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1_wg 11" sheetId="1" r:id="rId3"/>
    <sheet state="visible" name="t1_wg 12" sheetId="2" r:id="rId4"/>
  </sheets>
  <definedNames>
    <definedName localSheetId="1" name="k">'t1_wg 12'!$K$17</definedName>
    <definedName localSheetId="0" name="k">'t1_wg 11'!$K$17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<sst xmlns="http://schemas.openxmlformats.org/spreadsheetml/2006/main" count="2783" uniqueCount="1031">
  <si>
    <t>FECHA</t>
  </si>
  <si>
    <t>AUTOR</t>
  </si>
  <si>
    <t>DESCRIPCION</t>
  </si>
  <si>
    <t>HORA</t>
  </si>
  <si>
    <t>MENSAJE</t>
  </si>
  <si>
    <t>Patrón Comunicación</t>
  </si>
  <si>
    <t>ATRIBUTO</t>
  </si>
  <si>
    <t>CONDUCTA</t>
  </si>
  <si>
    <t>Conducta (Descripción)</t>
  </si>
  <si>
    <t># interacc.</t>
  </si>
  <si>
    <t>% del equipo</t>
  </si>
  <si>
    <t>Problemas Grupales</t>
  </si>
  <si>
    <t>Ind de interac intragrupal</t>
  </si>
  <si>
    <t>totales &gt;&gt;</t>
  </si>
  <si>
    <t>Conflicto</t>
  </si>
  <si>
    <t>Conducta</t>
  </si>
  <si>
    <t>limi. Sup</t>
  </si>
  <si>
    <t>lim. Inf.</t>
  </si>
  <si>
    <t>IPA</t>
  </si>
  <si>
    <t>% por sub-h</t>
  </si>
  <si>
    <t>Matías Aereal Aeón</t>
  </si>
  <si>
    <t>Hola, me leen?</t>
  </si>
  <si>
    <t>Continuemos…</t>
  </si>
  <si>
    <t>Muestra solidaridad</t>
  </si>
  <si>
    <t>Comunicación</t>
  </si>
  <si>
    <t>c6</t>
  </si>
  <si>
    <t>.</t>
  </si>
  <si>
    <t>Braian Varona</t>
  </si>
  <si>
    <t>Hola chicos, para los que no pudieron ir a la última teoría de la materia, les envié un link sobre un apunte de Aprendizaje de maquinas para que puedan tener una idea de lo que se está preguntando.</t>
  </si>
  <si>
    <t>Pero podría ocurrir que…</t>
  </si>
  <si>
    <t>Matías Aereal</t>
  </si>
  <si>
    <t>mar. 19:42</t>
  </si>
  <si>
    <t>Ok. Imagino que será más fácil para ustedes porque sino van a tener que dejar loggeado un usuario en el documento, no tiene chatlog</t>
  </si>
  <si>
    <t>Entonces…</t>
  </si>
  <si>
    <t>Muestra relajamiento o moderación</t>
  </si>
  <si>
    <t>c7</t>
  </si>
  <si>
    <t>Muestra acuerdo o aprueba</t>
  </si>
  <si>
    <t>Evaluación</t>
  </si>
  <si>
    <t>c5</t>
  </si>
  <si>
    <t>Matías</t>
  </si>
  <si>
    <t>Da sugerencia u orientación</t>
  </si>
  <si>
    <t>en un hangout, perdón, llaamdo T1_W12</t>
  </si>
  <si>
    <t>c8</t>
  </si>
  <si>
    <t>Da opiniones</t>
  </si>
  <si>
    <t>A ver, agregame a hangouts a mí. aereal@gmail.com, que yo trato de agregarte nuevamente</t>
  </si>
  <si>
    <t>Por favor, muestreme…</t>
  </si>
  <si>
    <t>Control</t>
  </si>
  <si>
    <t>c4</t>
  </si>
  <si>
    <t>Da información</t>
  </si>
  <si>
    <t>c9</t>
  </si>
  <si>
    <t>Ivan Pedro</t>
  </si>
  <si>
    <t>Exploratoria</t>
  </si>
  <si>
    <t>Pide información</t>
  </si>
  <si>
    <t>Decisión</t>
  </si>
  <si>
    <t>c3</t>
  </si>
  <si>
    <t>Los sistemas que aprenden son sistemas capaces de optimizar un criterio de desempeño usando datos de ejemplo o experiencia pasada.</t>
  </si>
  <si>
    <t>Sebastian</t>
  </si>
  <si>
    <t>ya esta</t>
  </si>
  <si>
    <t>Pide opinión</t>
  </si>
  <si>
    <t>c10</t>
  </si>
  <si>
    <t>problema !!!</t>
  </si>
  <si>
    <t>Se dice que un programa aprende de una experiencia E con respecto a una clase de tareas T y medida de desempeño P, si su desempeño en las tareas en T, de acuerdo con la medida P, mejora con la experiencia E.</t>
  </si>
  <si>
    <t>Pide sugerencias u orientación</t>
  </si>
  <si>
    <t>Reducción de tensión</t>
  </si>
  <si>
    <t>c2</t>
  </si>
  <si>
    <t>Una forma sencilla de explicar la principal ventaja del aprendizaje de máquinas:</t>
  </si>
  <si>
    <t>Muestra desacuerdo o desaprobación</t>
  </si>
  <si>
    <t>c11</t>
  </si>
  <si>
    <t>“Encontrar un error en un programa, y arreglarlo, hará que el programa funcione correctamente hoy. Hacer que el programa encuentre el problema y lo arregle, hará que el programa funcione bien siempre”</t>
  </si>
  <si>
    <t>Hacé esto primero igual:</t>
  </si>
  <si>
    <t>En lugar de eso podríamos…</t>
  </si>
  <si>
    <t>Muestra tensión o molestia</t>
  </si>
  <si>
    <t>Reintegración</t>
  </si>
  <si>
    <t>c1</t>
  </si>
  <si>
    <t>Viste en tu gmail, que tenés el chat de hangouts? A la derecha de tu nombre vas a ver una flechita hacia abajo. Hacele click</t>
  </si>
  <si>
    <t>Muestra antagonismo o agresividad</t>
  </si>
  <si>
    <t>c12</t>
  </si>
  <si>
    <t>Esto último lo encontre en una página, capaz que esta bueno para entenderlo.</t>
  </si>
  <si>
    <t>Resumiendo,…</t>
  </si>
  <si>
    <t xml:space="preserve"> % de interacción por atributo</t>
  </si>
  <si>
    <t>si ya esta+</t>
  </si>
  <si>
    <t>Alumno: &gt;&gt;&gt;&gt;&gt;</t>
  </si>
  <si>
    <t>&gt;&gt;&gt;</t>
  </si>
  <si>
    <t>hernan</t>
  </si>
  <si>
    <t>Perfecto, está muy buena la info, coincidimos en que se basa en experiencias pasadas para mejorar el desempeño de las tareas futuras. Si quieren ya podemos ir armando una respuesta en base a lo que averiguamos. Que opinan?</t>
  </si>
  <si>
    <t>¿Están de acuerdo...?</t>
  </si>
  <si>
    <t xml:space="preserve">Braian </t>
  </si>
  <si>
    <t>Interacciones de :</t>
  </si>
  <si>
    <t xml:space="preserve">Matías Aereal </t>
  </si>
  <si>
    <t xml:space="preserve">Ivan </t>
  </si>
  <si>
    <t xml:space="preserve">Sebastian </t>
  </si>
  <si>
    <t>Deberías ver tu configuración de hangout, notificaciones, etcétera. En una de esas partes tenés cosas archivadas, invitaciones</t>
  </si>
  <si>
    <t>Hay que hacer lo siguiente…</t>
  </si>
  <si>
    <t xml:space="preserve">Tomás </t>
  </si>
  <si>
    <t>Tomás Orozco</t>
  </si>
  <si>
    <t xml:space="preserve">Candela </t>
  </si>
  <si>
    <t>Candela Rípoli</t>
  </si>
  <si>
    <t>Dale dale, joya. Entre lo que tenemos vamos haciendo un rejunte y poniendo también con nuestras palabras lo que entendimos. Cuando armemos una respuesta vemos si le falta algo, y si estamos todos de acuerdo.</t>
  </si>
  <si>
    <t>en invitaciones debe estar el de la cátedra</t>
  </si>
  <si>
    <t xml:space="preserve">Andres </t>
  </si>
  <si>
    <t>Andres Manzalini</t>
  </si>
  <si>
    <t xml:space="preserve">Martin </t>
  </si>
  <si>
    <t>Martin Lopez</t>
  </si>
  <si>
    <t xml:space="preserve">Jacquelina </t>
  </si>
  <si>
    <t>Jacquelina Garrido</t>
  </si>
  <si>
    <t xml:space="preserve">Patricio </t>
  </si>
  <si>
    <t>bárbaro, si les parece empiezo a escribir la respuesta y a medida que los otros chicos vayan viendo, agregamos / modificamos cosas.</t>
  </si>
  <si>
    <t>sisi</t>
  </si>
  <si>
    <t>Gracias amigos…</t>
  </si>
  <si>
    <t># del equipo</t>
  </si>
  <si>
    <t xml:space="preserve"> # individuo</t>
  </si>
  <si>
    <t>% individuo</t>
  </si>
  <si>
    <t>% ind X % grupal</t>
  </si>
  <si>
    <t>SUB HABILIDAD</t>
  </si>
  <si>
    <t>RESULTADOS</t>
  </si>
  <si>
    <t>Interacciones &gt;&gt;</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</si>
  <si>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</si>
  <si>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</si>
  <si>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</si>
  <si>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</si>
  <si>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</si>
  <si>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</si>
  <si>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</si>
  <si>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</si>
  <si>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</si>
  <si>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</si>
  <si>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</si>
  <si>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</si>
  <si>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Cande</t>
  </si>
  <si>
    <t>Dale, por mi no hay problema. Fijate que en la info que pusiste vos en tu comentario, pusiste tambien un par de ejemplos, que pueden llegar a servir para la pregunta 2.</t>
  </si>
  <si>
    <t>Atributo</t>
  </si>
  <si>
    <t>Preguntemos al profesor…</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</si>
  <si>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</si>
  <si>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</si>
  <si>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</si>
  <si>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</si>
  <si>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</si>
  <si>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</si>
  <si>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fijate si te llegó una invitación para entrar a un hangout</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</si>
  <si>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</si>
  <si>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</si>
  <si>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</si>
  <si>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</si>
  <si>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</si>
  <si>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</si>
  <si>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Braian</t>
  </si>
  <si>
    <t>mar. 18:11</t>
  </si>
  <si>
    <t>gracias</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</si>
  <si>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</si>
  <si>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</si>
  <si>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</si>
  <si>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</si>
  <si>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</si>
  <si>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</si>
  <si>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</si>
  <si>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</si>
  <si>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</si>
  <si>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</si>
  <si>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Candela</t>
  </si>
  <si>
    <t>no no me llego nada</t>
  </si>
  <si>
    <t>No</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</si>
  <si>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</si>
  <si>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</si>
  <si>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</si>
  <si>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</si>
  <si>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</si>
  <si>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Hola, si yo estoy de acuerdo con la idea q vienen diciendo. Se podria llegar a agregar que la mayoria de los problemas son del tipo NP-Hard (los q vimos en Algoritmos 2), q se centran en el estudio de la complejidad computacional, q intentan eliminar la interaccion hombre-maquina. La idea de la definicion, desde mi punto de vista, podria decirse q el aprendizaje de maquinas se basa en desarrollar programas, los cuales les permita a la computadora aprender, por medio de ejemplos concretos, o por prueba y error, tipos de patrones similares en las entradas del programa.</t>
  </si>
  <si>
    <t>Si, estoy de acuerdo…</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</si>
  <si>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</si>
  <si>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</si>
  <si>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</si>
  <si>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</si>
  <si>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</si>
  <si>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uh, resolvieron el ticket en donde dejé dicho como fijarte</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</si>
  <si>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</si>
  <si>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</si>
  <si>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me parece bien Tomás, ahora armo una respuesta con nuestras palabras, sobre lo que dijimos.</t>
  </si>
  <si>
    <t>pero bueno, andá a tu gmail</t>
  </si>
  <si>
    <t>No estoy seguro…</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</si>
  <si>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</si>
  <si>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</si>
  <si>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que</t>
  </si>
  <si>
    <t>en el chat</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</si>
  <si>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</si>
  <si>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</si>
  <si>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</si>
  <si>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</si>
  <si>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</si>
  <si>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a tu derecha hay una flechita</t>
  </si>
  <si>
    <t>¡Esto va bien! Sigamos…</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</si>
  <si>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</si>
  <si>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</si>
  <si>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</si>
  <si>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</si>
  <si>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</si>
  <si>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Arme la pregunta 1 en base a la información que recolectamos, trate de no copiar y pegar y que sea mas que nada lo que interpretamos del concepto, que es lo que nos piden. Cualquier cosa que piensen que se pueda agregar o que se les ocurra cambiar, es bienvenido :)</t>
  </si>
  <si>
    <t>Intentemos…</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</si>
  <si>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</si>
  <si>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</si>
  <si>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nono si, lo vi</t>
  </si>
  <si>
    <t>Voy agregando para la respuesta 2 aca:</t>
  </si>
  <si>
    <t>Yo pienso que…</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</si>
  <si>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</si>
  <si>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</si>
  <si>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pero fui ahi y no tenia nada</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</si>
  <si>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</si>
  <si>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</si>
  <si>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Yo lo explicaría así…</t>
  </si>
  <si>
    <t>Explicar/Clarificar</t>
  </si>
  <si>
    <t>Reconocimiento</t>
  </si>
  <si>
    <t>XXXX</t>
  </si>
  <si>
    <t>Yo creo que… porque…</t>
  </si>
  <si>
    <t>Justificar</t>
  </si>
  <si>
    <t>Aca encontré algo que puede servir para la pregunta 3:</t>
  </si>
  <si>
    <t>ah</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</si>
  <si>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</si>
  <si>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</si>
  <si>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</si>
  <si>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</si>
  <si>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posta? damn</t>
  </si>
  <si>
    <t>Un conjunto de predicados PROLOG que permiten relacionar un texto con alguna de sus partes, palabras o elementos, de manera que se puedan distinguir o discriminar del resto del texto según algún criterio, y que se puedan procesar utilizando las técnicas de la programación declarativa, o de la programación lógica. Relacionando a su vez, mediante predicados adecuados, estos términos con otros elementos conceptualmente significativos, del mismo o de otro texto. Es decir, de cuya relación se pueda obtener algún tipo de conocimiento.</t>
  </si>
  <si>
    <t>¿Qué falta considerar?...</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</si>
  <si>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</si>
  <si>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</si>
  <si>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estás adentro porque te veo</t>
  </si>
  <si>
    <t>Para ello se pueden utilizar dos instrumentos principales con los que cuenta PROLOG (y la programación lógica), y que la hacen particularmente indicada para este tipo de tareas: El tratamiento recursivo de datos (la RECURSIVIDAD) y las LISTAS.</t>
  </si>
  <si>
    <t>¿Qué hacemos ahora?...</t>
  </si>
  <si>
    <t>Elaboración</t>
  </si>
  <si>
    <t>Puesto que la conducta “Muestra tensión” es calificada por (Bales, 1950) como una conducta negativa, no se considera conveniente entrenar al grupo para que la manifieste.</t>
  </si>
  <si>
    <t>fijate si no te aparece el invite</t>
  </si>
  <si>
    <t>Por favor, expliqueme…</t>
  </si>
  <si>
    <t>Clarificación</t>
  </si>
  <si>
    <t>También consideramos de interés los predicados que permiten la conversión de textos en listas. De forma que estas últimas, en su calidad de estructuras singulares de datos, permiten una serie de posibilidades adicionales de proceso y de relación</t>
  </si>
  <si>
    <t>dentro de la lista de hangout tampoco?</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</si>
  <si>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</si>
  <si>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</si>
  <si>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</si>
  <si>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</si>
  <si>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estuve viendo y esta bueno este material ivan para la 3</t>
  </si>
  <si>
    <t>¿Se puede…?</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</si>
  <si>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</si>
  <si>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</si>
  <si>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Ilustración</t>
  </si>
  <si>
    <t>ahora voy a armar una pseudo-respuesta a ver que opinan y de ultima lo modificamos</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</si>
  <si>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</si>
  <si>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sisis ya esta</t>
  </si>
  <si>
    <t>Apreciación</t>
  </si>
  <si>
    <t>Puesto que la conducta “Muestra antagonismo” es calificada por (Bales, 1950) como una conducta negativa, no se considera conveniente entrenar al grupo para que la manifieste.</t>
  </si>
  <si>
    <t>Como operan de forma automática, los motores de búsqueda contienen generalmente más información que los directorios. Sin embargo, estos últimos también han de construirse a partir de búsquedas (no automatizadas) o bien a partir de avisos dados por los creadores de páginas. Los buenos directorios combinan ambos sistemas.</t>
  </si>
  <si>
    <t>Aceptación/Confirmación</t>
  </si>
  <si>
    <t>R (MEJORADO)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</si>
  <si>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</si>
  <si>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</si>
  <si>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</si>
  <si>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genial</t>
  </si>
  <si>
    <t>No entiendo, ¿alguien puede...?</t>
  </si>
  <si>
    <t>Requerir atención</t>
  </si>
  <si>
    <t>Estudiante a requiere entrenamiento de subhabilidad Tarea</t>
  </si>
  <si>
    <t>Debe indicarle que cuando se efectúen un pedido de información, que realice una contribución a continuación de la oración de apertura “Resumiendo,…”.</t>
  </si>
  <si>
    <t>Yo creo que debemos intentar…</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</si>
  <si>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</si>
  <si>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</si>
  <si>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</si>
  <si>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Bien, me parece que en esta pregunta habría que ver en qué casos se puede aplicar y describir cómo se aplica, más que lo que significa en sí, yo mencioné unos ejemplos muy simple en otro comentario que hice , otros podrían ser por lo que averigüe, en el ámbito bancario por ejemplo el hecho de determinar si se le puede conceder un crédito a determinado cliente en base a la experiencia que tenga el cliente en el banco (p.e si ha cumplido con los pagos, si anteriormente ha sacado otro credito,etc), seria un caso en el que se aprende de la experiencia pasada. Otra aplicacion podria ser el analisis de imágenes para reconocer objetos, por ej para reconocer personas dentro de una imagen, vieron que en face cuando subis una foto automaticamente te reconoce a todas las personas de la foto? no se si tiene que ver, pero en base a tus amigos y lo que conoce puede determinar con quien estas en la foto. y asi hay muchas mas, cuales les parece agregar a la respuesta?</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</si>
  <si>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</si>
  <si>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</si>
  <si>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</si>
  <si>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Te explico….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</si>
  <si>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</si>
  <si>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</si>
  <si>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</si>
  <si>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Discúlpenme…</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</si>
  <si>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</si>
  <si>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</si>
  <si>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</si>
  <si>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</si>
  <si>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</si>
  <si>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yo</t>
  </si>
  <si>
    <t>Chicos, empiecen a usar el Hangout 18:30 vamos a dejar de tomar datos de este chat para estadisticas. Todos los grupos ya migraron a ese chat son los unicos que faltan</t>
  </si>
  <si>
    <t>En vez de… Probemos…</t>
  </si>
  <si>
    <t>Requerir cambio de enfoque</t>
  </si>
  <si>
    <t>Indicar que en un futuro debe formular al menos un requerimiento al grupo. El estudiante debe hacer su contribución a continuación de la oración de apertura “Continuemos…”.</t>
  </si>
  <si>
    <t>Chicos tengo que rendir mañana prog.explo, estoy practicando, mña vengo de rendir y ya estoy re libre y me pongo a completar esto!! disculpen!!</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</si>
  <si>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</si>
  <si>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</si>
  <si>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¡Hasta la próxima!</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</si>
  <si>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</si>
  <si>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</si>
  <si>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</si>
  <si>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ya lo estamos usando</t>
  </si>
  <si>
    <t xml:space="preserve">Debe indicarle que cuando se efectúen un pedido de sugerencia u orientación, que realice una contribución a continuación de la oración de apertura “En lugar de eso podríamos…”.
</t>
  </si>
  <si>
    <t>experiencia</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</si>
  <si>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</si>
  <si>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 xml:space="preserve">Debe indicarle que cuando se efectúen un pedido de sugerencia u orientación, que realice una contribución a continuación de la oración de apertura “Yo creo que debemos intentar…”.
</t>
  </si>
  <si>
    <t>lo estamos usando hace una hora mas o menos</t>
  </si>
  <si>
    <t xml:space="preserve">Debe indicarle que cuando se efectúen un pedido de sugerencia u orientación, que realice una contribución a continuación de la oración de apertura “En vez de… probemos…”.
</t>
  </si>
  <si>
    <t>Indicar que en un futuro debe formular al menos un requerimiento al grupo. El estudiante debe hacer su contribución a continuación de la oración de apertura “¿Qué hacemos ahora…?”.</t>
  </si>
  <si>
    <t xml:space="preserve">mié. 16:54 </t>
  </si>
  <si>
    <t>Están por ahí?</t>
  </si>
  <si>
    <t>si, aca estoy... sebastian no puede ver la conversacion</t>
  </si>
  <si>
    <t xml:space="preserve">mié. 16:55 </t>
  </si>
  <si>
    <t>tiene que aceptarla</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</si>
  <si>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</si>
  <si>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</si>
  <si>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ahora le explico</t>
  </si>
  <si>
    <t>hola chicos/as como andan? ahí puse una pseudo respuesta del 3, cualquier cosa que quieran agregar o modificar es bienvenida. y con respecto a las otras preguntas la 2 ya esta lista y en la 1 solo nos faltaría hilvanar el primer párrafo con el 2do. mañana desp de rendir si quieren nos podemos conectar y darle forma al tp. hasta mañana!</t>
  </si>
  <si>
    <t>Indicar que en un futuro debe formular al menos una muestra de relajamiento al grupo. El estudiante debe hacer su contribución a continuación de la oración de apertura “Gracias amigos,…”.</t>
  </si>
  <si>
    <t xml:space="preserve">mié. 17:00 </t>
  </si>
  <si>
    <t>aca estoy</t>
  </si>
  <si>
    <t>Puesto que la conducta “Muestra tensión” es calificada como una conducta negativa, no se considera conveniente entrenarla.</t>
  </si>
  <si>
    <t>Andi, ahi leí lo que pusiste. Esta bueno, despues vemos si le agregamos algo mas o si hay que modificar algo. Recién justifique todo el documento para que quede prolijo (cosa no muy importante, pero bueno).</t>
  </si>
  <si>
    <t xml:space="preserve">mié. 17:02 </t>
  </si>
  <si>
    <t>esaaa</t>
  </si>
  <si>
    <t>buenísimo</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</si>
  <si>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</si>
  <si>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</si>
  <si>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bien ahi, mati la tiene mas clara que yo para gmail</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</si>
  <si>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</si>
  <si>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lo acabo de buscar, yo no estoy muy familiarizado con hangout desde el webui, siempre lo uso desde el celu</t>
  </si>
  <si>
    <t>Indicar que en un futuro debe formular al menos una muestra de solidaridad al grupo. El estudiante debe hacer su contribución a continuación de la oración de apertura “¡Hasta la próxima!...”.</t>
  </si>
  <si>
    <t>mientras esperamos a los demás leamos un poco sobre Machine Learning</t>
  </si>
  <si>
    <t>Puesto que la conducta “Muestra antagonismo” es calificada como una conducta negativa, no se considera conveniente entrenarla.</t>
  </si>
  <si>
    <t xml:space="preserve">mié. 17:03 </t>
  </si>
  <si>
    <t>dale dale</t>
  </si>
  <si>
    <t xml:space="preserve">mié. 17:04 </t>
  </si>
  <si>
    <t>yo lo único que se de ML es que la mayoría de las cosas hoy en día lo usan, como por ejemplo el buscador de google, o cosas de esa índole que aprenden constántemente de la información que se le va proveyendo, y en base a eso proven funcionalidad de manera dinámica, por así decirlo</t>
  </si>
  <si>
    <t>en el caso de google, el buscador de ellos aprende de todos nosotros que constantemente le vamos "ENSEÑANDO" qué cosas buscamos y qué no</t>
  </si>
  <si>
    <t>sii es basicamente eso</t>
  </si>
  <si>
    <t xml:space="preserve">mié. 17:05 </t>
  </si>
  <si>
    <t>yo estaba viendo lo que decia la wiki, aunque bueno habria que buscar algo un poco más cientifico</t>
  </si>
  <si>
    <t>a medida que agregar informacion , aprende</t>
  </si>
  <si>
    <t>Claro, pero no se qué tanta similitud tiene de una red neuronal, porque sonconceptos dinstintos</t>
  </si>
  <si>
    <t xml:space="preserve">mié. 17:06 </t>
  </si>
  <si>
    <t>claro</t>
  </si>
  <si>
    <t xml:space="preserve">mié. 17:07 </t>
  </si>
  <si>
    <t>voy a leer un poco mientras esperamos al resto</t>
  </si>
  <si>
    <t xml:space="preserve">mié. 17:08 </t>
  </si>
  <si>
    <t>es un paradigma</t>
  </si>
  <si>
    <t>(los de coursera dan cursos re intersantes sobre este tema, nunca los pude hacer)</t>
  </si>
  <si>
    <t>ml usa eso?</t>
  </si>
  <si>
    <t xml:space="preserve">mié. 17:10 </t>
  </si>
  <si>
    <t>usa qué?</t>
  </si>
  <si>
    <t>hola chicos como andan?</t>
  </si>
  <si>
    <t>Redes neuronales? según tengo entendido</t>
  </si>
  <si>
    <t>estuve viendo y para mi asi esta bastante bien</t>
  </si>
  <si>
    <t>es uan de las tantas maneras de acercarse a lo que es ML</t>
  </si>
  <si>
    <t>y creo que no deberiamos seguir agregandole cosas porque lo sobrecargamos, para mi asi ya esta excelente</t>
  </si>
  <si>
    <t xml:space="preserve">mié. 17:11 </t>
  </si>
  <si>
    <t>estoy</t>
  </si>
  <si>
    <t xml:space="preserve">mié. 17:12 </t>
  </si>
  <si>
    <t>Yo hice algo similar con imágenes porno. Entrenamos un algoritmo para que detecte determinadas cantidades de piel en imágenes, y nosotros las taggeabamos como porno o no. En base a eso sacó valores que usamos para otro algoritmo, y con eso detectabamos de uan manera bastante acertada si la imágen que estaba analizando en ese momento era porno o no. (desnudo en realidad)</t>
  </si>
  <si>
    <t>no se que opinan ustedes...</t>
  </si>
  <si>
    <t>hola Martín, estamos charlando un poco mientras esperamos a Cande</t>
  </si>
  <si>
    <t>Creo que sale de rendir ahora</t>
  </si>
  <si>
    <t>que se rendia hoy??</t>
  </si>
  <si>
    <t>a de una</t>
  </si>
  <si>
    <t>Exploratoria, entre otras cosas</t>
  </si>
  <si>
    <t>sip exploratoria</t>
  </si>
  <si>
    <t>que onda si alguien no aprueba la cursada de exploratoria y el trabajo si?</t>
  </si>
  <si>
    <t>ahora le doy una leida a todo a ver como esta, pero por lo que vi pareciera que esta</t>
  </si>
  <si>
    <t xml:space="preserve">mié. 17:13 </t>
  </si>
  <si>
    <t>y digamos que debes desaprobar</t>
  </si>
  <si>
    <t>y calculo que desaprobas</t>
  </si>
  <si>
    <t>o capaz q te guardan la nota para le año q viene si la queres recursar y no dar libre</t>
  </si>
  <si>
    <t>No tengo la menor idea, capaz te guardan la nota, porque por lo que veo son cosas que no se relacionan demasiado</t>
  </si>
  <si>
    <t>ha noc , lo tendrias que preg</t>
  </si>
  <si>
    <t>Preguntá por las dudas, no supongamos ?</t>
  </si>
  <si>
    <t xml:space="preserve">mié. 17:14 </t>
  </si>
  <si>
    <t>igual pregunto de curioso la aprobé el año pasado jaja</t>
  </si>
  <si>
    <t>jajajjaa</t>
  </si>
  <si>
    <t>si falta alg 2 te guardan la nota?</t>
  </si>
  <si>
    <t>Igual diría que esas cosas las hablemos por otro canal, ¿no? :P, para no desvirtuar lo que tiene que ver con la realización del trabajo. Sino cada vez que entra alguien se tiene que leer banda de cosas que no tienen nada que ver jaja</t>
  </si>
  <si>
    <t xml:space="preserve">mié. 17:15 </t>
  </si>
  <si>
    <t>jajaj si es verdad</t>
  </si>
  <si>
    <t>perdon mi ignorancia, pero que es el chat hangout?</t>
  </si>
  <si>
    <t xml:space="preserve">mié. 17:16 </t>
  </si>
  <si>
    <t>ah posta nos estan monitoreando</t>
  </si>
  <si>
    <t>yo que queria charlar sobre el tp tomando una cerveza en antares ?</t>
  </si>
  <si>
    <t xml:space="preserve">mié. 17:17 </t>
  </si>
  <si>
    <t>Miren este quote, es genial: "A computer program is said to learn from experience E with respect to some class of tasks T and performance measure P, if its performance at tasks in T, as measured by P, improves with experience E"</t>
  </si>
  <si>
    <t>mejor dicho, como empezamos a usarlo?</t>
  </si>
  <si>
    <t>Y, pasa que es difícil, tendríamos que grabar la reunión, que no me parece mala idea tampoco, me gusta más el cara a cara. Pero sería re difícil grabar en video toooodo. Porque con audio no se sabe quién dice qué cosa</t>
  </si>
  <si>
    <t xml:space="preserve">mié. 17:18 </t>
  </si>
  <si>
    <t>eso nos sirve para empezar</t>
  </si>
  <si>
    <t>si no es un garron</t>
  </si>
  <si>
    <t xml:space="preserve">mié. 18:24 </t>
  </si>
  <si>
    <t>ahi esta</t>
  </si>
  <si>
    <t>sino vamos cada uno con su pc y hablamos por el chat</t>
  </si>
  <si>
    <t xml:space="preserve">mié. 18:31 </t>
  </si>
  <si>
    <t>cuestion, en que quedamos con el tp? ya esta para entregar?</t>
  </si>
  <si>
    <t>?</t>
  </si>
  <si>
    <t>a mi parecer ya esta entregable</t>
  </si>
  <si>
    <t>che esta bueno eso</t>
  </si>
  <si>
    <t xml:space="preserve">mié. 17:19 </t>
  </si>
  <si>
    <t>Un programa de computadora se dice que aprende de una experiencia E con respecto a una clase de tareas T y medida de performance P, si la performance de las tareas en T, medidas por P, mejoran esa experiencia E, lo traduje re mal</t>
  </si>
  <si>
    <t>si les parece mas a la noche vemos bien los 3 puntos y si estamos todos de acuerdo lo dejamos listo</t>
  </si>
  <si>
    <t>primero tendriamos que poner una definicion mas general</t>
  </si>
  <si>
    <t xml:space="preserve">mié. 18:58 </t>
  </si>
  <si>
    <t>Me parece a mi que esta bastante bien</t>
  </si>
  <si>
    <t>despues la wiki habla de los distintos tipos, refiriendose a la forma de aprender y a la forma de generar las salidas</t>
  </si>
  <si>
    <t>pero suena como una condición que tiene que cumplirse para que un programa cumpla con el criteriode ML</t>
  </si>
  <si>
    <t>Como decis, a la noche de ultima lo vemos todos juntos</t>
  </si>
  <si>
    <t>(me anda mal el spacebar ?</t>
  </si>
  <si>
    <t>)</t>
  </si>
  <si>
    <t xml:space="preserve">jue. 13:56 </t>
  </si>
  <si>
    <t>chicos ahi actualize unas cosas</t>
  </si>
  <si>
    <t>eso nos sirve como partida</t>
  </si>
  <si>
    <t>si como lo explica wiki esta bueno</t>
  </si>
  <si>
    <t>cuando puedan releanlo asi ya lo entregamos</t>
  </si>
  <si>
    <t xml:space="preserve">mié. 17:20 </t>
  </si>
  <si>
    <t>igual digamos que eso si bien sirve un poco, no nos explica la gran cosa</t>
  </si>
  <si>
    <t>quedo bien</t>
  </si>
  <si>
    <t>a ver, diga qué entiende cada uno, en dos oraciones no más, lo que cree que es ML, ¿les parece? como para ir viendo si estamos yendo en el camino correcto</t>
  </si>
  <si>
    <t xml:space="preserve">mié. 17:22 </t>
  </si>
  <si>
    <t>es una manera de estudiar y contruir algoritmos que aprendan a partir de informacion</t>
  </si>
  <si>
    <t xml:space="preserve">jue. 16:10 </t>
  </si>
  <si>
    <t>a ver, ahi le pego una leida y les doy mi opinion</t>
  </si>
  <si>
    <t>eso entendi yo</t>
  </si>
  <si>
    <t>crear tecnicas que permitan a una computadora aprender. es decir generar un comportamiento a partir de diversos eventos que van afectando a la miama</t>
  </si>
  <si>
    <t xml:space="preserve">jue. 16:53 </t>
  </si>
  <si>
    <t>Yo creo que esta bastante bien</t>
  </si>
  <si>
    <t>misma *</t>
  </si>
  <si>
    <t>Por mi estaria para mandar</t>
  </si>
  <si>
    <t xml:space="preserve">mié. 17:23 </t>
  </si>
  <si>
    <t>mas o menos entre eso esta la definicion, creo que tiene que ver con inteligencia artificial (puedo estar equivocado) y la idea es que aprenda no solo de los eventos, tambien de la información de entrada la cuál evalúa y procesa y lo vuelve más "inteligente"</t>
  </si>
  <si>
    <t xml:space="preserve">mié. 17:24 </t>
  </si>
  <si>
    <t>Un área IT en la cual se estudia el diseño de sistemas, que mediante la entrada contínua de datos tienen la capacidad de enseñarse a ellos mismos sobre como perfeccionarse.</t>
  </si>
  <si>
    <t xml:space="preserve">jue. 16:56 </t>
  </si>
  <si>
    <t>perfecto</t>
  </si>
  <si>
    <t>(Lo de perfeccionarse es debatible, es ganar experiencia, o perfeccionarse en orientación a lo que están diseñados a hacer.)</t>
  </si>
  <si>
    <t>lo paso a pdf y se los mando</t>
  </si>
  <si>
    <t>Está bien, todos estamos en la misma, buenísimo, hay sintonía</t>
  </si>
  <si>
    <t>joya</t>
  </si>
  <si>
    <t xml:space="preserve">jue. 16:57 </t>
  </si>
  <si>
    <t>dale</t>
  </si>
  <si>
    <t xml:space="preserve">mié. 17:25 </t>
  </si>
  <si>
    <t>faltaría la de cande nomás</t>
  </si>
  <si>
    <t>estaría bueno que ella lea, diga la suya sin que la condicionemos</t>
  </si>
  <si>
    <t xml:space="preserve">jue. 17:23 </t>
  </si>
  <si>
    <t>Chicos recien lei que hay que hablar por aca, esta perfecto el trabajo para mi.</t>
  </si>
  <si>
    <t>estoy viendo si cuando curse inteligencia artificial no lo vimos</t>
  </si>
  <si>
    <t xml:space="preserve">mié. 17:26 </t>
  </si>
  <si>
    <t>Tienen relación, porque para generar un AI a veces necesitas de donde sacar esa información, imaginate que todo puede ser complementario</t>
  </si>
  <si>
    <t>El algoritmo de mi herramienta no usaba ML, usó el output de una red neuronal nada más</t>
  </si>
  <si>
    <t>parecen limones los emoticones, jajaj</t>
  </si>
  <si>
    <t xml:space="preserve">jue. 17:24 </t>
  </si>
  <si>
    <t>jaja buenisimo chicos, en un ratito ya mando el trabajo por mail</t>
  </si>
  <si>
    <t xml:space="preserve">mié. 17:27 </t>
  </si>
  <si>
    <t>sip , hay que avisarle, alguno la conoce ?</t>
  </si>
  <si>
    <t>Genial !!</t>
  </si>
  <si>
    <t>yo no</t>
  </si>
  <si>
    <t xml:space="preserve">jue. 17:25 </t>
  </si>
  <si>
    <t>Debe estar llegando, supongo que tardará media hora en llegar a sucasa</t>
  </si>
  <si>
    <t xml:space="preserve">mié. 17:28 </t>
  </si>
  <si>
    <t>la otra vez habia comentado en cuys q queria saber si se podia desanotar del tp, pero despues hablo por gmail asiq supongo q quiere hacer el tp</t>
  </si>
  <si>
    <t>mientras tanto, si no conocen, como para aprender algo colateral, googleen sobre el test de turing, que es más de chusma que otra cosa</t>
  </si>
  <si>
    <t xml:space="preserve">mié. 17:29 </t>
  </si>
  <si>
    <t>si quieren podriamos ir viendo q aplicaciones utilizan ml</t>
  </si>
  <si>
    <t xml:space="preserve">mié. 17:30 </t>
  </si>
  <si>
    <t>varios motores de busqueda</t>
  </si>
  <si>
    <t>alguno uso la aplicación SocialGR para algun trabajo de alguna cátedra? por lo que lei en las filminas de inteligencia artificial usa un tipo de aprendizaje de este estilo</t>
  </si>
  <si>
    <t xml:space="preserve">mié. 17:31 </t>
  </si>
  <si>
    <t>yo una vez lei, sobre gta, no lo juego ni me gusta, pero decia algo como q el ultimo utilizaba algo asi, q iba aprendiendo como el usuario iba jugando asi a medida q iba avanzando hacian estrategias sobre eso y al final se te ponia bastante aspero por asi decirlo</t>
  </si>
  <si>
    <t>y supuestamente vienen varios juegos con esa idea</t>
  </si>
  <si>
    <t>a re copodo</t>
  </si>
  <si>
    <t>copado</t>
  </si>
  <si>
    <t xml:space="preserve">mié. 17:32 </t>
  </si>
  <si>
    <t>ahí está cande</t>
  </si>
  <si>
    <t xml:space="preserve">mié. 17:33 </t>
  </si>
  <si>
    <t>Cande, lo único que hicimos por ahora fue leer un poco sobre Machine Learning, y contar cada uno en una breve oración qué es lo que entendimos!</t>
  </si>
  <si>
    <t>mati seguiste leyendo lo de la wiki?</t>
  </si>
  <si>
    <t>Sí</t>
  </si>
  <si>
    <t>cuando te habla de los approaches</t>
  </si>
  <si>
    <t>Estoy leyendo de varias fuentes de internet porque son temas que he charlado pero nunca le presté mucha atención, ahora entiendo un poco más</t>
  </si>
  <si>
    <t xml:space="preserve">mié. 17:34 </t>
  </si>
  <si>
    <t>vendrian a ser los subtipos o las ramas especializadas donde se usa ML</t>
  </si>
  <si>
    <t>Hay 3 clasificaciones importantes que destacar: Que son aprendizaje asistido, sin asistencia, y con refuerzo.</t>
  </si>
  <si>
    <t>si eso justo lo estaba leyendo en wiki }</t>
  </si>
  <si>
    <t xml:space="preserve">mié. 17:35 </t>
  </si>
  <si>
    <t>Asistido sería el que mencioné yo, de la red neuronal que usé, que la entrenamos específicamente como a un nene. Diciéndole: esta imágen es un desnudo, esta otra imágen no, esta sí. Así sucesivamente, como pulirla, así aprendemos nosotros a diferenciar naranjas de mandarinas básicamente ?</t>
  </si>
  <si>
    <t>y esta el semi supervisado</t>
  </si>
  <si>
    <t xml:space="preserve">mié. 17:37 </t>
  </si>
  <si>
    <t>alguno uso Weka? por lo que vi es un software para ML</t>
  </si>
  <si>
    <t xml:space="preserve">mié. 17:39 </t>
  </si>
  <si>
    <t>Con refuerzo (semi supervisado), sería que tenés una meta. Se me viene a la cabeza un juego que vi hace tiempo, de algoritmos genéticos, que eran autos, que se creaban aleatoriamente la primera vez, e iban andando por un mapa estático. Y si se quedaban trabados se mataban, tenía siempre los mismos obstáculos. Y los que llegaban más lejos tenían un valor más alto. Es bastante más orientado al valor que se le da al algoritmo genético en este caso, pero la cuestión es que iban aprendiendo del terreno y de como ellos mutaban para poder llegar hasta el final del camino. Está bastante bueno ese juego</t>
  </si>
  <si>
    <t>Algo que te guíe por el camino correcto como para no salir para cualquier lado (sin supervisión), que no tiene nada de malo, sólo que a veces cuando hacés uno sin supervisión no vas a saber bien para qué lado puede salir, y podés sorprenderte. A veces se encuentran cosas copadas de esta manera también</t>
  </si>
  <si>
    <t>No, no conozco Weka</t>
  </si>
  <si>
    <t>y tampoco usé SocialGR, aunque me re suena</t>
  </si>
  <si>
    <t>hola ya estoy</t>
  </si>
  <si>
    <t xml:space="preserve">mié. 17:40 </t>
  </si>
  <si>
    <t>Lo del GTA Martín me hace acordar a algo que se usa en el Left 4 dead</t>
  </si>
  <si>
    <t>El left 4 dead detecta cuando los usuarios se están aburriendo y te larga una horda de zombies, con determinada dificultad, en base a tus reacciones dentro del juego</t>
  </si>
  <si>
    <t>Me suena a que debe haber frameworks monstruosos para estas cosas</t>
  </si>
  <si>
    <t>hay uno de apache me parece, que te da un framework para java</t>
  </si>
  <si>
    <t>Me confundí yo, semi supervisado no es lo mismo que reforzado, para el ejemplo que dí puede que sirva, pero en reforzado tiene una meta clara, en semi supervisado se dan algunas pautas pero no todas, y no están del todo claras</t>
  </si>
  <si>
    <t xml:space="preserve">mié. 17:41 </t>
  </si>
  <si>
    <t>claro la informacion que brinda es incompleta</t>
  </si>
  <si>
    <t>esta bueno eso, aunque me parece que tendriamos que usar ejemplos menos volados, pq la verdad ni idea como trabajan esos juegos gigantes. Todo esto nos sirve para responder la primer pregunta</t>
  </si>
  <si>
    <t xml:space="preserve">mié. 17:42 </t>
  </si>
  <si>
    <t>si es, verdad no creo que tenga que ser muy extenso</t>
  </si>
  <si>
    <t>No no, obvio, esperemos que cande se ponga a tono y elaboramos entre todos la primera</t>
  </si>
  <si>
    <t>dale dale no hay problema</t>
  </si>
  <si>
    <t>no, me parce que es una definicion mas corta y concisa, no creo que haya que poner ejemplos</t>
  </si>
  <si>
    <t xml:space="preserve">mié. 17:43 </t>
  </si>
  <si>
    <t>Extenso no significa bueno. KISS (keep it simple stupid) &lt;3.</t>
  </si>
  <si>
    <t>ejemplos en el 2 hay que poner</t>
  </si>
  <si>
    <t>no son ejemplos, son más aplicaciones</t>
  </si>
  <si>
    <t>bueno digo para que vayamos haciendo el 1</t>
  </si>
  <si>
    <t>si yo estaba pensando lo mismo q cande, me parece q lo de los ejemplos queda para la segunda</t>
  </si>
  <si>
    <t xml:space="preserve">mié. 17:44 </t>
  </si>
  <si>
    <t>listo entonces pongamos una definicion general pero buena , y los distintos tipos</t>
  </si>
  <si>
    <t xml:space="preserve">mié. 17:48 </t>
  </si>
  <si>
    <t>bueno, empezamos a redactar la definición de machine leaarning? con nuestras palabras?</t>
  </si>
  <si>
    <t>cande tirá la tuya, breve</t>
  </si>
  <si>
    <t>que es la única que nos falta</t>
  </si>
  <si>
    <t>Seba: es una manera de estudiar y contruir algoritmos que aprendan a partir de informacion</t>
  </si>
  <si>
    <t>Pato: crear tecnicas que permitan a una computadora aprender</t>
  </si>
  <si>
    <t>Tincho: es decir generar un comportamiento a partir de diversos eventos que van afectando a la misma.</t>
  </si>
  <si>
    <t>Matt: Un área IT en la cual se estudia el diseño de sistemas, que mediante la entrada contínua de datos tienen la capacidad de enseñarse a ellos mismos sobre como perfeccionarse.</t>
  </si>
  <si>
    <t>Vayan pensando en aplicaciones mientras tanto</t>
  </si>
  <si>
    <t>A mi ya se me ocurrió una</t>
  </si>
  <si>
    <t xml:space="preserve">mié. 17:49 </t>
  </si>
  <si>
    <t>cual mati ?</t>
  </si>
  <si>
    <t xml:space="preserve">mié. 17:50 </t>
  </si>
  <si>
    <t>podriamos buscar algun recomendador de cualquier cosa de interes</t>
  </si>
  <si>
    <t>terminemos primero la una diría, así vamos cerrando</t>
  </si>
  <si>
    <t xml:space="preserve">mié. 17:51 </t>
  </si>
  <si>
    <t>si, serian tecnicas para generar un comportamiento o que permitan a la maquina "aprender"</t>
  </si>
  <si>
    <t>si quieren lo vamos redactando en el documento</t>
  </si>
  <si>
    <t>y que cada uno agregue o cambie lo que le parezca</t>
  </si>
  <si>
    <t>listo</t>
  </si>
  <si>
    <t>yo no tengo drama en redactar y que me vayan corrigiendo, si alguien quiere adelante también</t>
  </si>
  <si>
    <t>trataríade hacer un merge de lo que todos dijeron</t>
  </si>
  <si>
    <t>dale, yo voy al trabajo en 10 min me vuelvo a conectar</t>
  </si>
  <si>
    <t xml:space="preserve">mié. 17:52 </t>
  </si>
  <si>
    <t>pone la tuya mati que quizas es la mas completa</t>
  </si>
  <si>
    <t>de ultima la vamos modificando</t>
  </si>
  <si>
    <t>nah, tiro todo, y voy editando</t>
  </si>
  <si>
    <t>y me van guiando</t>
  </si>
  <si>
    <t>si esa que fuiste armando quedo buena</t>
  </si>
  <si>
    <t>si por eso decia</t>
  </si>
  <si>
    <t>dale si</t>
  </si>
  <si>
    <t>pongamos todo y lo vamos armando</t>
  </si>
  <si>
    <t xml:space="preserve">mié. 17:53 </t>
  </si>
  <si>
    <t>porque la mia esta muy con mis palabras</t>
  </si>
  <si>
    <t>bueno dale</t>
  </si>
  <si>
    <t>redondeo con negro</t>
  </si>
  <si>
    <t>palabras claves</t>
  </si>
  <si>
    <t xml:space="preserve">mié. 17:55 </t>
  </si>
  <si>
    <t>para que vena la similitud de nuestras ideas</t>
  </si>
  <si>
    <t>lo voy a ir modiivando cobre la marcha</t>
  </si>
  <si>
    <t>sobre la marcha</t>
  </si>
  <si>
    <t>usteddes ddiganme</t>
  </si>
  <si>
    <t>ahí va</t>
  </si>
  <si>
    <t>qqué les parece</t>
  </si>
  <si>
    <t>no se podria poner ?</t>
  </si>
  <si>
    <t xml:space="preserve">mié. 17:56 </t>
  </si>
  <si>
    <t>se las dejé en negro a la que escribí</t>
  </si>
  <si>
    <t>corrigan, agreguen, debatan</t>
  </si>
  <si>
    <t xml:space="preserve">mié. 17:57 </t>
  </si>
  <si>
    <t>Un área IT en la cual estudia y diseña sistemas,que trabajan mediante..</t>
  </si>
  <si>
    <t>o esta mal ?</t>
  </si>
  <si>
    <t xml:space="preserve">mié. 17:58 </t>
  </si>
  <si>
    <t>está bien, acá no hay nada que esté mal</t>
  </si>
  <si>
    <t>todos tenemos el mismo concepto, pero con diferentes palabras</t>
  </si>
  <si>
    <t>ahí lo edité de nuevo</t>
  </si>
  <si>
    <t xml:space="preserve">mié. 17:59 </t>
  </si>
  <si>
    <t>ahí?, qué opinan?</t>
  </si>
  <si>
    <t>Pato lo lee ahora en el laburo, por él no se preocucpen que de última nos deja un comentario</t>
  </si>
  <si>
    <t>si ahi esta bueno</t>
  </si>
  <si>
    <t>Tincho, Cande?</t>
  </si>
  <si>
    <t xml:space="preserve">mié. 18:00 </t>
  </si>
  <si>
    <t>Si creo q ahí quedo,</t>
  </si>
  <si>
    <t>no me cierra mucho lo de "aprender de ellos mismos"</t>
  </si>
  <si>
    <t xml:space="preserve">mié. 18:01 </t>
  </si>
  <si>
    <t>Creo q me suena un poco la parte de aprender de ellos mismos</t>
  </si>
  <si>
    <t>Creo q iría mas aprender de la experiencia sobre eventos o algo asi</t>
  </si>
  <si>
    <t>eso</t>
  </si>
  <si>
    <t>sí, de una</t>
  </si>
  <si>
    <t>claro como que aprenden por el uso que se les da</t>
  </si>
  <si>
    <t>o de ejemplos</t>
  </si>
  <si>
    <t>o aprende de la informacion que se les brinda</t>
  </si>
  <si>
    <t xml:space="preserve">mié. 18:02 </t>
  </si>
  <si>
    <t>Es un área IT, en la cual se estudian y diseñan técnicas para poder construir algoritmos/sistemas que tengan la habilidad de aprender tanto de información brindada como de sus propias experiencias.</t>
  </si>
  <si>
    <t>si ahi estaria</t>
  </si>
  <si>
    <t xml:space="preserve">mié. 18:03 </t>
  </si>
  <si>
    <t>Si así quedó</t>
  </si>
  <si>
    <t xml:space="preserve">mié. 18:04 </t>
  </si>
  <si>
    <t>Cande?</t>
  </si>
  <si>
    <t xml:space="preserve">mié. 18:05 </t>
  </si>
  <si>
    <t>no ponemos lo de que se</t>
  </si>
  <si>
    <t>generan comportamientos?</t>
  </si>
  <si>
    <t xml:space="preserve">mié. 18:08 </t>
  </si>
  <si>
    <t>a qué te referís?</t>
  </si>
  <si>
    <t>(me quedé pensándolo, pero no se si te referís a que en base a sus experiencias genera comportamiento o va modificcando el mismo)</t>
  </si>
  <si>
    <t>la definicion quedo bueno, aunque como que la veo corta</t>
  </si>
  <si>
    <t>para mi el comportamiento se modifica, no deberia generar nuevos</t>
  </si>
  <si>
    <t>si pero despues le agregamos los diferentes tipos</t>
  </si>
  <si>
    <t>no tiene nada de malo que sea corta si cubre todo lo que creemos que es machine learning, puede haber mil cosas, y día a día se le sigan agregando approaches, o maneras de implementarlo, pero la definición es una sola</t>
  </si>
  <si>
    <t xml:space="preserve">mié. 18:09 </t>
  </si>
  <si>
    <t>a que las tecnicas esas se usan para que la maquina "aprenda" y asi despues pueden generarse distintos comportamientos o mejorarse los comportamientos</t>
  </si>
  <si>
    <t>y, eso sería su habilidad, es consecuencia de aprender de sus experiencias, depende cómo vos implementes qué y cómo, va a modificar su comportamiento o no</t>
  </si>
  <si>
    <t>en base a los problemas que surjan o a los distintos usos</t>
  </si>
  <si>
    <t xml:space="preserve">mié. 18:10 </t>
  </si>
  <si>
    <t>si optimiza sus comportamieto</t>
  </si>
  <si>
    <t>comportamientos</t>
  </si>
  <si>
    <t>si querés le agregamos una alcaración</t>
  </si>
  <si>
    <t>Es un área IT, en la cual se estudian y diseñan técnicas para poder construir algoritmos/sistemas que tengan la habilidad de aprender tanto de información brindada como de sus propias experiencias, y en base a eso modificar sus comportamientos.</t>
  </si>
  <si>
    <t>ahoraacomodo los conectores</t>
  </si>
  <si>
    <t xml:space="preserve">mié. 18:11 </t>
  </si>
  <si>
    <t>sip para mi esta bien</t>
  </si>
  <si>
    <t xml:space="preserve">mié. 18:12 </t>
  </si>
  <si>
    <t>Es un área IT, en la cual se estudian y diseñan técnicas para poder construir algoritmos/sistemas. Estos tienen la habilidad de aprender de información brindada como forma de entrenamiento, tanto como de sus propias experiencias, y en base a eso modificar sus comportamientos.</t>
  </si>
  <si>
    <t xml:space="preserve">mié. 18:13 </t>
  </si>
  <si>
    <t>qué opinan ahora? modifiquen ustedes donde cree que va cada cosa y de última lo que sea gramática o semántica lo corregimos depsués</t>
  </si>
  <si>
    <t xml:space="preserve">mié. 18:16 </t>
  </si>
  <si>
    <t>por ahi mas q modificar podriamos poner corregir o mejorar</t>
  </si>
  <si>
    <t>perfeccionar era la palabra q buscaba</t>
  </si>
  <si>
    <t>Cuando modificás estás corrigiendo o mejorando. No siempre vas a mejorar, o a corregir. Si no lo hiciste bien puede que haga ML y que esté yéndose de rumbo</t>
  </si>
  <si>
    <t>Perfeccionarse me gusta, es la que usé yo en mi definición, pero no quería ponerla ?</t>
  </si>
  <si>
    <t xml:space="preserve">mié. 18:19 </t>
  </si>
  <si>
    <t>estoy de acuerdo con mati, puede pasar que empeore, aunque tenga mas conocimiento</t>
  </si>
  <si>
    <t>perfeccionado va bien</t>
  </si>
  <si>
    <t>perfeccionando será</t>
  </si>
  <si>
    <t>si dale</t>
  </si>
  <si>
    <t>ponele perfeccionando</t>
  </si>
  <si>
    <t xml:space="preserve">mié. 18:20 </t>
  </si>
  <si>
    <t>Creo que ahí estamos todos de acuerdo, Cande está agregado lo de los comportamientos, te parece que le falta algo más?</t>
  </si>
  <si>
    <t xml:space="preserve">mié. 18:21 </t>
  </si>
  <si>
    <t>para mi ya esta</t>
  </si>
  <si>
    <t>porque el enunciado dice redacten con sus palabras una definición de machine learning.</t>
  </si>
  <si>
    <t>me parece que esta medio mal redactado</t>
  </si>
  <si>
    <t>creo que mas que eso</t>
  </si>
  <si>
    <t>donde ?</t>
  </si>
  <si>
    <t xml:space="preserve">mié. 18:22 </t>
  </si>
  <si>
    <t>acomodalo cande, y ponelo a evaluar</t>
  </si>
  <si>
    <t>así terminamos con el 1</t>
  </si>
  <si>
    <t>y seguimos adelante</t>
  </si>
  <si>
    <t>el final pifié, ahi lo fixié</t>
  </si>
  <si>
    <t>de los tipos de ML y demas no vamos a hablar no?</t>
  </si>
  <si>
    <t xml:space="preserve">mié. 18:23 </t>
  </si>
  <si>
    <t>banca que hay varios modificando</t>
  </si>
  <si>
    <t>y sino es un quilombo</t>
  </si>
  <si>
    <t>estaba tocándolo solamente yo ahora, algunos sólo resaltaban</t>
  </si>
  <si>
    <t>me parece que no es necesario hablar de los tipos</t>
  </si>
  <si>
    <t>por lo que te pide el enunciado</t>
  </si>
  <si>
    <t>esta bien, si opinan asi</t>
  </si>
  <si>
    <t>Si quieren podemos contar, pero una definición no siempre incluye clasificaciones y enfoques</t>
  </si>
  <si>
    <t xml:space="preserve">mié. 18:25 </t>
  </si>
  <si>
    <t>Es más, si te fijás en wikipedia, ellos en la definición te dan algo más breve que nosostros si sacás toda la parte de la historia. Y hasta que no se ponen a pulirlo en sus tipos, y sus enfoques, y aplicaciones no hablan de otras cosas</t>
  </si>
  <si>
    <t>esta bien, me convencen</t>
  </si>
  <si>
    <t>jajaja</t>
  </si>
  <si>
    <t>Jajajaj</t>
  </si>
  <si>
    <t xml:space="preserve">mié. 18:26 </t>
  </si>
  <si>
    <t>yo soy el peleador</t>
  </si>
  <si>
    <t xml:space="preserve">mié. 18:27 </t>
  </si>
  <si>
    <t>Los tipos de asistido o no, están implícitamente en la definición que ya tenemos</t>
  </si>
  <si>
    <t xml:space="preserve">mié. 18:28 </t>
  </si>
  <si>
    <t>esta bien</t>
  </si>
  <si>
    <t>cande termino con la definicion?</t>
  </si>
  <si>
    <t>ya fue dejenla asi</t>
  </si>
  <si>
    <t xml:space="preserve">mié. 18:29 </t>
  </si>
  <si>
    <t>yo le agregaria algo al principio</t>
  </si>
  <si>
    <t>tenés que estar conforme, agregale un comentario con lo que creés que le falta y dónde</t>
  </si>
  <si>
    <t>sip esta bien eso que estas agregando jaja</t>
  </si>
  <si>
    <t xml:space="preserve">mié. 18:30 </t>
  </si>
  <si>
    <t>ya quede conforme</t>
  </si>
  <si>
    <t>para mi estamos perdiendo demasiado tiempo en detalles, que son cosas quese pueden pulir, aprovechemos que estamos todos juntos y sigamos adelante</t>
  </si>
  <si>
    <t>para detalles tenemos tiempo de sobra</t>
  </si>
  <si>
    <t>vamos a la 2</t>
  </si>
  <si>
    <t>cualquier cosa pónganle comentarios y fue, 1 hora y media con la primera estuvimos</t>
  </si>
  <si>
    <t>jajajaj</t>
  </si>
  <si>
    <t xml:space="preserve">mié. 18:32 </t>
  </si>
  <si>
    <t>si, despues cada uno que lo modifique en otro momento si le parece</t>
  </si>
  <si>
    <t>si mal</t>
  </si>
  <si>
    <t>bien pregunta 2</t>
  </si>
  <si>
    <t>aplicaciones</t>
  </si>
  <si>
    <t>no se lo mas basico los buscadores</t>
  </si>
  <si>
    <t>cada uno q de un ejemplo y alguna explicacion breve</t>
  </si>
  <si>
    <t xml:space="preserve">mié. 18:33 </t>
  </si>
  <si>
    <t>si los motores de busqueda es uno</t>
  </si>
  <si>
    <t>juegos, y como la maquina podria generar estrategias en base a lo que el usuario esta demostrando</t>
  </si>
  <si>
    <t>cual era el que habias pensado vos mati ?</t>
  </si>
  <si>
    <t>Yo propongo una aplicación: En la bolsa. Usar ML asistido para detectar cuando van o subir las acciones de una empresa. O usar ML sin asistencia para las estadísticas de la bolsa asociado con los estados de una empresa (compra, venta de acciones, adquisición de empresas, cierre de empresa), y ver qué es lo que aprende, tal vez te sorprenda asociando baja de acciones con el quiebre de una empresa, o subida de acciones con una buena adquisición de una empresa por parte de otra.</t>
  </si>
  <si>
    <t xml:space="preserve">mié. 18:34 </t>
  </si>
  <si>
    <t>el teclado de un telefono, esos nuevos q estan re copados q te van armando la frase practicamente sin teclear</t>
  </si>
  <si>
    <t>Como swiftkey, sí</t>
  </si>
  <si>
    <t>exaaaaacto</t>
  </si>
  <si>
    <t>está buena esa, amo ese teclado</t>
  </si>
  <si>
    <t>si ese de la bolsa es buenisimo</t>
  </si>
  <si>
    <t>sii de una</t>
  </si>
  <si>
    <t>si te soluciona la vida cuando estas en pedo y tenes q escribir bien</t>
  </si>
  <si>
    <t xml:space="preserve">mié. 18:35 </t>
  </si>
  <si>
    <t>shhh</t>
  </si>
  <si>
    <t xml:space="preserve">mié. 18:36 </t>
  </si>
  <si>
    <t>Jajajajajaj</t>
  </si>
  <si>
    <t>desarrollá un poco lo de los buscadores</t>
  </si>
  <si>
    <t>y ponemos esas 3</t>
  </si>
  <si>
    <t xml:space="preserve">mié. 18:37 </t>
  </si>
  <si>
    <t>los buscadores , que te vayan facilitando las cosas , de las busquedas realizadas anteriormente</t>
  </si>
  <si>
    <t xml:space="preserve">mié. 18:41 </t>
  </si>
  <si>
    <t>Martin escribite la del teclado</t>
  </si>
  <si>
    <t>Los que terminaron de escribir o no hagan nada relean lo que ya se escribió</t>
  </si>
  <si>
    <t>yo pondria si o si algun tipo de recomendador</t>
  </si>
  <si>
    <t>para mi es el uso fundamental</t>
  </si>
  <si>
    <t>el de cande y tincho</t>
  </si>
  <si>
    <t>se basan en eso</t>
  </si>
  <si>
    <t xml:space="preserve">mié. 18:43 </t>
  </si>
  <si>
    <t>bueno, pero que se resalte</t>
  </si>
  <si>
    <t xml:space="preserve">mié. 18:46 </t>
  </si>
  <si>
    <t>agregale</t>
  </si>
  <si>
    <t>che en la segunda no se si seria TECLADO la palabra</t>
  </si>
  <si>
    <t xml:space="preserve">mié. 18:47 </t>
  </si>
  <si>
    <t>nono</t>
  </si>
  <si>
    <t>puse boludeces así</t>
  </si>
  <si>
    <t>tipo BOLSA TECLADO PERA</t>
  </si>
  <si>
    <t>como para diferenciar nomás jajaa</t>
  </si>
  <si>
    <t>que seria</t>
  </si>
  <si>
    <t>diccionario</t>
  </si>
  <si>
    <t>los que cursaron NUI</t>
  </si>
  <si>
    <t xml:space="preserve">mié. 18:48 </t>
  </si>
  <si>
    <t>si, algo asi</t>
  </si>
  <si>
    <t>no quiero mandar fruta</t>
  </si>
  <si>
    <t>mobile? deja teclado jajaj</t>
  </si>
  <si>
    <t>manden fruta!!</t>
  </si>
  <si>
    <t xml:space="preserve">mié. 18:49 </t>
  </si>
  <si>
    <t>jajaja che tincoh</t>
  </si>
  <si>
    <t>puedo reordenarte tus palabras</t>
  </si>
  <si>
    <t>diccionario predictivo</t>
  </si>
  <si>
    <t>sisisi</t>
  </si>
  <si>
    <t>loved it</t>
  </si>
  <si>
    <t>te reordeno la sopa de letras que me dejaste (?</t>
  </si>
  <si>
    <t>jaja chiste</t>
  </si>
  <si>
    <t>dictionary</t>
  </si>
  <si>
    <t>jajaja si soy malisimo para redactar</t>
  </si>
  <si>
    <t xml:space="preserve">mié. 18:50 </t>
  </si>
  <si>
    <t>el 1 tambien tiene sopa de letras</t>
  </si>
  <si>
    <t>ajaj</t>
  </si>
  <si>
    <t xml:space="preserve">mié. 18:51 </t>
  </si>
  <si>
    <t>jaja sí</t>
  </si>
  <si>
    <t>acomoden</t>
  </si>
  <si>
    <t>yo voy a acomodar un poco el 2</t>
  </si>
  <si>
    <t>acomoden el 1</t>
  </si>
  <si>
    <t xml:space="preserve">mié. 18:54 </t>
  </si>
  <si>
    <t>ahi el ultimo patricio lo modifico y quedo joya</t>
  </si>
  <si>
    <t xml:space="preserve">mié. 18:55 </t>
  </si>
  <si>
    <t>jajaja al q puse yo lo esta cambiando todo, pobre le tire un problema</t>
  </si>
  <si>
    <t>jajaja no quiero matar tu idea</t>
  </si>
  <si>
    <t>me está costando un huevo</t>
  </si>
  <si>
    <t xml:space="preserve">mié. 18:56 </t>
  </si>
  <si>
    <t>jjajajaja</t>
  </si>
  <si>
    <t>un traba lengua</t>
  </si>
  <si>
    <t xml:space="preserve">mié. 18:57 </t>
  </si>
  <si>
    <t>uso diario quedaba genial</t>
  </si>
  <si>
    <t>che tampoco le cambies todo</t>
  </si>
  <si>
    <t>jajaja mati carusero</t>
  </si>
  <si>
    <t>naa asi queda genial</t>
  </si>
  <si>
    <t>mi idea no es cambiarle todo, la primera parte no podía modificarlode otra manera</t>
  </si>
  <si>
    <t>lo primero que habia puesto estaba bien</t>
  </si>
  <si>
    <t>estoy modificándolo en base a lo que él me va diciendo por acá</t>
  </si>
  <si>
    <t xml:space="preserve">mié. 18:59 </t>
  </si>
  <si>
    <t>diccionario es la palabra??</t>
  </si>
  <si>
    <t>si o no ?</t>
  </si>
  <si>
    <t>no sé</t>
  </si>
  <si>
    <t>que va</t>
  </si>
  <si>
    <t>ahí</t>
  </si>
  <si>
    <t>dispositivo de entrada</t>
  </si>
  <si>
    <t>o algo asi</t>
  </si>
  <si>
    <t xml:space="preserve">mié. 19:00 </t>
  </si>
  <si>
    <t>La segunda parte te la dejé intacta, le corregí dos boludeces</t>
  </si>
  <si>
    <t>chicos yo me tengo que ir pero en 20 o 30 vuelvo disculpen</t>
  </si>
  <si>
    <t xml:space="preserve">mié. 19:01 </t>
  </si>
  <si>
    <t>no pasa nada, de última dejás comentarios y lo charlamos por ahí</t>
  </si>
  <si>
    <t>dale joya</t>
  </si>
  <si>
    <t xml:space="preserve">mié. 19:03 </t>
  </si>
  <si>
    <t>me parefe que esta muy extenso lo del diccionario</t>
  </si>
  <si>
    <t xml:space="preserve">mié. 19:04 </t>
  </si>
  <si>
    <t>estoy leyendo lo que puso tincho al ppio</t>
  </si>
  <si>
    <t>Usar machine learning para generar una respuesta, sin necesidad de utilizar las teclas, que posiblemente el usuario va a usar en ese momento, utilizando la información que va generando con su uso, ir almacenando las respuestas que el usuario realiza a partir de un mensaje recibido y las frases y palabras que mas esta acostumbrado a utilizar.</t>
  </si>
  <si>
    <t>me la mandé cuando quise poner en contexto el párrafo</t>
  </si>
  <si>
    <t>ese era el original</t>
  </si>
  <si>
    <t xml:space="preserve">mié. 19:05 </t>
  </si>
  <si>
    <t>jaja era una sopa de letras, pero los conceptos estaban bien</t>
  </si>
  <si>
    <t xml:space="preserve">mié. 19:06 </t>
  </si>
  <si>
    <t>Igual dejé la mitad casi intacta eh (? jaja</t>
  </si>
  <si>
    <t>no se si iria lo de dispositivos mobiles podria usarse en otros contextos tmb</t>
  </si>
  <si>
    <t>como emm... dispositivos mobiles</t>
  </si>
  <si>
    <t>claro, para cualquier contexto no sirve eso, sirve para contextos donde hay conversaciones, o algo así</t>
  </si>
  <si>
    <t>JAJAJAJAJJAJAJAJAJA</t>
  </si>
  <si>
    <t>na jda, pero posta q podria utilizarse en la pc para q con el teclado por ahi es incomodo</t>
  </si>
  <si>
    <t xml:space="preserve">mié. 19:07 </t>
  </si>
  <si>
    <t>che eso que marque ahi no va no?</t>
  </si>
  <si>
    <t>a ver</t>
  </si>
  <si>
    <t>no lo veo</t>
  </si>
  <si>
    <t xml:space="preserve">mié. 19:08 </t>
  </si>
  <si>
    <t>el sehgundo parrafo de lo de diccionario</t>
  </si>
  <si>
    <t>hay algo raro</t>
  </si>
  <si>
    <t>podria ponerse como por ejemplo bla bla bla</t>
  </si>
  <si>
    <t xml:space="preserve">mié. 19:09 </t>
  </si>
  <si>
    <t>hay redundancia con la última parte del primero y el segundo</t>
  </si>
  <si>
    <t>ah no pará, creo que por mirar el historial colgué en el limbo</t>
  </si>
  <si>
    <t>un segundo por favor, espere mientras nuestros representantes solucionan su problema (?</t>
  </si>
  <si>
    <t>me aprece redundante</t>
  </si>
  <si>
    <t xml:space="preserve">mié. 19:10 </t>
  </si>
  <si>
    <t>Ah sí, ahí veo tu selección</t>
  </si>
  <si>
    <t>es redundante con la última parte del primero</t>
  </si>
  <si>
    <t>Jajaja, bueno tincho, tu idea quedó, pero nos comimos tu sopa</t>
  </si>
  <si>
    <t>bueno creo que el 2 ya esta</t>
  </si>
  <si>
    <t xml:space="preserve">mié. 19:11 </t>
  </si>
  <si>
    <t>para la tres propogo poner si y borrar la parte q dice justifique su respuesta ?</t>
  </si>
  <si>
    <t>jajajajaj no seas tonto</t>
  </si>
  <si>
    <t>che, esta es la más fácil o difícil como la vean</t>
  </si>
  <si>
    <t xml:space="preserve">mié. 19:12 </t>
  </si>
  <si>
    <t>yo agregaria ejemplos puntuales</t>
  </si>
  <si>
    <t>onda por ejemplo = youtube.com</t>
  </si>
  <si>
    <t xml:space="preserve">mié. 19:14 </t>
  </si>
  <si>
    <t>no creo que sea necesario, porque esto cubre muchas cosas, si querés hacelo, pero no se realmente con certeza como trabajan todas esas cosas</t>
  </si>
  <si>
    <t>pueden usar inteligencia artificial</t>
  </si>
  <si>
    <t>que no es lo mismo</t>
  </si>
  <si>
    <t>se que el buscador de google sí usa ML</t>
  </si>
  <si>
    <t>si están seguros denle nomás, ni idea yo</t>
  </si>
  <si>
    <t>claro, pero aca describimos tipos de aplicaciones, no aplicaciones</t>
  </si>
  <si>
    <t>che yo ya me tengo que ir</t>
  </si>
  <si>
    <t>andá cande, no pasa nada</t>
  </si>
  <si>
    <t>porque Prolog se diseñó con un propósito</t>
  </si>
  <si>
    <t xml:space="preserve">mié. 19:15 </t>
  </si>
  <si>
    <t>despues comento o le agrego algo</t>
  </si>
  <si>
    <t>cualquier cosa pegale una releída a lo que escribimos, agregá y comentá o correginos</t>
  </si>
  <si>
    <t>no worries</t>
  </si>
  <si>
    <t>tenemos 2 días para entregar</t>
  </si>
  <si>
    <t xml:space="preserve">mié. 19:17 </t>
  </si>
  <si>
    <t>dale joya adios</t>
  </si>
  <si>
    <t xml:space="preserve">mié. 19:18 </t>
  </si>
  <si>
    <t>voy a buscar ejemplos de estas aplicaciones que usen ML</t>
  </si>
  <si>
    <t>bye</t>
  </si>
  <si>
    <t>bueno</t>
  </si>
  <si>
    <t>yo estoy pensando mucho el 3</t>
  </si>
  <si>
    <t xml:space="preserve">mié. 19:19 </t>
  </si>
  <si>
    <t>http://www.cs.unm.edu/~luger/ai-final2/CH7_Machine%20Learning%20Algorithms%20in%20Prolog.pdf</t>
  </si>
  <si>
    <t>ese link tiene algo de programacion de ml con prolog</t>
  </si>
  <si>
    <t>lo tengo descargado</t>
  </si>
  <si>
    <t>ah joa</t>
  </si>
  <si>
    <t>joya*</t>
  </si>
  <si>
    <t xml:space="preserve">mié. 19:20 </t>
  </si>
  <si>
    <t>Creo que prolog sirve, porque se puede hacer meta programming</t>
  </si>
  <si>
    <t>que es meta programming?</t>
  </si>
  <si>
    <t xml:space="preserve">mié. 19:23 </t>
  </si>
  <si>
    <t>El hecho de desarrollar progrmamas que puedan alterar otros programas</t>
  </si>
  <si>
    <t>siempre que algo tenga meta, es como que dentro de él incluye algo más</t>
  </si>
  <si>
    <t>onda meta heurísticas son heurísticas que tienen otras heurísticas o modifican otras</t>
  </si>
  <si>
    <t xml:space="preserve">mié. 19:24 </t>
  </si>
  <si>
    <t>como meta-datos</t>
  </si>
  <si>
    <t>yo creo qeu el funcionamiento de prolog es similar al aprendizaje dado por ML</t>
  </si>
  <si>
    <t>aunque por ahi hay podas mucho mas grandes (divago)</t>
  </si>
  <si>
    <t xml:space="preserve">mié. 19:31 </t>
  </si>
  <si>
    <t>me leí otro paper diferente al que pasaste Tincho, y no me sirvió de nada :(, voy a leer ese que pasaste si está interesante</t>
  </si>
  <si>
    <t>lo único que puedo decir que veo relación, que es orientado al metaprogramming, es que por ahí un programa en prolog puede aprender de data que se le da como ntrada para modificarse a sí mismo</t>
  </si>
  <si>
    <t>o para modificar otros programasy hacerlos mejores</t>
  </si>
  <si>
    <t>si me piden un ejemplo no se me ocurre ni ahí, pero se que es posible</t>
  </si>
  <si>
    <t xml:space="preserve">mié. 19:33 </t>
  </si>
  <si>
    <t>Yo me acuerdo q una vez dijo la Profe de la práctica q prolog se usaba para ia</t>
  </si>
  <si>
    <t xml:space="preserve">mié. 19:34 </t>
  </si>
  <si>
    <t>sí, pero no es lo mismo</t>
  </si>
  <si>
    <t>de hecho ML se descubrió investigando en el área de IA</t>
  </si>
  <si>
    <t xml:space="preserve">mié. 19:35 </t>
  </si>
  <si>
    <t>Claro</t>
  </si>
  <si>
    <t xml:space="preserve">mié. 19:37 </t>
  </si>
  <si>
    <t>por ahi se solapan, voy a ver si encuentro algo</t>
  </si>
  <si>
    <t xml:space="preserve">mié. 19:38 </t>
  </si>
  <si>
    <t>hay algoritmos para hacer ML en prolog</t>
  </si>
  <si>
    <t>pero creo que es bastante limitado a algunas cosas</t>
  </si>
  <si>
    <t>asique si</t>
  </si>
  <si>
    <t xml:space="preserve">mié. 19:45 </t>
  </si>
  <si>
    <t>Ah, claro, qué boludo</t>
  </si>
  <si>
    <t>Machine Learning es un tipo de acercamiento a la Inteligencia Artificial</t>
  </si>
  <si>
    <t>como una red neuronal virtual lo es para Machine Learning</t>
  </si>
  <si>
    <t>con razón no encontraba sus diferencias, son parte de lo mismo</t>
  </si>
  <si>
    <t>ajjaj tenian mucho qeu ver</t>
  </si>
  <si>
    <t xml:space="preserve">mié. 19:47 </t>
  </si>
  <si>
    <t>jajaj claro</t>
  </si>
  <si>
    <t>Y, es que en realidad, si prolog entra dentro de lo que es la definición de Inteligencia Artificial lo hace gracias a la categoría de Machine Learning</t>
  </si>
  <si>
    <t>Y a la cualidad que tiene para modificar programas del mismo tipo o modificarse a si mismo dadas distintas condiciones</t>
  </si>
  <si>
    <t xml:space="preserve">mié. 19:49 </t>
  </si>
  <si>
    <t>por eso se le puede agregar conocimiento y modificar las salidas</t>
  </si>
  <si>
    <t>puede ser coeherente eso</t>
  </si>
  <si>
    <t xml:space="preserve">mié. 19:51 </t>
  </si>
  <si>
    <t>estoy tratando de entender el EBL</t>
  </si>
  <si>
    <t>ebl?</t>
  </si>
  <si>
    <t>Explanation Based Learning algorithm</t>
  </si>
  <si>
    <t>así se los explico</t>
  </si>
  <si>
    <t>Martín por ahí lo leyó ya</t>
  </si>
  <si>
    <t xml:space="preserve">mié. 19:52 </t>
  </si>
  <si>
    <t>dale!!! yo no pq sino me echan del trabajo jaja</t>
  </si>
  <si>
    <t>I figured</t>
  </si>
  <si>
    <t xml:space="preserve">mié. 20:32 </t>
  </si>
  <si>
    <t>Sorry, colgué leyendo</t>
  </si>
  <si>
    <t>es re difícil de seguir el paper que estaba leyendo</t>
  </si>
  <si>
    <t>pero básicamente hace esto</t>
  </si>
  <si>
    <t>Primero especificás una meta, una clasificación, o una heurística para resolver un problema</t>
  </si>
  <si>
    <t>Después le das un ejemplo, como para instanciar el target de lo que estás buscando</t>
  </si>
  <si>
    <t>Un dominio, que serían un conjunto de reglas, hechos que se usan para explicar como el ejemplo que dimos es una instancia del concepto de la meta que definimos previamente</t>
  </si>
  <si>
    <t>Y criterios operacionales, algunas maneras de describir la forma en que las definiciones conceptuales pueden tomar</t>
  </si>
  <si>
    <t>Entonces el loco ponele que quiere probar qué es una taza</t>
  </si>
  <si>
    <t>premise(X) -&gt; cup(X)</t>
  </si>
  <si>
    <t>arrancás de esa premisa</t>
  </si>
  <si>
    <t>y el loco establece predicadots del tipo es levantable, contiene líquido, está formado por dos partes donde una es cóncava con un agujero y contiene líquido</t>
  </si>
  <si>
    <t>todas maneras separadas, diferentes de definir lo que es una taza</t>
  </si>
  <si>
    <t>y algunas que no necesesariamente, como para mostrarte que no las usa</t>
  </si>
  <si>
    <t>y después le da hechos para entrenarlo</t>
  </si>
  <si>
    <t>cuestión que con esto, armar un arbol de pruebas, pero pruebas de proofs, no tipo de testeos</t>
  </si>
  <si>
    <t>es bastante similar a como trabaja prolog, no?</t>
  </si>
  <si>
    <t xml:space="preserve">mié. 20:34 </t>
  </si>
  <si>
    <t>es con prolog</t>
  </si>
  <si>
    <t>pero no se como explicar lo que veo</t>
  </si>
  <si>
    <t>andá al gráfico de la página 16</t>
  </si>
  <si>
    <t>es como que en base a lo que le diste de entrada de arma una manera genérica, y mucho mejor de cómo definir que algo es una taza</t>
  </si>
  <si>
    <t>y si mirás el árbol desde abajo, contabilizando sus hojas, lo ves de una manera mucho más específica y acortado</t>
  </si>
  <si>
    <t>está re clarito en ese gráfico, si mirás las diferencias de los árboles, y en el epígrafe ves como escribe la generalización en base a las hojas</t>
  </si>
  <si>
    <t>una locura</t>
  </si>
  <si>
    <t xml:space="preserve">mié. 20:38 </t>
  </si>
  <si>
    <t>bueno nada, con esto queda clarísimo que ahí realizó lo que es en machine learning una deducción en base a un previo entrenamiento</t>
  </si>
  <si>
    <t>esto es ML asistido, si no me equivoco</t>
  </si>
  <si>
    <t>y este es un sólo algoritmo</t>
  </si>
  <si>
    <t xml:space="preserve">mié. 20:39 </t>
  </si>
  <si>
    <t>lo estaba mirando</t>
  </si>
  <si>
    <t>pero volviendo atrás, desde el hecho que sea meta-programable, meta-interpretable, meta-meta (?, se pueden hacer varias cosas</t>
  </si>
  <si>
    <t>bueno, habria que armar una respuesta</t>
  </si>
  <si>
    <t xml:space="preserve">mié. 20:40 </t>
  </si>
  <si>
    <t>no tiene por qué ser perfecta, claramente es algo bastante difícil</t>
  </si>
  <si>
    <t>si, mas vale</t>
  </si>
  <si>
    <t>pero podriamos usar esto</t>
  </si>
  <si>
    <t>queres que la hagamos mañana?</t>
  </si>
  <si>
    <t>quiero leer el paper</t>
  </si>
  <si>
    <t xml:space="preserve">mié. 20:41 </t>
  </si>
  <si>
    <t>ese paper no es la respuesta eh, era para abrir la cabeza nomás</t>
  </si>
  <si>
    <t>yo voy a escribir algo, como para explayar lo que ya tengo</t>
  </si>
  <si>
    <t>dale, yo cuando salga lo miro</t>
  </si>
  <si>
    <t>piola</t>
  </si>
  <si>
    <t xml:space="preserve">mié. 20:48 </t>
  </si>
  <si>
    <t>no sé, ahi tiré un par de cosas</t>
  </si>
  <si>
    <t>que es lo que tengo en mente</t>
  </si>
  <si>
    <t xml:space="preserve">mié. 20:49 </t>
  </si>
  <si>
    <t>esta bueno</t>
  </si>
  <si>
    <t xml:space="preserve">jue. 19:30 </t>
  </si>
  <si>
    <t>Alguien más chusmeo como para poner algo?</t>
  </si>
  <si>
    <t xml:space="preserve">jue. 19:39 </t>
  </si>
  <si>
    <t>Para mi quedo bien asi</t>
  </si>
  <si>
    <t>Para el 3digo</t>
  </si>
  <si>
    <t xml:space="preserve">jue. 19:40 </t>
  </si>
  <si>
    <t>Sisi el mismo</t>
  </si>
  <si>
    <t>No se si haria falta ampliar mas</t>
  </si>
  <si>
    <t xml:space="preserve">31/12/1899 - 0:38 </t>
  </si>
  <si>
    <t>Gente tendríamos que juntarnos a discutir la 3er pregunta y ver si todos están de acuerdo con lo que ya escribimos. A que hora de mañana podemos hacerlo?</t>
  </si>
  <si>
    <t xml:space="preserve">31/12/1899 - 0:41 </t>
  </si>
  <si>
    <t>Yo a la mañana hasta la 1</t>
  </si>
  <si>
    <t>Yo tengo que viajar a dar una mano a una conferencia, así que si es mañana yo a la noche tarde recién puedo</t>
  </si>
  <si>
    <t xml:space="preserve">31/12/1899 - 0:42 </t>
  </si>
  <si>
    <t>podriamos hacerlo tipo 23.30? a esa hora podes mati?</t>
  </si>
  <si>
    <t>Mañana a la mañana tengo que levantar un servidor en el ISISTAN, estoy encargado del Server de ingeniería :(. Y me lleva toda la mañana</t>
  </si>
  <si>
    <t>Yo a esa hora tal vez podría pero no prometo nada</t>
  </si>
  <si>
    <t xml:space="preserve">31/12/1899 - 0:43 </t>
  </si>
  <si>
    <t>Bueno, la idea es que estemos la mayor cantidad de personas</t>
  </si>
  <si>
    <t xml:space="preserve">31/12/1899 - 0:44 </t>
  </si>
  <si>
    <t>Wtf eso es re tarde para el resto jaja. Ehm, miren yo ya les deje un día para que investiguen y relean lo que puse, no debatí ni charle con nadie más que un poco con uds dos porque no hubo mucho caudal de información cuando hablamos</t>
  </si>
  <si>
    <t>Pero sinceramente a esta altura no se que más hacer más que esperar a que elaboren sus propias opiniones o modificaciones en base a lo que comenté, y yo responder a consecuencia de eso</t>
  </si>
  <si>
    <t>esta bien ... la idea es que el resto apliquemos mejoras o modificaciones y ya lo tendriamos</t>
  </si>
  <si>
    <t>Esa es mi opinión, totmente subjetiva, estaría bueno charlar nuestros puntos de visata</t>
  </si>
  <si>
    <t>sisi, pienso como vos</t>
  </si>
  <si>
    <t xml:space="preserve">31/12/1899 - 0:45 </t>
  </si>
  <si>
    <t>Bueno sino que cada uno en el día elabore una rta a esa pregunta y la ponga en el doc y después en base a eso armamos una</t>
  </si>
  <si>
    <t xml:space="preserve">31/12/1899 - 0:46 </t>
  </si>
  <si>
    <t>joya, quedamos asi</t>
  </si>
  <si>
    <t xml:space="preserve">22/11/2014 - 12:50 </t>
  </si>
  <si>
    <t>Hola gente, perdón por colgarla, ya mandaron el tp?</t>
  </si>
  <si>
    <t xml:space="preserve">22/11/2014 - 13:16 </t>
  </si>
  <si>
    <t>no, creo que no,</t>
  </si>
  <si>
    <t>no tuve noticias de los chicos, pero me parece que no</t>
  </si>
  <si>
    <t>habria que mandarlo</t>
  </si>
  <si>
    <t xml:space="preserve">22/11/2014 - 13:17 </t>
  </si>
  <si>
    <t>Ah joya</t>
  </si>
  <si>
    <t>Aah yo por si queremos ver algo y después lo mabdanos</t>
  </si>
  <si>
    <t>Mandamos*</t>
  </si>
  <si>
    <t>Pero si ya esta acomodamos bien las fuentes y demás y lo mandamos</t>
  </si>
  <si>
    <t>yo a las 2 me estoy yendo para mardel, si queres lo mandamos antes</t>
  </si>
  <si>
    <t>a mi me parece bien las respuestas, no tocaria nada mas</t>
  </si>
  <si>
    <t xml:space="preserve">22/11/2014 - 13:18 </t>
  </si>
  <si>
    <t>Si yo a las 4 a neco</t>
  </si>
  <si>
    <t>Dale si tipo para 1 y media no aparece alguien lo mandamos</t>
  </si>
  <si>
    <t>Pero creo q cande quería modificarle algo a la 1</t>
  </si>
  <si>
    <t xml:space="preserve">22/11/2014 - 13:20 </t>
  </si>
  <si>
    <t>sisi, ahi lo vi</t>
  </si>
  <si>
    <t xml:space="preserve">22/11/2014 - 13:26 </t>
  </si>
  <si>
    <t>bueno lo vamos a dejar como dijo cande, o como estab antes?</t>
  </si>
  <si>
    <t xml:space="preserve">22/11/2014 - 13:27 </t>
  </si>
  <si>
    <t>A ver</t>
  </si>
  <si>
    <t>no me parece mal lo que plantea cande, queda un poco mejor es cierto, la onda es que no le cambie el sentido</t>
  </si>
  <si>
    <t xml:space="preserve">22/11/2014 - 13:40 </t>
  </si>
  <si>
    <t>ahí integré lo que dijo cande</t>
  </si>
  <si>
    <t>pero tuve que modificar el resto</t>
  </si>
  <si>
    <t>sino había mucha redundancia</t>
  </si>
  <si>
    <t>y se perdía el propósito de querer explicar que pueden adquirir experiencia de la nada solos, o se los entrena/guía un poco para hacerlo</t>
  </si>
  <si>
    <t xml:space="preserve">22/11/2014 - 13:43 </t>
  </si>
  <si>
    <t>si pones las cosas entre comas, podes sacar los parentesis</t>
  </si>
  <si>
    <t>las dos cosas no</t>
  </si>
  <si>
    <t>acomodalo</t>
  </si>
  <si>
    <t>como te parezca ?</t>
  </si>
  <si>
    <t xml:space="preserve">22/11/2014 - 13:44 </t>
  </si>
  <si>
    <t>quien lo descarga y lo manda?</t>
  </si>
  <si>
    <t xml:space="preserve">22/11/2014 - 13:45 </t>
  </si>
  <si>
    <t>todos le dan el ok?</t>
  </si>
  <si>
    <t>yo si</t>
  </si>
  <si>
    <t xml:space="preserve">22/11/2014 - 13:46 </t>
  </si>
  <si>
    <t>Si</t>
  </si>
  <si>
    <t>si</t>
  </si>
  <si>
    <t xml:space="preserve">22/11/2014 - 13:47 </t>
  </si>
  <si>
    <t>ok</t>
  </si>
  <si>
    <t>lo envío?</t>
  </si>
  <si>
    <t>dale, mandalo con copia para nosotros, si no t e jod mucho</t>
  </si>
  <si>
    <t xml:space="preserve">22/11/2014 - 13:48 </t>
  </si>
  <si>
    <t>at all</t>
  </si>
  <si>
    <t xml:space="preserve">22/11/2014 - 13:51 </t>
  </si>
  <si>
    <t>listorti</t>
  </si>
  <si>
    <t>un gustazo haber trabajado con ustedes</t>
  </si>
  <si>
    <t xml:space="preserve">22/11/2014 - 13:52 </t>
  </si>
  <si>
    <t>lo mismo digo mati</t>
  </si>
  <si>
    <t>los grupos son rotatorios, y dudo que nos hagan trabajar de nuevo juntos</t>
  </si>
  <si>
    <t>así que les deseo paciencia y suerte para su próximo grupetee jaja</t>
  </si>
  <si>
    <t>Jajaja, recibido el mail</t>
  </si>
  <si>
    <t xml:space="preserve">22/11/2014 - 15:22 </t>
  </si>
  <si>
    <t>jaja gracias mati igualmente para todos</t>
  </si>
  <si>
    <t>(Y)</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</si>
</sst>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font>
    <font>
      <sz val="8.0"/>
      <color rgb="FF000000"/>
      <name val="Calibri"/>
    </font>
    <font>
      <color rgb="FF000000"/>
    </font>
    <font>
      <b/>
      <sz val="11.0"/>
      <color rgb="FF000000"/>
      <name val="Calibri"/>
    </font>
    <font>
      <b/>
      <sz val="8.0"/>
      <color rgb="FF000000"/>
      <name val="Calibri"/>
    </font>
    <font>
      <sz val="10.0"/>
    </font>
    <font>
      <b/>
      <sz val="11.0"/>
      <color rgb="FF222222"/>
      <name val="Arial"/>
    </font>
    <font>
      <sz val="10.0"/>
      <color rgb="FF000000"/>
      <name val="Arial"/>
    </font>
    <font>
      <sz val="8.0"/>
      <color rgb="FF000000"/>
      <name val="Arial"/>
    </font>
    <font>
      <b/>
      <sz val="10.0"/>
      <color rgb="FF222222"/>
    </font>
    <font>
      <sz val="8.0"/>
      <color rgb="FF777777"/>
    </font>
    <font>
      <sz val="10.0"/>
      <color rgb="FF222222"/>
    </font>
    <font>
      <sz val="10.0"/>
      <color rgb="FF888888"/>
    </font>
    <font>
      <sz val="8.0"/>
    </font>
    <font>
      <sz val="10.0"/>
      <color rgb="FF262626"/>
    </font>
    <font>
      <sz val="8.0"/>
      <color rgb="FF777777"/>
      <name val="Arial"/>
    </font>
    <font>
      <sz val="8.0"/>
      <color rgb="FF222222"/>
      <name val="Arial"/>
    </font>
    <font>
      <sz val="11.0"/>
      <color rgb="FF000000"/>
      <name val="Arial"/>
    </font>
    <font/>
    <font>
      <u/>
      <color rgb="FF0000FF"/>
    </font>
  </fonts>
  <fills count="10">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3">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3" fontId="0" numFmtId="0" xfId="0" applyBorder="1" applyFill="1" applyFont="1"/>
    <xf borderId="0" fillId="4" fontId="0" numFmtId="0" xfId="0" applyBorder="1" applyFill="1" applyFont="1"/>
    <xf borderId="0" fillId="5" fontId="0" numFmtId="0" xfId="0" applyBorder="1" applyFill="1" applyFont="1"/>
    <xf borderId="0" fillId="2" fontId="0" numFmtId="0" xfId="0" applyBorder="1" applyFont="1"/>
    <xf borderId="0" fillId="6" fontId="0" numFmtId="0" xfId="0" applyFill="1" applyFont="1"/>
    <xf borderId="0" fillId="6" fontId="0" numFmtId="0" xfId="0" applyAlignment="1" applyFont="1">
      <alignment/>
    </xf>
    <xf borderId="0" fillId="0" fontId="2" numFmtId="0" xfId="0" applyFont="1"/>
    <xf borderId="0" fillId="7" fontId="3" numFmtId="0" xfId="0" applyBorder="1" applyFill="1" applyFont="1"/>
    <xf borderId="0" fillId="2" fontId="3" numFmtId="0" xfId="0" applyBorder="1" applyFont="1"/>
    <xf borderId="0" fillId="7" fontId="4" numFmtId="0" xfId="0" applyBorder="1" applyFont="1"/>
    <xf borderId="0" fillId="3" fontId="3" numFmtId="0" xfId="0" applyBorder="1" applyFont="1"/>
    <xf borderId="0" fillId="4" fontId="3" numFmtId="0" xfId="0" applyBorder="1" applyFont="1"/>
    <xf borderId="0" fillId="5" fontId="3" numFmtId="0" xfId="0" applyBorder="1" applyFont="1"/>
    <xf borderId="0" fillId="2" fontId="3" numFmtId="0" xfId="0" applyBorder="1" applyFont="1"/>
    <xf borderId="0" fillId="6" fontId="3" numFmtId="0" xfId="0" applyFont="1"/>
    <xf borderId="0" fillId="0" fontId="3" numFmtId="0" xfId="0" applyFont="1"/>
    <xf borderId="0" fillId="0" fontId="5" numFmtId="14" xfId="0" applyAlignment="1" applyFont="1" applyNumberFormat="1">
      <alignment/>
    </xf>
    <xf borderId="1" fillId="6" fontId="6" numFmtId="14" xfId="0" applyAlignment="1" applyBorder="1" applyFont="1" applyNumberFormat="1">
      <alignment horizontal="left"/>
    </xf>
    <xf borderId="0" fillId="0" fontId="5" numFmtId="14" xfId="0" applyAlignment="1" applyFont="1" applyNumberFormat="1">
      <alignment horizontal="right"/>
    </xf>
    <xf borderId="1" fillId="0" fontId="7" numFmtId="0" xfId="0" applyAlignment="1" applyBorder="1" applyFont="1">
      <alignment wrapText="1"/>
    </xf>
    <xf borderId="0" fillId="0" fontId="5" numFmtId="0" xfId="0" applyAlignment="1" applyFont="1">
      <alignment/>
    </xf>
    <xf borderId="1" fillId="0" fontId="8" numFmtId="0" xfId="0" applyAlignment="1" applyBorder="1" applyFont="1">
      <alignment wrapText="1"/>
    </xf>
    <xf borderId="0" fillId="0" fontId="5" numFmtId="20" xfId="0" applyAlignment="1" applyFont="1" applyNumberFormat="1">
      <alignment/>
    </xf>
    <xf borderId="0" fillId="0" fontId="5" numFmtId="0" xfId="0" applyFont="1"/>
    <xf borderId="0" fillId="0" fontId="0" numFmtId="20" xfId="0" applyFont="1" applyNumberFormat="1"/>
    <xf borderId="0" fillId="6" fontId="9" numFmtId="20" xfId="0" applyAlignment="1" applyFont="1" applyNumberFormat="1">
      <alignment horizontal="left"/>
    </xf>
    <xf borderId="0" fillId="6" fontId="10" numFmtId="20" xfId="0" applyAlignment="1" applyFont="1" applyNumberFormat="1">
      <alignment horizontal="right"/>
    </xf>
    <xf borderId="0" fillId="6" fontId="11" numFmtId="0" xfId="0" applyAlignment="1" applyFont="1">
      <alignment/>
    </xf>
    <xf borderId="0" fillId="0" fontId="0" numFmtId="0" xfId="0" applyAlignment="1" applyFont="1">
      <alignment/>
    </xf>
    <xf borderId="0" fillId="6" fontId="12" numFmtId="20" xfId="0" applyAlignment="1" applyFont="1" applyNumberFormat="1">
      <alignment horizontal="left"/>
    </xf>
    <xf borderId="0" fillId="0" fontId="5" numFmtId="20" xfId="0" applyAlignment="1" applyFont="1" applyNumberFormat="1">
      <alignment horizontal="right"/>
    </xf>
    <xf borderId="0" fillId="6" fontId="11" numFmtId="0" xfId="0" applyAlignment="1" applyFont="1">
      <alignment horizontal="left"/>
    </xf>
    <xf borderId="0" fillId="0" fontId="13" numFmtId="20" xfId="0" applyAlignment="1" applyFont="1" applyNumberFormat="1">
      <alignment/>
    </xf>
    <xf borderId="0" fillId="0" fontId="13" numFmtId="0" xfId="0" applyAlignment="1" applyFont="1">
      <alignment/>
    </xf>
    <xf borderId="0" fillId="0" fontId="14" numFmtId="0" xfId="0" applyAlignment="1" applyFont="1">
      <alignment/>
    </xf>
    <xf borderId="1" fillId="6" fontId="15" numFmtId="20" xfId="0" applyAlignment="1" applyBorder="1" applyFont="1" applyNumberFormat="1">
      <alignment horizontal="right"/>
    </xf>
    <xf borderId="1" fillId="6" fontId="16" numFmtId="0" xfId="0" applyAlignment="1" applyBorder="1" applyFont="1">
      <alignment wrapText="1"/>
    </xf>
    <xf borderId="0" fillId="0" fontId="9" numFmtId="20" xfId="0" applyAlignment="1" applyFont="1" applyNumberFormat="1">
      <alignment horizontal="left"/>
    </xf>
    <xf borderId="0" fillId="0" fontId="10" numFmtId="20" xfId="0" applyAlignment="1" applyFont="1" applyNumberFormat="1">
      <alignment horizontal="right"/>
    </xf>
    <xf borderId="0" fillId="0" fontId="11" numFmtId="0" xfId="0" applyAlignment="1" applyFont="1">
      <alignment/>
    </xf>
    <xf borderId="0" fillId="0" fontId="5" numFmtId="14" xfId="0" applyAlignment="1" applyFont="1" applyNumberFormat="1">
      <alignment/>
    </xf>
    <xf borderId="0" fillId="6" fontId="12" numFmtId="0" xfId="0" applyAlignment="1" applyFont="1">
      <alignment horizontal="left"/>
    </xf>
    <xf borderId="0" fillId="6" fontId="5" numFmtId="0" xfId="0" applyAlignment="1" applyFont="1">
      <alignment/>
    </xf>
    <xf borderId="0" fillId="0" fontId="9" numFmtId="0" xfId="0" applyAlignment="1" applyFont="1">
      <alignment horizontal="left"/>
    </xf>
    <xf borderId="0" fillId="0" fontId="9" numFmtId="0" xfId="0" applyAlignment="1" applyFont="1">
      <alignment horizontal="left"/>
    </xf>
    <xf borderId="0" fillId="6" fontId="9" numFmtId="0" xfId="0" applyAlignment="1" applyFont="1">
      <alignment horizontal="left"/>
    </xf>
    <xf borderId="0" fillId="0" fontId="5" numFmtId="22" xfId="0" applyAlignment="1" applyFont="1" applyNumberFormat="1">
      <alignment/>
    </xf>
    <xf borderId="0" fillId="0" fontId="0" numFmtId="22" xfId="0" applyFont="1" applyNumberFormat="1"/>
    <xf borderId="0" fillId="0" fontId="9" numFmtId="22" xfId="0" applyAlignment="1" applyFont="1" applyNumberFormat="1">
      <alignment horizontal="left"/>
    </xf>
    <xf borderId="0" fillId="6" fontId="11" numFmtId="22" xfId="0" applyAlignment="1" applyFont="1" applyNumberFormat="1">
      <alignment horizontal="left"/>
    </xf>
    <xf borderId="0" fillId="6" fontId="0" numFmtId="0" xfId="0" applyAlignment="1" applyBorder="1" applyFont="1">
      <alignment/>
    </xf>
    <xf borderId="0" fillId="0" fontId="0" numFmtId="0" xfId="0" applyFont="1"/>
    <xf borderId="0" fillId="7" fontId="0" numFmtId="0" xfId="0" applyFont="1"/>
    <xf borderId="0" fillId="7" fontId="3" numFmtId="0" xfId="0" applyFont="1"/>
    <xf borderId="0" fillId="8" fontId="0" numFmtId="0" xfId="0" applyFill="1" applyFont="1"/>
    <xf borderId="0" fillId="8" fontId="3" numFmtId="0" xfId="0" applyFont="1"/>
    <xf borderId="0" fillId="9" fontId="3" numFmtId="0" xfId="0" applyFill="1" applyFont="1"/>
    <xf borderId="0" fillId="6" fontId="0" numFmtId="0" xfId="0" applyAlignment="1" applyFont="1">
      <alignment wrapText="1"/>
    </xf>
    <xf borderId="0" fillId="0" fontId="13" numFmtId="22" xfId="0" applyAlignment="1" applyFont="1" applyNumberFormat="1">
      <alignment/>
    </xf>
    <xf borderId="0" fillId="0" fontId="13" numFmtId="0" xfId="0" applyAlignment="1" applyFont="1">
      <alignment vertical="top"/>
    </xf>
    <xf borderId="0" fillId="6" fontId="5" numFmtId="22" xfId="0" applyAlignment="1" applyFont="1" applyNumberFormat="1">
      <alignment/>
    </xf>
    <xf borderId="0" fillId="6" fontId="12" numFmtId="22" xfId="0" applyAlignment="1" applyFont="1" applyNumberFormat="1">
      <alignment horizontal="left"/>
    </xf>
    <xf borderId="0" fillId="5" fontId="17" numFmtId="0" xfId="0" applyBorder="1" applyFont="1"/>
    <xf borderId="0" fillId="2" fontId="17" numFmtId="0" xfId="0" applyBorder="1" applyFont="1"/>
    <xf borderId="0" fillId="0" fontId="1" numFmtId="0" xfId="0" applyAlignment="1" applyFont="1">
      <alignment/>
    </xf>
    <xf borderId="0" fillId="0" fontId="18" numFmtId="0" xfId="0" applyAlignment="1" applyFont="1">
      <alignment/>
    </xf>
    <xf borderId="0" fillId="6" fontId="9" numFmtId="0" xfId="0" applyAlignment="1" applyFont="1">
      <alignment horizontal="left"/>
    </xf>
    <xf borderId="0" fillId="6" fontId="5" numFmtId="20" xfId="0" applyAlignment="1" applyFont="1" applyNumberFormat="1">
      <alignment/>
    </xf>
    <xf borderId="0" fillId="0" fontId="19"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cs.unm.edu/~luger/ai-final2/CH7_Machine%20Learning%20Algorithms%20in%20Prolog.pdf" TargetMode="External"/><Relationship Id="rId3" Type="http://schemas.openxmlformats.org/officeDocument/2006/relationships/hyperlink" Target="http://www.cs.unm.edu/~luger/ai-final2/CH7_Machine%20Learning%20Algorithms%20in%20Prolog.pdf"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2" width="2.75"/>
    <col customWidth="1" min="3" max="3" width="4.63"/>
    <col customWidth="1" min="4" max="4" width="1.38"/>
    <col customWidth="1" min="5" max="5" width="6.63"/>
    <col customWidth="1" min="6" max="6" width="2.25"/>
    <col customWidth="1" min="7" max="7" width="36.38"/>
    <col customWidth="1" min="8" max="8" width="1.38"/>
    <col customWidth="1" min="9" max="9" width="33.0"/>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6"/>
      <c r="M1" s="7"/>
      <c r="N1" s="8"/>
      <c r="O1" s="8"/>
      <c r="P1" s="9">
        <v>114.0</v>
      </c>
      <c r="Q1" s="8"/>
      <c r="R1" s="8"/>
      <c r="S1" s="8"/>
      <c r="T1" s="8"/>
      <c r="U1" s="8"/>
      <c r="V1" s="8"/>
      <c r="W1" s="8"/>
      <c r="X1" s="8"/>
      <c r="Y1" s="8"/>
      <c r="Z1" s="8"/>
      <c r="AA1" s="8"/>
      <c r="AB1" s="8"/>
      <c r="AC1" s="8"/>
      <c r="AD1" s="8"/>
      <c r="AE1" s="8"/>
      <c r="AF1" s="8"/>
      <c r="AG1" s="8"/>
      <c r="AH1" s="8"/>
      <c r="AI1" s="8"/>
      <c r="AJ1" s="1"/>
      <c r="AK1" s="1"/>
      <c r="AL1" s="1"/>
      <c r="AM1" s="1"/>
      <c r="AN1" s="1"/>
      <c r="AO1" s="1"/>
      <c r="AP1" s="1"/>
      <c r="AQ1" s="1"/>
      <c r="AR1" s="10"/>
    </row>
    <row r="2" ht="18.0" customHeight="1">
      <c r="A2" s="11" t="s">
        <v>0</v>
      </c>
      <c r="B2" s="11" t="s">
        <v>1</v>
      </c>
      <c r="C2" s="11" t="s">
        <v>2</v>
      </c>
      <c r="D2" s="12"/>
      <c r="E2" s="11" t="s">
        <v>1</v>
      </c>
      <c r="F2" s="11" t="s">
        <v>3</v>
      </c>
      <c r="G2" s="13" t="s">
        <v>4</v>
      </c>
      <c r="H2" s="12"/>
      <c r="I2" s="11" t="s">
        <v>5</v>
      </c>
      <c r="J2" s="14" t="s">
        <v>6</v>
      </c>
      <c r="K2" s="15" t="s">
        <v>7</v>
      </c>
      <c r="L2" s="16"/>
      <c r="M2" s="17"/>
      <c r="N2" s="18" t="s">
        <v>8</v>
      </c>
      <c r="O2" s="18"/>
      <c r="P2" s="18" t="s">
        <v>9</v>
      </c>
      <c r="Q2" s="18" t="s">
        <v>10</v>
      </c>
      <c r="R2" s="18"/>
      <c r="S2" s="18" t="s">
        <v>11</v>
      </c>
      <c r="T2" s="18"/>
      <c r="U2" s="18"/>
      <c r="V2" s="18"/>
      <c r="W2" s="18" t="s">
        <v>12</v>
      </c>
      <c r="X2" s="18"/>
      <c r="Y2" s="18"/>
      <c r="Z2" s="18"/>
      <c r="AA2" s="18"/>
      <c r="AB2" s="18"/>
      <c r="AC2" s="18"/>
      <c r="AD2" s="18"/>
      <c r="AE2" s="18"/>
      <c r="AF2" s="18"/>
      <c r="AG2" s="18"/>
      <c r="AH2" s="18"/>
      <c r="AI2" s="18"/>
      <c r="AJ2" s="19"/>
      <c r="AK2" s="19"/>
      <c r="AL2" s="19"/>
      <c r="AM2" s="19"/>
      <c r="AN2" s="19"/>
      <c r="AO2" s="19"/>
      <c r="AP2" s="19"/>
      <c r="AQ2" s="19"/>
      <c r="AR2" s="19"/>
    </row>
    <row r="3" ht="18.75" customHeight="1">
      <c r="A3" s="1"/>
      <c r="B3" s="1"/>
      <c r="C3" s="1"/>
      <c r="D3" s="2"/>
      <c r="E3" s="20"/>
      <c r="F3" s="22">
        <v>41961.0</v>
      </c>
      <c r="G3" s="24"/>
      <c r="H3" s="2"/>
      <c r="I3" s="1"/>
      <c r="J3" s="4">
        <f t="shared" ref="J3:J112"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5">
        <f t="shared" ref="K3:K113"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6"/>
      <c r="M3" s="7"/>
      <c r="N3" s="18"/>
      <c r="O3" s="18" t="s">
        <v>13</v>
      </c>
      <c r="P3" s="8">
        <f>COUNTIFS(K$3:K$114,"&gt;0")</f>
        <v>35</v>
      </c>
      <c r="Q3" s="8">
        <f t="shared" ref="Q3:Q15" si="3">(P3/P$3)*100</f>
        <v>100</v>
      </c>
      <c r="R3" s="8"/>
      <c r="S3" s="8"/>
      <c r="T3" s="8"/>
      <c r="U3" s="8"/>
      <c r="V3" s="8"/>
      <c r="W3" s="18" t="s">
        <v>14</v>
      </c>
      <c r="X3" s="18" t="s">
        <v>15</v>
      </c>
      <c r="Y3" s="18" t="s">
        <v>16</v>
      </c>
      <c r="Z3" s="18" t="s">
        <v>17</v>
      </c>
      <c r="AA3" s="8"/>
      <c r="AB3" s="18" t="s">
        <v>18</v>
      </c>
      <c r="AC3" s="18" t="s">
        <v>19</v>
      </c>
      <c r="AD3" s="8"/>
      <c r="AE3" s="8"/>
      <c r="AF3" s="8"/>
      <c r="AG3" s="8"/>
      <c r="AH3" s="8"/>
      <c r="AI3" s="8"/>
      <c r="AJ3" s="1"/>
      <c r="AK3" s="1"/>
      <c r="AL3" s="1"/>
      <c r="AM3" s="1"/>
      <c r="AN3" s="1"/>
      <c r="AO3" s="1"/>
      <c r="AP3" s="1"/>
      <c r="AQ3" s="1"/>
      <c r="AR3" s="10"/>
    </row>
    <row r="4" ht="16.5" customHeight="1">
      <c r="A4" s="1"/>
      <c r="B4" s="1"/>
      <c r="C4" s="1" t="str">
        <f t="shared" ref="C4:C113" si="4">IF(E4="",C3,E4)</f>
        <v/>
      </c>
      <c r="D4" s="2"/>
      <c r="E4" s="26"/>
      <c r="F4" s="27"/>
      <c r="G4" s="27"/>
      <c r="H4" s="2"/>
      <c r="I4" s="1"/>
      <c r="J4" s="4">
        <f t="shared" si="1"/>
        <v>0</v>
      </c>
      <c r="K4" s="5">
        <f t="shared" si="2"/>
        <v>0</v>
      </c>
      <c r="L4" s="6"/>
      <c r="M4" s="7"/>
      <c r="N4" s="18" t="s">
        <v>23</v>
      </c>
      <c r="O4" s="18">
        <v>1.0</v>
      </c>
      <c r="P4" s="8">
        <f t="shared" ref="P4:P15" si="5">COUNTIF(K$3:K$114,O4)</f>
        <v>3</v>
      </c>
      <c r="Q4" s="8">
        <f t="shared" si="3"/>
        <v>8.571428571</v>
      </c>
      <c r="R4" s="8"/>
      <c r="S4" s="8" t="str">
        <f>IF(Q4&gt;5,"Problema de Reintegración",0)</f>
        <v>Problema de Reintegración</v>
      </c>
      <c r="T4" s="8">
        <v>0.0</v>
      </c>
      <c r="U4" s="8"/>
      <c r="V4" s="8"/>
      <c r="W4" s="18" t="s">
        <v>24</v>
      </c>
      <c r="X4" s="18" t="s">
        <v>25</v>
      </c>
      <c r="Y4" s="18">
        <f>30/100</f>
        <v>0.3</v>
      </c>
      <c r="Z4" s="18">
        <f>14/100</f>
        <v>0.14</v>
      </c>
      <c r="AA4" s="8"/>
      <c r="AB4" s="8">
        <v>1.0</v>
      </c>
      <c r="AC4" s="8"/>
      <c r="AD4" s="8">
        <f>IF(AC4&gt;5,"Problema de Reintegración",0)</f>
        <v>0</v>
      </c>
      <c r="AE4" s="8">
        <v>0.0</v>
      </c>
      <c r="AF4" s="8" t="s">
        <v>26</v>
      </c>
      <c r="AG4" s="8"/>
      <c r="AH4" s="8"/>
      <c r="AI4" s="8"/>
      <c r="AJ4" s="1"/>
      <c r="AK4" s="1"/>
      <c r="AL4" s="1"/>
      <c r="AM4" s="1"/>
      <c r="AN4" s="1"/>
      <c r="AO4" s="1"/>
      <c r="AP4" s="1"/>
      <c r="AQ4" s="1"/>
      <c r="AR4" s="10"/>
    </row>
    <row r="5" ht="18.0" customHeight="1">
      <c r="A5" s="1"/>
      <c r="B5" s="1"/>
      <c r="C5" s="28" t="str">
        <f t="shared" si="4"/>
        <v>Braian Varona</v>
      </c>
      <c r="D5" s="2"/>
      <c r="E5" s="33" t="s">
        <v>27</v>
      </c>
      <c r="F5" s="34">
        <v>0.5076388888888889</v>
      </c>
      <c r="G5" s="35" t="s">
        <v>28</v>
      </c>
      <c r="H5" s="2"/>
      <c r="I5" s="32" t="s">
        <v>29</v>
      </c>
      <c r="J5" s="4">
        <f t="shared" si="1"/>
        <v>8</v>
      </c>
      <c r="K5" s="5">
        <f t="shared" si="2"/>
        <v>5</v>
      </c>
      <c r="L5" s="6"/>
      <c r="M5" s="7"/>
      <c r="N5" s="18" t="s">
        <v>34</v>
      </c>
      <c r="O5" s="18">
        <v>2.0</v>
      </c>
      <c r="P5" s="8">
        <f t="shared" si="5"/>
        <v>1</v>
      </c>
      <c r="Q5" s="8">
        <f t="shared" si="3"/>
        <v>2.857142857</v>
      </c>
      <c r="R5" s="8"/>
      <c r="S5" s="8" t="str">
        <f>IF(Q5&lt;=14,,"Problema de Tensión")</f>
        <v/>
      </c>
      <c r="T5" s="8" t="str">
        <f>IF(Q5&gt;=3,,"Problema de Tensión")</f>
        <v>Problema de Tensión</v>
      </c>
      <c r="U5" s="8"/>
      <c r="V5" s="8"/>
      <c r="W5" s="18" t="s">
        <v>24</v>
      </c>
      <c r="X5" s="18" t="s">
        <v>35</v>
      </c>
      <c r="Y5" s="18">
        <f>11/100</f>
        <v>0.11</v>
      </c>
      <c r="Z5" s="18">
        <f>2/100</f>
        <v>0.02</v>
      </c>
      <c r="AA5" s="8"/>
      <c r="AB5" s="8">
        <v>2.0</v>
      </c>
      <c r="AC5" s="8"/>
      <c r="AD5" s="8" t="str">
        <f>IF(AC5&lt;=14,,"Problema de Tensión")</f>
        <v/>
      </c>
      <c r="AE5" s="8" t="str">
        <f>IF(AC5&gt;=3,,"Problema de Tensión")</f>
        <v>Problema de Tensión</v>
      </c>
      <c r="AF5" s="8" t="s">
        <v>26</v>
      </c>
      <c r="AG5" s="8"/>
      <c r="AH5" s="8"/>
      <c r="AI5" s="8"/>
      <c r="AJ5" s="1"/>
      <c r="AK5" s="1"/>
      <c r="AL5" s="1"/>
      <c r="AM5" s="1"/>
      <c r="AN5" s="1"/>
      <c r="AO5" s="1"/>
      <c r="AP5" s="1"/>
      <c r="AQ5" s="1"/>
      <c r="AR5" s="10"/>
    </row>
    <row r="6" ht="15.75" customHeight="1">
      <c r="A6" s="1"/>
      <c r="B6" s="1"/>
      <c r="C6" s="28" t="str">
        <f t="shared" si="4"/>
        <v>Braian Varona</v>
      </c>
      <c r="D6" s="2"/>
      <c r="E6" s="26"/>
      <c r="F6" s="27"/>
      <c r="G6" s="24"/>
      <c r="H6" s="2"/>
      <c r="J6" s="4">
        <f t="shared" si="1"/>
        <v>0</v>
      </c>
      <c r="K6" s="5">
        <f t="shared" si="2"/>
        <v>0</v>
      </c>
      <c r="L6" s="6"/>
      <c r="M6" s="7"/>
      <c r="N6" s="18" t="s">
        <v>36</v>
      </c>
      <c r="O6" s="18">
        <v>3.0</v>
      </c>
      <c r="P6" s="8">
        <f t="shared" si="5"/>
        <v>2</v>
      </c>
      <c r="Q6" s="8">
        <f t="shared" si="3"/>
        <v>5.714285714</v>
      </c>
      <c r="R6" s="8"/>
      <c r="S6" s="8" t="str">
        <f>IF(Q6&lt;=20,,"Problema de Decisión")</f>
        <v/>
      </c>
      <c r="T6" s="8" t="str">
        <f>IF(Q6&gt;=6,,"Problema de Decisión")</f>
        <v>Problema de Decisión</v>
      </c>
      <c r="U6" s="8"/>
      <c r="V6" s="8"/>
      <c r="W6" s="18" t="s">
        <v>37</v>
      </c>
      <c r="X6" s="18" t="s">
        <v>38</v>
      </c>
      <c r="Y6" s="18">
        <f>40/100</f>
        <v>0.4</v>
      </c>
      <c r="Z6" s="18">
        <f>21/100</f>
        <v>0.21</v>
      </c>
      <c r="AA6" s="8"/>
      <c r="AB6" s="8">
        <v>3.0</v>
      </c>
      <c r="AC6" s="8"/>
      <c r="AD6" s="8" t="str">
        <f>IF(AC6&lt;=20,,"Problema de Decisión")</f>
        <v/>
      </c>
      <c r="AE6" s="8" t="str">
        <f>IF(AC6&gt;=6,,"Problema de Decisión")</f>
        <v>Problema de Decisión</v>
      </c>
      <c r="AF6" s="8" t="s">
        <v>26</v>
      </c>
      <c r="AG6" s="8"/>
      <c r="AH6" s="8"/>
      <c r="AI6" s="8"/>
      <c r="AJ6" s="1"/>
      <c r="AK6" s="1"/>
      <c r="AL6" s="1"/>
      <c r="AM6" s="1"/>
      <c r="AN6" s="1"/>
      <c r="AO6" s="1"/>
      <c r="AP6" s="1"/>
      <c r="AQ6" s="1"/>
      <c r="AR6" s="10"/>
    </row>
    <row r="7" ht="15.75" customHeight="1">
      <c r="A7" s="1"/>
      <c r="B7" s="1"/>
      <c r="C7" s="28" t="str">
        <f t="shared" si="4"/>
        <v>Braian Varona</v>
      </c>
      <c r="D7" s="2"/>
      <c r="E7" s="26"/>
      <c r="F7" s="27"/>
      <c r="G7" s="27"/>
      <c r="H7" s="2"/>
      <c r="I7" s="1"/>
      <c r="J7" s="4">
        <f t="shared" si="1"/>
        <v>0</v>
      </c>
      <c r="K7" s="5">
        <f t="shared" si="2"/>
        <v>0</v>
      </c>
      <c r="L7" s="6"/>
      <c r="M7" s="7"/>
      <c r="N7" s="18" t="s">
        <v>40</v>
      </c>
      <c r="O7" s="18">
        <v>4.0</v>
      </c>
      <c r="P7" s="8">
        <f t="shared" si="5"/>
        <v>2</v>
      </c>
      <c r="Q7" s="8">
        <f t="shared" si="3"/>
        <v>5.714285714</v>
      </c>
      <c r="R7" s="8"/>
      <c r="S7" s="8" t="str">
        <f>IF(Q7&lt;=11,,"Problema de Control")</f>
        <v/>
      </c>
      <c r="T7" s="8" t="str">
        <f>IF(Q7&gt;=4,,"Problema de Control")</f>
        <v/>
      </c>
      <c r="U7" s="8"/>
      <c r="V7" s="8"/>
      <c r="W7" s="18" t="s">
        <v>37</v>
      </c>
      <c r="X7" s="18" t="s">
        <v>42</v>
      </c>
      <c r="Y7" s="18">
        <f>9/100</f>
        <v>0.09</v>
      </c>
      <c r="Z7" s="18">
        <f>1/100</f>
        <v>0.01</v>
      </c>
      <c r="AA7" s="8"/>
      <c r="AB7" s="8">
        <v>4.0</v>
      </c>
      <c r="AC7" s="8"/>
      <c r="AD7" s="8" t="str">
        <f>IF(AC7&lt;=11,,"Problema de Control")</f>
        <v/>
      </c>
      <c r="AE7" s="8" t="str">
        <f>IF(AC7&gt;=4,,"Problema de Control")</f>
        <v>Problema de Control</v>
      </c>
      <c r="AF7" s="8" t="s">
        <v>26</v>
      </c>
      <c r="AG7" s="8"/>
      <c r="AH7" s="8"/>
      <c r="AI7" s="8"/>
      <c r="AJ7" s="1"/>
      <c r="AK7" s="1"/>
      <c r="AL7" s="1"/>
      <c r="AM7" s="1"/>
      <c r="AN7" s="1"/>
      <c r="AO7" s="1"/>
      <c r="AP7" s="1"/>
      <c r="AQ7" s="1"/>
      <c r="AR7" s="10"/>
    </row>
    <row r="8" ht="15.75" customHeight="1">
      <c r="A8" s="1"/>
      <c r="B8" s="1"/>
      <c r="C8" s="28" t="str">
        <f t="shared" si="4"/>
        <v>Braian Varona</v>
      </c>
      <c r="D8" s="2"/>
      <c r="E8" s="26"/>
      <c r="F8" s="27"/>
      <c r="G8" s="27"/>
      <c r="H8" s="2"/>
      <c r="I8" s="1"/>
      <c r="J8" s="4">
        <f t="shared" si="1"/>
        <v>0</v>
      </c>
      <c r="K8" s="5">
        <f t="shared" si="2"/>
        <v>0</v>
      </c>
      <c r="L8" s="6"/>
      <c r="M8" s="7"/>
      <c r="N8" s="18" t="s">
        <v>43</v>
      </c>
      <c r="O8" s="18">
        <v>5.0</v>
      </c>
      <c r="P8" s="8">
        <f t="shared" si="5"/>
        <v>13</v>
      </c>
      <c r="Q8" s="8">
        <f t="shared" si="3"/>
        <v>37.14285714</v>
      </c>
      <c r="R8" s="8"/>
      <c r="S8" s="8" t="str">
        <f>IF(Q8&lt;=40,,"Problema de Evaluación")</f>
        <v/>
      </c>
      <c r="T8" s="8" t="str">
        <f>IF(Q8&gt;=21,,"Problema de Evaluación")</f>
        <v/>
      </c>
      <c r="U8" s="8"/>
      <c r="V8" s="8"/>
      <c r="W8" s="18" t="s">
        <v>46</v>
      </c>
      <c r="X8" s="18" t="s">
        <v>47</v>
      </c>
      <c r="Y8" s="18">
        <f>11/100</f>
        <v>0.11</v>
      </c>
      <c r="Z8" s="18">
        <f>4/100</f>
        <v>0.04</v>
      </c>
      <c r="AA8" s="8"/>
      <c r="AB8" s="8">
        <v>5.0</v>
      </c>
      <c r="AC8" s="8"/>
      <c r="AD8" s="8" t="str">
        <f>IF(AC8&lt;=40,,"Problema de Evaluación")</f>
        <v/>
      </c>
      <c r="AE8" s="8" t="str">
        <f>IF(AC8&gt;=21,,"Problema de Evaluación")</f>
        <v>Problema de Evaluación</v>
      </c>
      <c r="AF8" s="8" t="s">
        <v>26</v>
      </c>
      <c r="AG8" s="8"/>
      <c r="AH8" s="8"/>
      <c r="AI8" s="8"/>
      <c r="AJ8" s="1"/>
      <c r="AK8" s="1"/>
      <c r="AL8" s="1"/>
      <c r="AM8" s="1"/>
      <c r="AN8" s="1"/>
      <c r="AO8" s="1"/>
      <c r="AP8" s="1"/>
      <c r="AQ8" s="1"/>
      <c r="AR8" s="10"/>
    </row>
    <row r="9" ht="15.75" customHeight="1">
      <c r="A9" s="1"/>
      <c r="B9" s="1"/>
      <c r="C9" s="28" t="str">
        <f t="shared" si="4"/>
        <v>Braian Varona</v>
      </c>
      <c r="D9" s="2"/>
      <c r="E9" s="44"/>
      <c r="F9" s="27"/>
      <c r="G9" s="27"/>
      <c r="H9" s="2"/>
      <c r="I9" s="1"/>
      <c r="J9" s="4">
        <f t="shared" si="1"/>
        <v>0</v>
      </c>
      <c r="K9" s="5">
        <f t="shared" si="2"/>
        <v>0</v>
      </c>
      <c r="L9" s="6"/>
      <c r="M9" s="7"/>
      <c r="N9" s="18" t="s">
        <v>48</v>
      </c>
      <c r="O9" s="18">
        <v>6.0</v>
      </c>
      <c r="P9" s="8">
        <f t="shared" si="5"/>
        <v>2</v>
      </c>
      <c r="Q9" s="8">
        <f t="shared" si="3"/>
        <v>5.714285714</v>
      </c>
      <c r="R9" s="8"/>
      <c r="S9" s="8" t="str">
        <f>IF(Q9&lt;=30,,"Problema de Comunicación")</f>
        <v/>
      </c>
      <c r="T9" s="8" t="str">
        <f>IF(Q9&gt;=14,,"Problema de Comunicación")</f>
        <v>Problema de Comunicación</v>
      </c>
      <c r="U9" s="8"/>
      <c r="V9" s="8"/>
      <c r="W9" s="18" t="s">
        <v>46</v>
      </c>
      <c r="X9" s="18" t="s">
        <v>49</v>
      </c>
      <c r="Y9" s="18">
        <f>5/100</f>
        <v>0.05</v>
      </c>
      <c r="Z9" s="18">
        <v>0.0</v>
      </c>
      <c r="AA9" s="8"/>
      <c r="AB9" s="8">
        <v>6.0</v>
      </c>
      <c r="AC9" s="8"/>
      <c r="AD9" s="8" t="str">
        <f>IF(AC9&lt;=30,,"Problema de Comunicación")</f>
        <v/>
      </c>
      <c r="AE9" s="8" t="str">
        <f>IF(AC9&gt;=14,,"Problema de Comunicación")</f>
        <v>Problema de Comunicación</v>
      </c>
      <c r="AF9" s="8" t="s">
        <v>26</v>
      </c>
      <c r="AG9" s="8"/>
      <c r="AH9" s="8"/>
      <c r="AI9" s="8"/>
      <c r="AJ9" s="1"/>
      <c r="AK9" s="1"/>
      <c r="AL9" s="1"/>
      <c r="AM9" s="1"/>
      <c r="AN9" s="1"/>
      <c r="AO9" s="1"/>
      <c r="AP9" s="1"/>
      <c r="AQ9" s="1"/>
      <c r="AR9" s="10"/>
    </row>
    <row r="10" ht="15.75" customHeight="1">
      <c r="A10" s="1"/>
      <c r="B10" s="1"/>
      <c r="C10" s="28" t="str">
        <f t="shared" si="4"/>
        <v>Ivan Pedro</v>
      </c>
      <c r="D10" s="2"/>
      <c r="E10" s="33" t="s">
        <v>50</v>
      </c>
      <c r="F10" s="34">
        <v>0.5868055555555556</v>
      </c>
      <c r="G10" s="24" t="s">
        <v>51</v>
      </c>
      <c r="H10" s="2"/>
      <c r="I10" s="1"/>
      <c r="J10" s="4">
        <f t="shared" si="1"/>
        <v>0</v>
      </c>
      <c r="K10" s="5">
        <f t="shared" si="2"/>
        <v>0</v>
      </c>
      <c r="L10" s="6"/>
      <c r="M10" s="7"/>
      <c r="N10" s="18" t="s">
        <v>52</v>
      </c>
      <c r="O10" s="18">
        <v>7.0</v>
      </c>
      <c r="P10" s="8">
        <f t="shared" si="5"/>
        <v>3</v>
      </c>
      <c r="Q10" s="8">
        <f t="shared" si="3"/>
        <v>8.571428571</v>
      </c>
      <c r="R10" s="8"/>
      <c r="S10" s="8" t="str">
        <f>IF(Q10&lt;=11,,"Problema de Comunicación")</f>
        <v/>
      </c>
      <c r="T10" s="8" t="str">
        <f>IF(Q10&gt;=2,,"Problema de Comunicación")</f>
        <v/>
      </c>
      <c r="U10" s="8"/>
      <c r="V10" s="8"/>
      <c r="W10" s="18" t="s">
        <v>53</v>
      </c>
      <c r="X10" s="18" t="s">
        <v>54</v>
      </c>
      <c r="Y10" s="18">
        <f>20/100</f>
        <v>0.2</v>
      </c>
      <c r="Z10" s="18">
        <f>6/100</f>
        <v>0.06</v>
      </c>
      <c r="AA10" s="8"/>
      <c r="AB10" s="8">
        <v>7.0</v>
      </c>
      <c r="AC10" s="8"/>
      <c r="AD10" s="8" t="str">
        <f>IF(AC10&lt;=11,,"Problema de Comunicación")</f>
        <v/>
      </c>
      <c r="AE10" s="8" t="str">
        <f>IF(AC10&gt;=2,,"Problema de Comunicación")</f>
        <v>Problema de Comunicación</v>
      </c>
      <c r="AF10" s="8" t="s">
        <v>26</v>
      </c>
      <c r="AG10" s="8"/>
      <c r="AH10" s="8"/>
      <c r="AI10" s="8"/>
      <c r="AJ10" s="1"/>
      <c r="AK10" s="1"/>
      <c r="AL10" s="1"/>
      <c r="AM10" s="1"/>
      <c r="AN10" s="1"/>
      <c r="AO10" s="1"/>
      <c r="AP10" s="1"/>
      <c r="AQ10" s="1"/>
      <c r="AR10" s="10"/>
    </row>
    <row r="11" ht="15.75" customHeight="1">
      <c r="A11" s="1"/>
      <c r="B11" s="1"/>
      <c r="C11" s="28" t="str">
        <f t="shared" si="4"/>
        <v>Ivan Pedro</v>
      </c>
      <c r="D11" s="2"/>
      <c r="E11" s="26"/>
      <c r="F11" s="27"/>
      <c r="G11" s="45" t="s">
        <v>55</v>
      </c>
      <c r="H11" s="2"/>
      <c r="I11" s="1"/>
      <c r="J11" s="4">
        <f t="shared" si="1"/>
        <v>0</v>
      </c>
      <c r="K11" s="5">
        <f t="shared" si="2"/>
        <v>0</v>
      </c>
      <c r="L11" s="6"/>
      <c r="M11" s="7"/>
      <c r="N11" s="18" t="s">
        <v>58</v>
      </c>
      <c r="O11" s="18">
        <v>8.0</v>
      </c>
      <c r="P11" s="8">
        <f t="shared" si="5"/>
        <v>9</v>
      </c>
      <c r="Q11" s="8">
        <f t="shared" si="3"/>
        <v>25.71428571</v>
      </c>
      <c r="R11" s="8"/>
      <c r="S11" s="8" t="str">
        <f>IF(Q11&lt;=9,,"Problema de Evaluación")</f>
        <v>Problema de Evaluación</v>
      </c>
      <c r="T11" s="8" t="str">
        <f>IF(Q11&gt;=1,,"Problema de Evaluación")</f>
        <v/>
      </c>
      <c r="U11" s="8"/>
      <c r="V11" s="8"/>
      <c r="W11" s="18" t="s">
        <v>53</v>
      </c>
      <c r="X11" s="18" t="s">
        <v>59</v>
      </c>
      <c r="Y11" s="18">
        <f>13/100</f>
        <v>0.13</v>
      </c>
      <c r="Z11" s="18">
        <f t="shared" ref="Z11:Z12" si="6">3/100</f>
        <v>0.03</v>
      </c>
      <c r="AA11" s="8"/>
      <c r="AB11" s="8">
        <v>8.0</v>
      </c>
      <c r="AC11" s="8"/>
      <c r="AD11" s="8" t="str">
        <f>IF(AC11&lt;=9,,"Problema de Evaluación")</f>
        <v/>
      </c>
      <c r="AE11" s="8" t="str">
        <f>IF(AC11&gt;=1,,"Problema de Evaluación")</f>
        <v>Problema de Evaluación</v>
      </c>
      <c r="AF11" s="8" t="s">
        <v>26</v>
      </c>
      <c r="AG11" s="8" t="s">
        <v>60</v>
      </c>
      <c r="AH11" s="8"/>
      <c r="AI11" s="8"/>
      <c r="AJ11" s="1"/>
      <c r="AK11" s="1"/>
      <c r="AL11" s="1"/>
      <c r="AM11" s="1"/>
      <c r="AN11" s="1"/>
      <c r="AO11" s="1"/>
      <c r="AP11" s="1"/>
      <c r="AQ11" s="1"/>
      <c r="AR11" s="10"/>
    </row>
    <row r="12" ht="15.75" customHeight="1">
      <c r="A12" s="1"/>
      <c r="B12" s="1"/>
      <c r="C12" s="28" t="str">
        <f t="shared" si="4"/>
        <v>Ivan Pedro</v>
      </c>
      <c r="D12" s="2"/>
      <c r="E12" s="44"/>
      <c r="F12" s="27"/>
      <c r="G12" s="45" t="s">
        <v>61</v>
      </c>
      <c r="H12" s="2"/>
      <c r="I12" s="1"/>
      <c r="J12" s="4">
        <f t="shared" si="1"/>
        <v>0</v>
      </c>
      <c r="K12" s="5">
        <f t="shared" si="2"/>
        <v>0</v>
      </c>
      <c r="L12" s="6"/>
      <c r="M12" s="7"/>
      <c r="N12" s="18" t="s">
        <v>62</v>
      </c>
      <c r="O12" s="18">
        <v>9.0</v>
      </c>
      <c r="P12" s="8">
        <f t="shared" si="5"/>
        <v>0</v>
      </c>
      <c r="Q12" s="8">
        <f t="shared" si="3"/>
        <v>0</v>
      </c>
      <c r="R12" s="8"/>
      <c r="S12" s="8" t="str">
        <f>IF(Q12&lt;=5,,"Problema de Control")</f>
        <v/>
      </c>
      <c r="T12" s="8" t="str">
        <f>IF(Q12&gt;=0,,"Problema de Control")</f>
        <v/>
      </c>
      <c r="U12" s="8"/>
      <c r="V12" s="8"/>
      <c r="W12" s="18" t="s">
        <v>63</v>
      </c>
      <c r="X12" s="18" t="s">
        <v>64</v>
      </c>
      <c r="Y12" s="18">
        <f>14/100</f>
        <v>0.14</v>
      </c>
      <c r="Z12" s="18">
        <f t="shared" si="6"/>
        <v>0.03</v>
      </c>
      <c r="AA12" s="8"/>
      <c r="AB12" s="8">
        <v>9.0</v>
      </c>
      <c r="AC12" s="8"/>
      <c r="AD12" s="8" t="str">
        <f>IF(AC12&lt;=5,,"Problema de Control")</f>
        <v/>
      </c>
      <c r="AE12" s="8" t="str">
        <f>IF(AC12&gt;=0,,"Problema de Control")</f>
        <v/>
      </c>
      <c r="AF12" s="8" t="s">
        <v>26</v>
      </c>
      <c r="AG12" s="8">
        <v>1.0</v>
      </c>
      <c r="AH12" s="8">
        <f t="shared" ref="AH12:AH23" si="7">IF( OR(T4&lt;&gt;0,S4&lt;&gt;0),1,0)</f>
        <v>1</v>
      </c>
      <c r="AI12" s="8"/>
      <c r="AJ12" s="1"/>
      <c r="AK12" s="1"/>
      <c r="AL12" s="1"/>
      <c r="AM12" s="1"/>
      <c r="AN12" s="1"/>
      <c r="AO12" s="1"/>
      <c r="AP12" s="1"/>
      <c r="AQ12" s="1"/>
      <c r="AR12" s="10"/>
    </row>
    <row r="13" ht="24.0" customHeight="1">
      <c r="A13" s="1"/>
      <c r="B13" s="1"/>
      <c r="C13" s="28" t="str">
        <f t="shared" si="4"/>
        <v>Ivan Pedro</v>
      </c>
      <c r="D13" s="2"/>
      <c r="E13" s="26"/>
      <c r="F13" s="27"/>
      <c r="G13" s="45" t="s">
        <v>65</v>
      </c>
      <c r="H13" s="2"/>
      <c r="I13" s="1"/>
      <c r="J13" s="4">
        <f t="shared" si="1"/>
        <v>0</v>
      </c>
      <c r="K13" s="5">
        <f t="shared" si="2"/>
        <v>0</v>
      </c>
      <c r="L13" s="6"/>
      <c r="M13" s="7"/>
      <c r="N13" s="18" t="s">
        <v>66</v>
      </c>
      <c r="O13" s="18">
        <v>10.0</v>
      </c>
      <c r="P13" s="8">
        <f t="shared" si="5"/>
        <v>0</v>
      </c>
      <c r="Q13" s="8">
        <f t="shared" si="3"/>
        <v>0</v>
      </c>
      <c r="R13" s="8"/>
      <c r="S13" s="8" t="str">
        <f>IF(Q13&lt;=13,,"Problema de Decisión")</f>
        <v/>
      </c>
      <c r="T13" s="8" t="str">
        <f>IF(Q13&gt;=3,,"Problema de Decisión")</f>
        <v>Problema de Decisión</v>
      </c>
      <c r="U13" s="8"/>
      <c r="V13" s="8"/>
      <c r="W13" s="18" t="s">
        <v>63</v>
      </c>
      <c r="X13" s="18" t="s">
        <v>67</v>
      </c>
      <c r="Y13" s="18">
        <f>10/100</f>
        <v>0.1</v>
      </c>
      <c r="Z13" s="18">
        <f>1/100</f>
        <v>0.01</v>
      </c>
      <c r="AA13" s="8"/>
      <c r="AB13" s="8">
        <v>10.0</v>
      </c>
      <c r="AC13" s="8"/>
      <c r="AD13" s="8" t="str">
        <f>IF(AC13&lt;=13,,"Problema de Decisión")</f>
        <v/>
      </c>
      <c r="AE13" s="8" t="str">
        <f>IF(AC13&gt;=3,,"Problema de Decisión")</f>
        <v>Problema de Decisión</v>
      </c>
      <c r="AF13" s="8" t="s">
        <v>26</v>
      </c>
      <c r="AG13" s="8">
        <v>2.0</v>
      </c>
      <c r="AH13" s="8">
        <f t="shared" si="7"/>
        <v>1</v>
      </c>
      <c r="AI13" s="8"/>
      <c r="AJ13" s="1"/>
      <c r="AK13" s="1"/>
      <c r="AL13" s="1"/>
      <c r="AM13" s="1"/>
      <c r="AN13" s="1"/>
      <c r="AO13" s="1"/>
      <c r="AP13" s="1"/>
      <c r="AQ13" s="1"/>
      <c r="AR13" s="10"/>
    </row>
    <row r="14" ht="24.0" customHeight="1">
      <c r="A14" s="1"/>
      <c r="B14" s="1"/>
      <c r="C14" s="28" t="str">
        <f t="shared" si="4"/>
        <v>Ivan Pedro</v>
      </c>
      <c r="D14" s="2"/>
      <c r="E14" s="26"/>
      <c r="F14" s="27"/>
      <c r="G14" s="45" t="s">
        <v>68</v>
      </c>
      <c r="H14" s="2"/>
      <c r="I14" s="1"/>
      <c r="J14" s="4">
        <f t="shared" si="1"/>
        <v>0</v>
      </c>
      <c r="K14" s="5">
        <f t="shared" si="2"/>
        <v>0</v>
      </c>
      <c r="L14" s="6"/>
      <c r="M14" s="7"/>
      <c r="N14" s="18" t="s">
        <v>71</v>
      </c>
      <c r="O14" s="18">
        <v>11.0</v>
      </c>
      <c r="P14" s="8">
        <f t="shared" si="5"/>
        <v>0</v>
      </c>
      <c r="Q14" s="8">
        <f t="shared" si="3"/>
        <v>0</v>
      </c>
      <c r="R14" s="8"/>
      <c r="S14" s="8" t="str">
        <f>IF(Q14&lt;=10,,"Problema de Tensión")</f>
        <v/>
      </c>
      <c r="T14" s="8" t="str">
        <f>IF(Q14&gt;=1,,"Problema de Tensión")</f>
        <v>Problema de Tensión</v>
      </c>
      <c r="U14" s="8"/>
      <c r="V14" s="8"/>
      <c r="W14" s="18" t="s">
        <v>72</v>
      </c>
      <c r="X14" s="18" t="s">
        <v>73</v>
      </c>
      <c r="Y14" s="18">
        <f>5/100</f>
        <v>0.05</v>
      </c>
      <c r="Z14" s="18">
        <v>0.0</v>
      </c>
      <c r="AA14" s="8"/>
      <c r="AB14" s="8">
        <v>11.0</v>
      </c>
      <c r="AC14" s="8"/>
      <c r="AD14" s="8" t="str">
        <f>IF(AC14&lt;=10,,"Problema de Tensión")</f>
        <v/>
      </c>
      <c r="AE14" s="8" t="str">
        <f>IF(AC14&gt;=1,,"Problema de Tensión")</f>
        <v>Problema de Tensión</v>
      </c>
      <c r="AF14" s="8" t="s">
        <v>26</v>
      </c>
      <c r="AG14" s="8">
        <v>3.0</v>
      </c>
      <c r="AH14" s="8">
        <f t="shared" si="7"/>
        <v>1</v>
      </c>
      <c r="AI14" s="8"/>
      <c r="AJ14" s="1"/>
      <c r="AK14" s="1"/>
      <c r="AL14" s="1"/>
      <c r="AM14" s="1"/>
      <c r="AN14" s="1"/>
      <c r="AO14" s="1"/>
      <c r="AP14" s="1"/>
      <c r="AQ14" s="1"/>
      <c r="AR14" s="10"/>
    </row>
    <row r="15" ht="15.75" customHeight="1">
      <c r="A15" s="1"/>
      <c r="B15" s="1"/>
      <c r="C15" s="28" t="str">
        <f t="shared" si="4"/>
        <v>Ivan Pedro</v>
      </c>
      <c r="D15" s="2"/>
      <c r="E15" s="24"/>
      <c r="F15" s="27"/>
      <c r="G15" s="46"/>
      <c r="H15" s="2"/>
      <c r="I15" s="1"/>
      <c r="J15" s="4">
        <f t="shared" si="1"/>
        <v>0</v>
      </c>
      <c r="K15" s="5">
        <f t="shared" si="2"/>
        <v>0</v>
      </c>
      <c r="L15" s="6"/>
      <c r="M15" s="7"/>
      <c r="N15" s="18" t="s">
        <v>75</v>
      </c>
      <c r="O15" s="18">
        <v>12.0</v>
      </c>
      <c r="P15" s="8">
        <f t="shared" si="5"/>
        <v>0</v>
      </c>
      <c r="Q15" s="8">
        <f t="shared" si="3"/>
        <v>0</v>
      </c>
      <c r="R15" s="8"/>
      <c r="S15" s="8" t="str">
        <f>IF(Q15&lt;=7,,"Problema de Reintegración")</f>
        <v/>
      </c>
      <c r="T15" s="8" t="str">
        <f>IF(Q15&gt;=0,,"Problema de Reintegración")</f>
        <v/>
      </c>
      <c r="U15" s="8"/>
      <c r="V15" s="8"/>
      <c r="W15" s="18" t="s">
        <v>72</v>
      </c>
      <c r="X15" s="18" t="s">
        <v>76</v>
      </c>
      <c r="Y15" s="18">
        <f>7/100</f>
        <v>0.07</v>
      </c>
      <c r="Z15" s="18">
        <v>0.0</v>
      </c>
      <c r="AA15" s="8"/>
      <c r="AB15" s="8">
        <v>12.0</v>
      </c>
      <c r="AC15" s="8"/>
      <c r="AD15" s="8" t="str">
        <f>IF(AC15&lt;=7,,"Problema de Reintegración")</f>
        <v/>
      </c>
      <c r="AE15" s="8" t="str">
        <f>IF(AC15&gt;=0,,"Problema de Reintegración")</f>
        <v/>
      </c>
      <c r="AF15" s="8" t="s">
        <v>26</v>
      </c>
      <c r="AG15" s="8">
        <v>4.0</v>
      </c>
      <c r="AH15" s="8">
        <f t="shared" si="7"/>
        <v>0</v>
      </c>
      <c r="AI15" s="8"/>
      <c r="AJ15" s="1"/>
      <c r="AK15" s="1"/>
      <c r="AL15" s="1"/>
      <c r="AM15" s="1"/>
      <c r="AN15" s="1"/>
      <c r="AO15" s="1"/>
      <c r="AP15" s="1"/>
      <c r="AQ15" s="1"/>
      <c r="AR15" s="10"/>
    </row>
    <row r="16" ht="15.75" customHeight="1">
      <c r="A16" s="1"/>
      <c r="B16" s="1"/>
      <c r="C16" s="28" t="str">
        <f t="shared" si="4"/>
        <v>Ivan Pedro</v>
      </c>
      <c r="D16" s="2"/>
      <c r="E16" s="44"/>
      <c r="F16" s="27"/>
      <c r="G16" s="24" t="s">
        <v>77</v>
      </c>
      <c r="H16" s="2"/>
      <c r="I16" s="32" t="s">
        <v>78</v>
      </c>
      <c r="J16" s="4">
        <f t="shared" si="1"/>
        <v>35</v>
      </c>
      <c r="K16" s="5">
        <f t="shared" si="2"/>
        <v>6</v>
      </c>
      <c r="L16" s="6"/>
      <c r="M16" s="7"/>
      <c r="N16" s="18"/>
      <c r="O16" s="18"/>
      <c r="P16" s="8"/>
      <c r="Q16" s="8"/>
      <c r="R16" s="8"/>
      <c r="S16" s="8"/>
      <c r="T16" s="8"/>
      <c r="U16" s="18"/>
      <c r="V16" s="8"/>
      <c r="W16" s="18"/>
      <c r="X16" s="18"/>
      <c r="Y16" s="18"/>
      <c r="Z16" s="18"/>
      <c r="AA16" s="8"/>
      <c r="AB16" s="8"/>
      <c r="AC16" s="8"/>
      <c r="AD16" s="8"/>
      <c r="AE16" s="8"/>
      <c r="AF16" s="8" t="s">
        <v>26</v>
      </c>
      <c r="AG16" s="8">
        <v>5.0</v>
      </c>
      <c r="AH16" s="8">
        <f t="shared" si="7"/>
        <v>0</v>
      </c>
      <c r="AI16" s="8"/>
      <c r="AJ16" s="1"/>
      <c r="AK16" s="1"/>
      <c r="AL16" s="1"/>
      <c r="AM16" s="1"/>
      <c r="AN16" s="1"/>
      <c r="AO16" s="1"/>
      <c r="AP16" s="1"/>
      <c r="AQ16" s="1"/>
      <c r="AR16" s="10"/>
    </row>
    <row r="17" ht="29.25" customHeight="1">
      <c r="A17" s="1"/>
      <c r="B17" s="1"/>
      <c r="C17" s="28" t="str">
        <f t="shared" si="4"/>
        <v>Ivan Pedro</v>
      </c>
      <c r="D17" s="2"/>
      <c r="E17" s="24"/>
      <c r="F17" s="27"/>
      <c r="G17" s="27"/>
      <c r="H17" s="2"/>
      <c r="J17" s="4">
        <f t="shared" si="1"/>
        <v>0</v>
      </c>
      <c r="K17" s="5">
        <f t="shared" si="2"/>
        <v>0</v>
      </c>
      <c r="L17" s="6"/>
      <c r="M17" s="7"/>
      <c r="N17" s="8"/>
      <c r="O17" s="8"/>
      <c r="P17" s="8"/>
      <c r="Q17" s="8"/>
      <c r="R17" s="8"/>
      <c r="S17" s="8"/>
      <c r="T17" s="18"/>
      <c r="U17" s="8" t="s">
        <v>79</v>
      </c>
      <c r="V17" s="8"/>
      <c r="W17" s="8"/>
      <c r="X17" s="8"/>
      <c r="Y17" s="8"/>
      <c r="Z17" s="8"/>
      <c r="AA17" s="8"/>
      <c r="AB17" s="8"/>
      <c r="AC17" s="8"/>
      <c r="AD17" s="8"/>
      <c r="AE17" s="8"/>
      <c r="AF17" s="8"/>
      <c r="AG17" s="8">
        <v>6.0</v>
      </c>
      <c r="AH17" s="8">
        <f t="shared" si="7"/>
        <v>1</v>
      </c>
      <c r="AI17" s="8"/>
      <c r="AJ17" s="1"/>
      <c r="AK17" s="1"/>
      <c r="AL17" s="1"/>
      <c r="AM17" s="1"/>
      <c r="AN17" s="1"/>
      <c r="AO17" s="1"/>
      <c r="AP17" s="1"/>
      <c r="AQ17" s="1"/>
      <c r="AR17" s="10"/>
    </row>
    <row r="18" ht="37.5" customHeight="1">
      <c r="A18" s="1"/>
      <c r="B18" s="1"/>
      <c r="C18" s="28" t="str">
        <f t="shared" si="4"/>
        <v>Ivan Pedro</v>
      </c>
      <c r="D18" s="2"/>
      <c r="E18" s="24"/>
      <c r="F18" s="27"/>
      <c r="G18" s="27"/>
      <c r="H18" s="2"/>
      <c r="I18" s="1"/>
      <c r="J18" s="4">
        <f t="shared" si="1"/>
        <v>0</v>
      </c>
      <c r="K18" s="5">
        <f t="shared" si="2"/>
        <v>0</v>
      </c>
      <c r="L18" s="6"/>
      <c r="M18" s="7"/>
      <c r="N18" s="18" t="s">
        <v>81</v>
      </c>
      <c r="O18" s="8" t="s">
        <v>82</v>
      </c>
      <c r="P18" s="8" t="s">
        <v>82</v>
      </c>
      <c r="Q18" s="8" t="s">
        <v>82</v>
      </c>
      <c r="R18" s="8"/>
      <c r="S18" s="8" t="s">
        <v>83</v>
      </c>
      <c r="T18" s="8"/>
      <c r="U18" s="8"/>
      <c r="V18" s="8"/>
      <c r="W18" s="8"/>
      <c r="X18" s="8"/>
      <c r="Y18" s="8"/>
      <c r="Z18" s="8"/>
      <c r="AA18" s="8"/>
      <c r="AB18" s="8"/>
      <c r="AC18" s="8"/>
      <c r="AD18" s="8"/>
      <c r="AE18" s="8"/>
      <c r="AF18" s="8"/>
      <c r="AG18" s="8">
        <v>7.0</v>
      </c>
      <c r="AH18" s="8">
        <f t="shared" si="7"/>
        <v>0</v>
      </c>
      <c r="AI18" s="8"/>
      <c r="AJ18" s="1"/>
      <c r="AK18" s="1"/>
      <c r="AL18" s="1"/>
      <c r="AM18" s="1"/>
      <c r="AN18" s="1"/>
      <c r="AO18" s="1"/>
      <c r="AP18" s="1"/>
      <c r="AQ18" s="1"/>
      <c r="AR18" s="10"/>
    </row>
    <row r="19" ht="30.0" customHeight="1">
      <c r="A19" s="1"/>
      <c r="B19" s="1"/>
      <c r="C19" s="1" t="str">
        <f t="shared" si="4"/>
        <v>Braian Varona</v>
      </c>
      <c r="D19" s="2"/>
      <c r="E19" s="35" t="s">
        <v>27</v>
      </c>
      <c r="F19" s="27"/>
      <c r="G19" s="24" t="s">
        <v>84</v>
      </c>
      <c r="H19" s="2"/>
      <c r="I19" s="32" t="s">
        <v>85</v>
      </c>
      <c r="J19" s="4">
        <f t="shared" si="1"/>
        <v>30</v>
      </c>
      <c r="K19" s="5">
        <f t="shared" si="2"/>
        <v>8</v>
      </c>
      <c r="L19" s="6"/>
      <c r="M19" s="9" t="s">
        <v>86</v>
      </c>
      <c r="N19" s="18" t="s">
        <v>87</v>
      </c>
      <c r="O19" s="9" t="s">
        <v>27</v>
      </c>
      <c r="P19" s="8">
        <f t="shared" ref="P19:P25" si="8">COUNTIFS(C$3:C$114,O19,K$3:K$114,"&gt;0") + COUNTIFS(C$3:C$114,M19,K$3:K$114,"&gt;0")</f>
        <v>9</v>
      </c>
      <c r="Q19" s="8"/>
      <c r="R19" s="8"/>
      <c r="S19" s="8"/>
      <c r="T19" s="8"/>
      <c r="U19" s="8"/>
      <c r="V19" s="8"/>
      <c r="W19" s="8"/>
      <c r="X19" s="8"/>
      <c r="Y19" s="8"/>
      <c r="Z19" s="8"/>
      <c r="AA19" s="8"/>
      <c r="AB19" s="8"/>
      <c r="AC19" s="8"/>
      <c r="AD19" s="8"/>
      <c r="AE19" s="8"/>
      <c r="AF19" s="8"/>
      <c r="AG19" s="8">
        <v>8.0</v>
      </c>
      <c r="AH19" s="8">
        <f t="shared" si="7"/>
        <v>1</v>
      </c>
      <c r="AI19" s="8"/>
      <c r="AJ19" s="1"/>
      <c r="AK19" s="1"/>
      <c r="AL19" s="1"/>
      <c r="AM19" s="1"/>
      <c r="AN19" s="1"/>
      <c r="AO19" s="1"/>
      <c r="AP19" s="1"/>
      <c r="AQ19" s="1"/>
      <c r="AR19" s="10"/>
    </row>
    <row r="20" ht="36.75" customHeight="1">
      <c r="A20" s="1"/>
      <c r="B20" s="1"/>
      <c r="C20" s="1" t="str">
        <f t="shared" si="4"/>
        <v>Braian Varona</v>
      </c>
      <c r="D20" s="2"/>
      <c r="E20" s="24"/>
      <c r="F20" s="27"/>
      <c r="G20" s="27"/>
      <c r="H20" s="2"/>
      <c r="I20" s="1"/>
      <c r="J20" s="4">
        <f t="shared" si="1"/>
        <v>0</v>
      </c>
      <c r="K20" s="5">
        <f t="shared" si="2"/>
        <v>0</v>
      </c>
      <c r="L20" s="6"/>
      <c r="M20" s="9" t="s">
        <v>89</v>
      </c>
      <c r="N20" s="18" t="s">
        <v>87</v>
      </c>
      <c r="O20" s="9" t="s">
        <v>50</v>
      </c>
      <c r="P20" s="8">
        <f t="shared" si="8"/>
        <v>4</v>
      </c>
      <c r="Q20" s="8"/>
      <c r="R20" s="8"/>
      <c r="S20" s="8"/>
      <c r="T20" s="8"/>
      <c r="U20" s="8"/>
      <c r="V20" s="8"/>
      <c r="W20" s="8"/>
      <c r="X20" s="8"/>
      <c r="Y20" s="8"/>
      <c r="Z20" s="8"/>
      <c r="AA20" s="8"/>
      <c r="AB20" s="8"/>
      <c r="AC20" s="8"/>
      <c r="AD20" s="8"/>
      <c r="AE20" s="8"/>
      <c r="AF20" s="8"/>
      <c r="AG20" s="8">
        <v>9.0</v>
      </c>
      <c r="AH20" s="8">
        <f t="shared" si="7"/>
        <v>0</v>
      </c>
      <c r="AI20" s="8"/>
      <c r="AJ20" s="1"/>
      <c r="AK20" s="1"/>
      <c r="AL20" s="1"/>
      <c r="AM20" s="1"/>
      <c r="AN20" s="1"/>
      <c r="AO20" s="1"/>
      <c r="AP20" s="1"/>
      <c r="AQ20" s="1"/>
      <c r="AR20" s="10"/>
    </row>
    <row r="21" ht="47.25" customHeight="1">
      <c r="A21" s="1"/>
      <c r="B21" s="1"/>
      <c r="C21" s="1" t="str">
        <f t="shared" si="4"/>
        <v>Braian Varona</v>
      </c>
      <c r="D21" s="2"/>
      <c r="E21" s="50"/>
      <c r="F21" s="27"/>
      <c r="G21" s="27"/>
      <c r="H21" s="2"/>
      <c r="I21" s="1"/>
      <c r="J21" s="4">
        <f t="shared" si="1"/>
        <v>0</v>
      </c>
      <c r="K21" s="5">
        <f t="shared" si="2"/>
        <v>0</v>
      </c>
      <c r="L21" s="6"/>
      <c r="M21" s="9" t="s">
        <v>93</v>
      </c>
      <c r="N21" s="18" t="s">
        <v>87</v>
      </c>
      <c r="O21" s="9" t="s">
        <v>94</v>
      </c>
      <c r="P21" s="8">
        <f t="shared" si="8"/>
        <v>8</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10"/>
    </row>
    <row r="22" ht="27.0" customHeight="1">
      <c r="A22" s="1"/>
      <c r="B22" s="1"/>
      <c r="C22" s="51" t="str">
        <f t="shared" si="4"/>
        <v>Ivan Pedro</v>
      </c>
      <c r="D22" s="2"/>
      <c r="E22" s="53" t="s">
        <v>50</v>
      </c>
      <c r="F22" s="27"/>
      <c r="G22" s="24" t="s">
        <v>97</v>
      </c>
      <c r="H22" s="2"/>
      <c r="I22" s="32" t="s">
        <v>92</v>
      </c>
      <c r="J22" s="4">
        <f t="shared" si="1"/>
        <v>15</v>
      </c>
      <c r="K22" s="5">
        <f t="shared" si="2"/>
        <v>4</v>
      </c>
      <c r="L22" s="6"/>
      <c r="M22" s="9" t="s">
        <v>99</v>
      </c>
      <c r="N22" s="18" t="s">
        <v>87</v>
      </c>
      <c r="O22" s="9" t="s">
        <v>100</v>
      </c>
      <c r="P22" s="8">
        <f t="shared" si="8"/>
        <v>10</v>
      </c>
      <c r="Q22" s="8"/>
      <c r="R22" s="8"/>
      <c r="S22" s="8"/>
      <c r="T22" s="8"/>
      <c r="U22" s="8"/>
      <c r="V22" s="8"/>
      <c r="W22" s="8"/>
      <c r="X22" s="8"/>
      <c r="Y22" s="8"/>
      <c r="Z22" s="8"/>
      <c r="AA22" s="8"/>
      <c r="AB22" s="8"/>
      <c r="AC22" s="8"/>
      <c r="AD22" s="8"/>
      <c r="AE22" s="8"/>
      <c r="AF22" s="8"/>
      <c r="AG22" s="8">
        <v>11.0</v>
      </c>
      <c r="AH22" s="8">
        <f t="shared" si="7"/>
        <v>1</v>
      </c>
      <c r="AI22" s="8"/>
      <c r="AJ22" s="1"/>
      <c r="AK22" s="1"/>
      <c r="AL22" s="1"/>
      <c r="AM22" s="1"/>
      <c r="AN22" s="1"/>
      <c r="AO22" s="1"/>
      <c r="AP22" s="1"/>
      <c r="AQ22" s="1"/>
      <c r="AR22" s="10"/>
    </row>
    <row r="23" ht="27.0" customHeight="1">
      <c r="A23" s="1"/>
      <c r="B23" s="1"/>
      <c r="C23" s="51" t="str">
        <f t="shared" si="4"/>
        <v>Ivan Pedro</v>
      </c>
      <c r="D23" s="2"/>
      <c r="E23" s="50"/>
      <c r="F23" s="27"/>
      <c r="G23" s="27"/>
      <c r="H23" s="2"/>
      <c r="I23" s="1"/>
      <c r="J23" s="4">
        <f t="shared" si="1"/>
        <v>0</v>
      </c>
      <c r="K23" s="5">
        <f t="shared" si="2"/>
        <v>0</v>
      </c>
      <c r="L23" s="6"/>
      <c r="M23" s="9" t="s">
        <v>103</v>
      </c>
      <c r="N23" s="18" t="s">
        <v>87</v>
      </c>
      <c r="O23" s="9" t="s">
        <v>104</v>
      </c>
      <c r="P23" s="8">
        <f t="shared" si="8"/>
        <v>3</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51" t="str">
        <f t="shared" si="4"/>
        <v>Ivan Pedro</v>
      </c>
      <c r="D24" s="2"/>
      <c r="E24" s="50"/>
      <c r="F24" s="27"/>
      <c r="G24" s="27"/>
      <c r="H24" s="2"/>
      <c r="I24" s="1"/>
      <c r="J24" s="4">
        <f t="shared" si="1"/>
        <v>0</v>
      </c>
      <c r="K24" s="5">
        <f t="shared" si="2"/>
        <v>0</v>
      </c>
      <c r="L24" s="6"/>
      <c r="M24" s="7"/>
      <c r="N24" s="18" t="s">
        <v>87</v>
      </c>
      <c r="O24" s="8"/>
      <c r="P24" s="8">
        <f t="shared" si="8"/>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51" t="str">
        <f t="shared" si="4"/>
        <v>Braian Varona</v>
      </c>
      <c r="D25" s="2"/>
      <c r="E25" s="53" t="s">
        <v>27</v>
      </c>
      <c r="F25" s="27"/>
      <c r="G25" s="24" t="s">
        <v>106</v>
      </c>
      <c r="H25" s="2"/>
      <c r="I25" s="32" t="s">
        <v>85</v>
      </c>
      <c r="J25" s="4">
        <f t="shared" si="1"/>
        <v>30</v>
      </c>
      <c r="K25" s="5">
        <f t="shared" si="2"/>
        <v>8</v>
      </c>
      <c r="L25" s="6"/>
      <c r="M25" s="7"/>
      <c r="N25" s="18" t="s">
        <v>87</v>
      </c>
      <c r="O25" s="8"/>
      <c r="P25" s="8">
        <f t="shared" si="8"/>
        <v>0</v>
      </c>
      <c r="Q25" s="18" t="s">
        <v>6</v>
      </c>
      <c r="R25" s="8"/>
      <c r="S25" s="8"/>
      <c r="T25" s="8"/>
      <c r="U25" s="18" t="s">
        <v>6</v>
      </c>
      <c r="V25" s="18"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51" t="str">
        <f t="shared" si="4"/>
        <v>Braian Varona</v>
      </c>
      <c r="D26" s="2"/>
      <c r="E26" s="50"/>
      <c r="F26" s="27"/>
      <c r="G26" s="27"/>
      <c r="H26" s="2"/>
      <c r="I26" s="1"/>
      <c r="J26" s="4">
        <f t="shared" si="1"/>
        <v>0</v>
      </c>
      <c r="K26" s="5">
        <f t="shared" si="2"/>
        <v>0</v>
      </c>
      <c r="L26" s="6"/>
      <c r="M26" s="7"/>
      <c r="N26" s="18"/>
      <c r="O26" s="8"/>
      <c r="P26" s="18" t="s">
        <v>109</v>
      </c>
      <c r="Q26" s="18" t="s">
        <v>10</v>
      </c>
      <c r="R26" s="18"/>
      <c r="S26" s="18" t="s">
        <v>110</v>
      </c>
      <c r="T26" s="8"/>
      <c r="U26" s="18" t="s">
        <v>111</v>
      </c>
      <c r="V26" s="18" t="s">
        <v>112</v>
      </c>
      <c r="W26" s="8"/>
      <c r="X26" s="8"/>
      <c r="Y26" s="8"/>
      <c r="Z26" s="8"/>
      <c r="AA26" s="8"/>
      <c r="AB26" s="18" t="s">
        <v>113</v>
      </c>
      <c r="AC26" s="8"/>
      <c r="AD26" s="8"/>
      <c r="AE26" s="8"/>
      <c r="AF26" s="8"/>
      <c r="AG26" s="8"/>
      <c r="AH26" s="8"/>
      <c r="AI26" s="8"/>
      <c r="AJ26" s="8"/>
      <c r="AK26" s="8"/>
      <c r="AL26" s="8"/>
      <c r="AM26" s="8"/>
      <c r="AN26" s="8"/>
      <c r="AO26" s="8"/>
      <c r="AP26" s="18" t="s">
        <v>114</v>
      </c>
      <c r="AQ26" s="8"/>
      <c r="AR26" s="8"/>
    </row>
    <row r="27" ht="39.75" customHeight="1">
      <c r="A27" s="1"/>
      <c r="B27" s="1"/>
      <c r="C27" s="51" t="str">
        <f t="shared" si="4"/>
        <v>Braian Varona</v>
      </c>
      <c r="D27" s="2"/>
      <c r="E27" s="50"/>
      <c r="F27" s="27"/>
      <c r="G27" s="27"/>
      <c r="H27" s="2"/>
      <c r="I27" s="1"/>
      <c r="J27" s="4">
        <f t="shared" si="1"/>
        <v>0</v>
      </c>
      <c r="K27" s="5">
        <f t="shared" si="2"/>
        <v>0</v>
      </c>
      <c r="L27" s="6"/>
      <c r="M27" s="7"/>
      <c r="N27" s="18" t="s">
        <v>115</v>
      </c>
      <c r="O27" s="8" t="s">
        <v>116</v>
      </c>
      <c r="P27" s="8"/>
      <c r="Q27" s="8"/>
      <c r="R27" s="8"/>
      <c r="S27" s="8">
        <f>COUNTIFS(C$3:C$114,S$18,K$3:K$114,"&gt;0") + COUNTIFS(C$3:C$114,T$18,K$3:K$114,"&gt;0")</f>
        <v>0</v>
      </c>
      <c r="T27" s="8">
        <f>(S27/P$3)*100</f>
        <v>0</v>
      </c>
      <c r="U27" s="8"/>
      <c r="V27" s="55"/>
      <c r="W27" s="56" t="s">
        <v>117</v>
      </c>
      <c r="X27" s="57" t="s">
        <v>118</v>
      </c>
      <c r="Y27" s="57" t="s">
        <v>119</v>
      </c>
      <c r="Z27" s="18" t="s">
        <v>15</v>
      </c>
      <c r="AA27" s="8"/>
      <c r="AB27" s="18" t="s">
        <v>120</v>
      </c>
      <c r="AC27" s="18" t="s">
        <v>121</v>
      </c>
      <c r="AD27" s="18" t="s">
        <v>122</v>
      </c>
      <c r="AE27" s="18" t="s">
        <v>14</v>
      </c>
      <c r="AF27" s="18" t="s">
        <v>15</v>
      </c>
      <c r="AG27" s="18" t="s">
        <v>123</v>
      </c>
      <c r="AH27" s="18" t="s">
        <v>124</v>
      </c>
      <c r="AI27" s="8"/>
      <c r="AJ27" s="8"/>
      <c r="AK27" s="8" t="s">
        <v>125</v>
      </c>
      <c r="AL27" s="8" t="s">
        <v>126</v>
      </c>
      <c r="AM27" s="8" t="s">
        <v>127</v>
      </c>
      <c r="AN27" s="8"/>
      <c r="AO27" s="8"/>
      <c r="AP27" s="8" t="str">
        <f>S18</f>
        <v>hernan</v>
      </c>
      <c r="AQ27" s="8"/>
      <c r="AR27" s="8" t="s">
        <v>26</v>
      </c>
    </row>
    <row r="28" ht="36.75" customHeight="1">
      <c r="A28" s="1"/>
      <c r="B28" s="1"/>
      <c r="C28" s="51" t="str">
        <f t="shared" si="4"/>
        <v>Ivan Pedro</v>
      </c>
      <c r="D28" s="2"/>
      <c r="E28" s="53" t="s">
        <v>50</v>
      </c>
      <c r="F28" s="27"/>
      <c r="G28" s="24" t="s">
        <v>129</v>
      </c>
      <c r="H28" s="2"/>
      <c r="J28" s="4">
        <f t="shared" si="1"/>
        <v>0</v>
      </c>
      <c r="K28" s="5">
        <f t="shared" si="2"/>
        <v>0</v>
      </c>
      <c r="L28" s="6"/>
      <c r="M28" s="7"/>
      <c r="N28" s="18" t="s">
        <v>130</v>
      </c>
      <c r="O28" s="18">
        <v>1.0</v>
      </c>
      <c r="P28" s="8">
        <f t="shared" ref="P28:P63" si="9">COUNTIF(I$3:I$24,W28)</f>
        <v>0</v>
      </c>
      <c r="Q28" s="8">
        <f t="shared" ref="Q28:Q63" si="10">(P28/P$3)</f>
        <v>0</v>
      </c>
      <c r="R28" s="8"/>
      <c r="S28" s="8">
        <f t="shared" ref="S28:S63" si="11">COUNTIFS(J$3:J$114,O28,C$3:C$114,S$18) + COUNTIFS(J$3:J$114,O28,C$3:C$114,T$18)</f>
        <v>0</v>
      </c>
      <c r="T28" s="8" t="str">
        <f t="shared" ref="T28:T63" si="12">IF(P28&lt;&gt;0,S28/P28,"oo")
</f>
        <v>oo</v>
      </c>
      <c r="U28" s="8">
        <f t="shared" ref="U28:U63" si="13">IF(P28&lt;&gt;0,T28,0)</f>
        <v>0</v>
      </c>
      <c r="V28" s="55">
        <f t="shared" ref="V28:V63" si="14">U28*Q28</f>
        <v>0</v>
      </c>
      <c r="W28" s="58" t="s">
        <v>131</v>
      </c>
      <c r="X28" s="59" t="s">
        <v>132</v>
      </c>
      <c r="Y28" s="60" t="s">
        <v>133</v>
      </c>
      <c r="Z28" s="18">
        <v>5.0</v>
      </c>
      <c r="AA28" s="8"/>
      <c r="AB28" s="8">
        <f t="shared" ref="AB28:AB63" si="15">SUMIFS(V$28:V$63,Y$28:Y$63,Y28)</f>
        <v>0</v>
      </c>
      <c r="AC28" s="8">
        <f t="shared" ref="AC28:AC63" si="16">SUMIFS(Q$28:Q$63,Y$28:Y$63,Y28)</f>
        <v>0</v>
      </c>
      <c r="AD28" s="8">
        <f t="shared" ref="AD28:AD63" si="17">IF(AC28&lt;&gt;0,AB28/AC28,0)</f>
        <v>0</v>
      </c>
      <c r="AE28" s="18" t="s">
        <v>134</v>
      </c>
      <c r="AF28" s="18">
        <v>6.0</v>
      </c>
      <c r="AG28" s="18" t="s">
        <v>135</v>
      </c>
      <c r="AH28" s="8">
        <f t="shared" ref="AH28:AH52" si="18">SUMIFS(V$28:V$63,Y$28:Y$63,AG28,Z$28:Z$63,AF28)</f>
        <v>0</v>
      </c>
      <c r="AI28" s="8" t="str">
        <f t="shared" ref="AI28:AI52" si="19">IF(AH28&lt;0.21,"BAJO",0)</f>
        <v>BAJO</v>
      </c>
      <c r="AJ28" s="8">
        <f t="shared" ref="AJ28:AJ52" si="20">IF(AH28&gt;0.5,"ALTO",0)</f>
        <v>0</v>
      </c>
      <c r="AK28" s="8" t="s">
        <v>24</v>
      </c>
      <c r="AL28" s="8" t="s">
        <v>136</v>
      </c>
      <c r="AM28" s="61" t="s">
        <v>137</v>
      </c>
      <c r="AN28" s="8"/>
      <c r="AO28" s="8"/>
      <c r="AP28" s="8" t="str">
        <f>IF(AND(AI$28&lt;&gt;0, AH$17&lt;&gt;0),AL$28&amp;" - "&amp;AK$28,0)</f>
        <v>Estudiante requiere entrenamiento de subhabilidad Informar - Comunicación</v>
      </c>
      <c r="AQ28" s="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8" t="s">
        <v>26</v>
      </c>
    </row>
    <row r="29" ht="31.5" customHeight="1">
      <c r="A29" s="1"/>
      <c r="B29" s="1"/>
      <c r="C29" s="51" t="str">
        <f t="shared" si="4"/>
        <v>Ivan Pedro</v>
      </c>
      <c r="D29" s="2"/>
      <c r="E29" s="50"/>
      <c r="F29" s="27"/>
      <c r="G29" s="27"/>
      <c r="H29" s="2"/>
      <c r="I29" s="1"/>
      <c r="J29" s="4">
        <f t="shared" si="1"/>
        <v>0</v>
      </c>
      <c r="K29" s="5">
        <f t="shared" si="2"/>
        <v>0</v>
      </c>
      <c r="L29" s="6"/>
      <c r="M29" s="7"/>
      <c r="N29" s="18" t="s">
        <v>130</v>
      </c>
      <c r="O29" s="18">
        <v>2.0</v>
      </c>
      <c r="P29" s="8">
        <f t="shared" si="9"/>
        <v>0</v>
      </c>
      <c r="Q29" s="8">
        <f t="shared" si="10"/>
        <v>0</v>
      </c>
      <c r="R29" s="8"/>
      <c r="S29" s="8">
        <f t="shared" si="11"/>
        <v>0</v>
      </c>
      <c r="T29" s="8" t="str">
        <f t="shared" si="12"/>
        <v>oo</v>
      </c>
      <c r="U29" s="8">
        <f t="shared" si="13"/>
        <v>0</v>
      </c>
      <c r="V29" s="55">
        <f t="shared" si="14"/>
        <v>0</v>
      </c>
      <c r="W29" s="58" t="s">
        <v>139</v>
      </c>
      <c r="X29" s="59" t="s">
        <v>140</v>
      </c>
      <c r="Y29" s="60" t="s">
        <v>141</v>
      </c>
      <c r="Z29" s="18">
        <v>5.0</v>
      </c>
      <c r="AA29" s="8"/>
      <c r="AB29" s="8">
        <f t="shared" si="15"/>
        <v>0</v>
      </c>
      <c r="AC29" s="8">
        <f t="shared" si="16"/>
        <v>0.02857142857</v>
      </c>
      <c r="AD29" s="8">
        <f t="shared" si="17"/>
        <v>0</v>
      </c>
      <c r="AE29" s="18"/>
      <c r="AF29" s="18">
        <v>6.0</v>
      </c>
      <c r="AG29" s="18" t="s">
        <v>142</v>
      </c>
      <c r="AH29" s="8">
        <f t="shared" si="18"/>
        <v>0</v>
      </c>
      <c r="AI29" s="8" t="str">
        <f t="shared" si="19"/>
        <v>BAJO</v>
      </c>
      <c r="AJ29" s="8">
        <f t="shared" si="20"/>
        <v>0</v>
      </c>
      <c r="AK29" s="8" t="s">
        <v>24</v>
      </c>
      <c r="AL29" s="8" t="s">
        <v>143</v>
      </c>
      <c r="AM29" s="61" t="s">
        <v>144</v>
      </c>
      <c r="AN29" s="8"/>
      <c r="AO29" s="8"/>
      <c r="AP29" s="8" t="str">
        <f>IF( AND(AI$29&lt;&gt;0,AH$17&lt;&gt;0),AL$29&amp;" - "&amp;AK$29,0)</f>
        <v>Estudiante requiere entrenamiento de subhabilidad Tarea - Comunicación</v>
      </c>
      <c r="AQ29" s="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8" t="s">
        <v>26</v>
      </c>
    </row>
    <row r="30" ht="52.5" customHeight="1">
      <c r="A30" s="1"/>
      <c r="B30" s="1"/>
      <c r="C30" s="51" t="str">
        <f t="shared" si="4"/>
        <v>Braian</v>
      </c>
      <c r="D30" s="2"/>
      <c r="E30" s="62" t="s">
        <v>145</v>
      </c>
      <c r="F30" s="37" t="s">
        <v>146</v>
      </c>
      <c r="G30" s="38" t="s">
        <v>147</v>
      </c>
      <c r="H30" s="2"/>
      <c r="I30" s="32" t="s">
        <v>108</v>
      </c>
      <c r="J30" s="4">
        <f t="shared" si="1"/>
        <v>25</v>
      </c>
      <c r="K30" s="5">
        <f t="shared" si="2"/>
        <v>2</v>
      </c>
      <c r="L30" s="6"/>
      <c r="M30" s="7"/>
      <c r="N30" s="18" t="s">
        <v>130</v>
      </c>
      <c r="O30" s="18">
        <v>3.0</v>
      </c>
      <c r="P30" s="8">
        <f t="shared" si="9"/>
        <v>0</v>
      </c>
      <c r="Q30" s="8">
        <f t="shared" si="10"/>
        <v>0</v>
      </c>
      <c r="R30" s="8"/>
      <c r="S30" s="8">
        <f t="shared" si="11"/>
        <v>0</v>
      </c>
      <c r="T30" s="8" t="str">
        <f t="shared" si="12"/>
        <v>oo</v>
      </c>
      <c r="U30" s="8">
        <f t="shared" si="13"/>
        <v>0</v>
      </c>
      <c r="V30" s="55">
        <f t="shared" si="14"/>
        <v>0</v>
      </c>
      <c r="W30" s="58" t="s">
        <v>148</v>
      </c>
      <c r="X30" s="59" t="s">
        <v>149</v>
      </c>
      <c r="Y30" s="60" t="s">
        <v>141</v>
      </c>
      <c r="Z30" s="18">
        <v>5.0</v>
      </c>
      <c r="AA30" s="8"/>
      <c r="AB30" s="8">
        <f t="shared" si="15"/>
        <v>0</v>
      </c>
      <c r="AC30" s="8">
        <f t="shared" si="16"/>
        <v>0.02857142857</v>
      </c>
      <c r="AD30" s="8">
        <f t="shared" si="17"/>
        <v>0</v>
      </c>
      <c r="AE30" s="18"/>
      <c r="AF30" s="18">
        <v>7.0</v>
      </c>
      <c r="AG30" s="18" t="s">
        <v>150</v>
      </c>
      <c r="AH30" s="8">
        <f t="shared" si="18"/>
        <v>0</v>
      </c>
      <c r="AI30" s="8" t="str">
        <f t="shared" si="19"/>
        <v>BAJO</v>
      </c>
      <c r="AJ30" s="8">
        <f t="shared" si="20"/>
        <v>0</v>
      </c>
      <c r="AK30" s="8" t="s">
        <v>24</v>
      </c>
      <c r="AL30" s="8" t="s">
        <v>151</v>
      </c>
      <c r="AM30" s="61" t="s">
        <v>152</v>
      </c>
      <c r="AN30" s="8"/>
      <c r="AO30" s="8"/>
      <c r="AP30" s="8">
        <f>IF( AND(AI$30&lt;&gt;0,AH$18&lt;&gt;0),AL$30&amp;" - "&amp;AK$30,0)</f>
        <v>0</v>
      </c>
      <c r="AQ30" s="8">
        <f>IF( AP30&lt;&gt;0,AM$30,0)</f>
        <v>0</v>
      </c>
      <c r="AR30" s="8" t="s">
        <v>26</v>
      </c>
    </row>
    <row r="31" ht="24.75" customHeight="1">
      <c r="A31" s="1"/>
      <c r="B31" s="1"/>
      <c r="C31" s="51" t="str">
        <f t="shared" si="4"/>
        <v>Braian</v>
      </c>
      <c r="D31" s="2"/>
      <c r="E31" s="50"/>
      <c r="F31" s="63" t="s">
        <v>153</v>
      </c>
      <c r="G31" s="27"/>
      <c r="H31" s="2"/>
      <c r="I31" s="1"/>
      <c r="J31" s="4">
        <f t="shared" si="1"/>
        <v>0</v>
      </c>
      <c r="K31" s="5">
        <f t="shared" si="2"/>
        <v>0</v>
      </c>
      <c r="L31" s="6"/>
      <c r="M31" s="7"/>
      <c r="N31" s="18" t="s">
        <v>130</v>
      </c>
      <c r="O31" s="18">
        <v>4.0</v>
      </c>
      <c r="P31" s="8">
        <f t="shared" si="9"/>
        <v>0</v>
      </c>
      <c r="Q31" s="8">
        <f t="shared" si="10"/>
        <v>0</v>
      </c>
      <c r="R31" s="8"/>
      <c r="S31" s="8">
        <f t="shared" si="11"/>
        <v>0</v>
      </c>
      <c r="T31" s="8" t="str">
        <f t="shared" si="12"/>
        <v>oo</v>
      </c>
      <c r="U31" s="8">
        <f t="shared" si="13"/>
        <v>0</v>
      </c>
      <c r="V31" s="55">
        <f t="shared" si="14"/>
        <v>0</v>
      </c>
      <c r="W31" s="58" t="s">
        <v>154</v>
      </c>
      <c r="X31" s="59" t="s">
        <v>155</v>
      </c>
      <c r="Y31" s="60" t="s">
        <v>141</v>
      </c>
      <c r="Z31" s="18">
        <v>12.0</v>
      </c>
      <c r="AA31" s="8"/>
      <c r="AB31" s="8">
        <f t="shared" si="15"/>
        <v>0</v>
      </c>
      <c r="AC31" s="8">
        <f t="shared" si="16"/>
        <v>0.02857142857</v>
      </c>
      <c r="AD31" s="8">
        <f t="shared" si="17"/>
        <v>0</v>
      </c>
      <c r="AE31" s="18" t="s">
        <v>37</v>
      </c>
      <c r="AF31" s="18">
        <v>5.0</v>
      </c>
      <c r="AG31" s="18" t="s">
        <v>141</v>
      </c>
      <c r="AH31" s="8">
        <f t="shared" si="18"/>
        <v>0</v>
      </c>
      <c r="AI31" s="8" t="str">
        <f t="shared" si="19"/>
        <v>BAJO</v>
      </c>
      <c r="AJ31" s="8">
        <f t="shared" si="20"/>
        <v>0</v>
      </c>
      <c r="AK31" s="8" t="s">
        <v>37</v>
      </c>
      <c r="AL31" s="8" t="s">
        <v>156</v>
      </c>
      <c r="AM31" s="61" t="s">
        <v>157</v>
      </c>
      <c r="AN31" s="8"/>
      <c r="AO31" s="8"/>
      <c r="AP31" s="8">
        <f>IF( AND(AI$31&lt;&gt;0,AH$16&lt;&gt;0),AL$31&amp;" - "&amp;AK$31,0)</f>
        <v>0</v>
      </c>
      <c r="AQ31" s="8">
        <f>IF( AP31&lt;&gt;0,AM$31,0)</f>
        <v>0</v>
      </c>
      <c r="AR31" s="8" t="s">
        <v>26</v>
      </c>
    </row>
    <row r="32" ht="29.25" customHeight="1">
      <c r="A32" s="1"/>
      <c r="B32" s="1"/>
      <c r="C32" s="51" t="str">
        <f t="shared" si="4"/>
        <v>Braian</v>
      </c>
      <c r="D32" s="2"/>
      <c r="E32" s="50"/>
      <c r="F32" s="27"/>
      <c r="G32" s="27"/>
      <c r="H32" s="2"/>
      <c r="I32" s="1"/>
      <c r="J32" s="4">
        <f t="shared" si="1"/>
        <v>0</v>
      </c>
      <c r="K32" s="5">
        <f t="shared" si="2"/>
        <v>0</v>
      </c>
      <c r="L32" s="6"/>
      <c r="M32" s="7"/>
      <c r="N32" s="18" t="s">
        <v>130</v>
      </c>
      <c r="O32" s="18">
        <v>5.0</v>
      </c>
      <c r="P32" s="8">
        <f t="shared" si="9"/>
        <v>0</v>
      </c>
      <c r="Q32" s="8">
        <f t="shared" si="10"/>
        <v>0</v>
      </c>
      <c r="R32" s="8"/>
      <c r="S32" s="8">
        <f t="shared" si="11"/>
        <v>0</v>
      </c>
      <c r="T32" s="8" t="str">
        <f t="shared" si="12"/>
        <v>oo</v>
      </c>
      <c r="U32" s="8">
        <f t="shared" si="13"/>
        <v>0</v>
      </c>
      <c r="V32" s="55">
        <f t="shared" si="14"/>
        <v>0</v>
      </c>
      <c r="W32" s="58" t="s">
        <v>70</v>
      </c>
      <c r="X32" s="59" t="s">
        <v>161</v>
      </c>
      <c r="Y32" s="60" t="s">
        <v>141</v>
      </c>
      <c r="Z32" s="18">
        <v>4.0</v>
      </c>
      <c r="AA32" s="8"/>
      <c r="AB32" s="8">
        <f t="shared" si="15"/>
        <v>0</v>
      </c>
      <c r="AC32" s="8">
        <f t="shared" si="16"/>
        <v>0.02857142857</v>
      </c>
      <c r="AD32" s="8">
        <f t="shared" si="17"/>
        <v>0</v>
      </c>
      <c r="AE32" s="18"/>
      <c r="AF32" s="18">
        <v>5.0</v>
      </c>
      <c r="AG32" s="18" t="s">
        <v>133</v>
      </c>
      <c r="AH32" s="8">
        <f t="shared" si="18"/>
        <v>0</v>
      </c>
      <c r="AI32" s="8" t="str">
        <f t="shared" si="19"/>
        <v>BAJO</v>
      </c>
      <c r="AJ32" s="8">
        <f t="shared" si="20"/>
        <v>0</v>
      </c>
      <c r="AK32" s="8" t="s">
        <v>37</v>
      </c>
      <c r="AL32" s="8" t="s">
        <v>162</v>
      </c>
      <c r="AM32" s="61" t="s">
        <v>163</v>
      </c>
      <c r="AN32" s="8"/>
      <c r="AO32" s="8"/>
      <c r="AP32" s="8">
        <f>IF( AND(AI$32&lt;&gt;0,AH$16&lt;&gt;0),AL$32&amp;" - "&amp;AK$32,0)</f>
        <v>0</v>
      </c>
      <c r="AQ32" s="8">
        <f>IF( AP32&lt;&gt;0,AM$32,0)</f>
        <v>0</v>
      </c>
      <c r="AR32" s="8" t="s">
        <v>26</v>
      </c>
    </row>
    <row r="33" ht="20.25" customHeight="1">
      <c r="A33" s="1"/>
      <c r="B33" s="1"/>
      <c r="C33" s="51" t="str">
        <f t="shared" si="4"/>
        <v>Braian</v>
      </c>
      <c r="D33" s="2"/>
      <c r="E33" s="50"/>
      <c r="F33" s="27"/>
      <c r="G33" s="27"/>
      <c r="H33" s="2"/>
      <c r="I33" s="1"/>
      <c r="J33" s="4">
        <f t="shared" si="1"/>
        <v>0</v>
      </c>
      <c r="K33" s="5">
        <f t="shared" si="2"/>
        <v>0</v>
      </c>
      <c r="L33" s="6"/>
      <c r="M33" s="7"/>
      <c r="N33" s="18" t="s">
        <v>130</v>
      </c>
      <c r="O33" s="18">
        <v>6.0</v>
      </c>
      <c r="P33" s="8">
        <f t="shared" si="9"/>
        <v>0</v>
      </c>
      <c r="Q33" s="8">
        <f t="shared" si="10"/>
        <v>0</v>
      </c>
      <c r="R33" s="8"/>
      <c r="S33" s="8">
        <f t="shared" si="11"/>
        <v>0</v>
      </c>
      <c r="T33" s="8" t="str">
        <f t="shared" si="12"/>
        <v>oo</v>
      </c>
      <c r="U33" s="8">
        <f t="shared" si="13"/>
        <v>0</v>
      </c>
      <c r="V33" s="55">
        <f t="shared" si="14"/>
        <v>0</v>
      </c>
      <c r="W33" s="58" t="s">
        <v>33</v>
      </c>
      <c r="X33" s="59" t="s">
        <v>164</v>
      </c>
      <c r="Y33" s="60" t="s">
        <v>141</v>
      </c>
      <c r="Z33" s="18">
        <v>5.0</v>
      </c>
      <c r="AA33" s="8"/>
      <c r="AB33" s="8">
        <f t="shared" si="15"/>
        <v>0</v>
      </c>
      <c r="AC33" s="8">
        <f t="shared" si="16"/>
        <v>0.02857142857</v>
      </c>
      <c r="AD33" s="8">
        <f t="shared" si="17"/>
        <v>0</v>
      </c>
      <c r="AE33" s="18"/>
      <c r="AF33" s="18">
        <v>5.0</v>
      </c>
      <c r="AG33" s="18" t="s">
        <v>135</v>
      </c>
      <c r="AH33" s="8">
        <f t="shared" si="18"/>
        <v>0</v>
      </c>
      <c r="AI33" s="8" t="str">
        <f t="shared" si="19"/>
        <v>BAJO</v>
      </c>
      <c r="AJ33" s="8">
        <f t="shared" si="20"/>
        <v>0</v>
      </c>
      <c r="AK33" s="8" t="s">
        <v>37</v>
      </c>
      <c r="AL33" s="8" t="s">
        <v>136</v>
      </c>
      <c r="AM33" s="61" t="s">
        <v>165</v>
      </c>
      <c r="AN33" s="8"/>
      <c r="AO33" s="8"/>
      <c r="AP33" s="8">
        <f>IF( AND(AI$33&lt;&gt;0,AH$16&lt;&gt;0),AL$33&amp;" - "&amp;AK$33,0)</f>
        <v>0</v>
      </c>
      <c r="AQ33" s="8">
        <f>IF( AP33&lt;&gt;0,AM$33,0)</f>
        <v>0</v>
      </c>
      <c r="AR33" s="8" t="s">
        <v>26</v>
      </c>
    </row>
    <row r="34" ht="37.5" customHeight="1">
      <c r="A34" s="1"/>
      <c r="B34" s="1"/>
      <c r="C34" s="51" t="str">
        <f t="shared" si="4"/>
        <v>Tomás Orozco</v>
      </c>
      <c r="D34" s="2"/>
      <c r="E34" s="53" t="s">
        <v>94</v>
      </c>
      <c r="F34" s="27"/>
      <c r="G34" s="24" t="s">
        <v>166</v>
      </c>
      <c r="H34" s="2"/>
      <c r="I34" s="32" t="s">
        <v>167</v>
      </c>
      <c r="J34" s="4">
        <f t="shared" si="1"/>
        <v>26</v>
      </c>
      <c r="K34" s="5">
        <f t="shared" si="2"/>
        <v>3</v>
      </c>
      <c r="L34" s="6"/>
      <c r="M34" s="7"/>
      <c r="N34" s="18" t="s">
        <v>130</v>
      </c>
      <c r="O34" s="18">
        <v>7.0</v>
      </c>
      <c r="P34" s="8">
        <f t="shared" si="9"/>
        <v>0</v>
      </c>
      <c r="Q34" s="8">
        <f t="shared" si="10"/>
        <v>0</v>
      </c>
      <c r="R34" s="8"/>
      <c r="S34" s="8">
        <f t="shared" si="11"/>
        <v>0</v>
      </c>
      <c r="T34" s="8" t="str">
        <f t="shared" si="12"/>
        <v>oo</v>
      </c>
      <c r="U34" s="8">
        <f t="shared" si="13"/>
        <v>0</v>
      </c>
      <c r="V34" s="55">
        <f t="shared" si="14"/>
        <v>0</v>
      </c>
      <c r="W34" s="58" t="s">
        <v>168</v>
      </c>
      <c r="X34" s="59" t="s">
        <v>169</v>
      </c>
      <c r="Y34" s="60" t="s">
        <v>141</v>
      </c>
      <c r="Z34" s="18">
        <v>5.0</v>
      </c>
      <c r="AA34" s="8"/>
      <c r="AB34" s="8">
        <f t="shared" si="15"/>
        <v>0</v>
      </c>
      <c r="AC34" s="8">
        <f t="shared" si="16"/>
        <v>0.02857142857</v>
      </c>
      <c r="AD34" s="8">
        <f t="shared" si="17"/>
        <v>0</v>
      </c>
      <c r="AE34" s="18"/>
      <c r="AF34" s="18">
        <v>5.0</v>
      </c>
      <c r="AG34" s="18" t="s">
        <v>170</v>
      </c>
      <c r="AH34" s="8">
        <f t="shared" si="18"/>
        <v>0</v>
      </c>
      <c r="AI34" s="8" t="str">
        <f t="shared" si="19"/>
        <v>BAJO</v>
      </c>
      <c r="AJ34" s="8">
        <f t="shared" si="20"/>
        <v>0</v>
      </c>
      <c r="AK34" s="8" t="s">
        <v>37</v>
      </c>
      <c r="AL34" s="8" t="s">
        <v>171</v>
      </c>
      <c r="AM34" s="61" t="s">
        <v>172</v>
      </c>
      <c r="AN34" s="8"/>
      <c r="AO34" s="8"/>
      <c r="AP34" s="8">
        <f>IF( AND(AI$34&lt;&gt;0,AH$16&lt;&gt;0),AL$34&amp;" - "&amp;AK$34,0)</f>
        <v>0</v>
      </c>
      <c r="AQ34" s="8">
        <f>IF( AP34&lt;&gt;0,AM$34,0)</f>
        <v>0</v>
      </c>
      <c r="AR34" s="8" t="s">
        <v>26</v>
      </c>
    </row>
    <row r="35" ht="24.0" customHeight="1">
      <c r="A35" s="1"/>
      <c r="B35" s="1"/>
      <c r="C35" s="51" t="str">
        <f t="shared" si="4"/>
        <v>Tomás Orozco</v>
      </c>
      <c r="D35" s="2"/>
      <c r="E35" s="50"/>
      <c r="F35" s="27"/>
      <c r="G35" s="27"/>
      <c r="H35" s="2"/>
      <c r="I35" s="1"/>
      <c r="J35" s="4">
        <f t="shared" si="1"/>
        <v>0</v>
      </c>
      <c r="K35" s="5">
        <f t="shared" si="2"/>
        <v>0</v>
      </c>
      <c r="L35" s="6"/>
      <c r="M35" s="7"/>
      <c r="N35" s="18" t="s">
        <v>130</v>
      </c>
      <c r="O35" s="18">
        <v>8.0</v>
      </c>
      <c r="P35" s="8">
        <f t="shared" si="9"/>
        <v>1</v>
      </c>
      <c r="Q35" s="8">
        <f t="shared" si="10"/>
        <v>0.02857142857</v>
      </c>
      <c r="R35" s="8"/>
      <c r="S35" s="8">
        <f t="shared" si="11"/>
        <v>0</v>
      </c>
      <c r="T35" s="8">
        <f t="shared" si="12"/>
        <v>0</v>
      </c>
      <c r="U35" s="8">
        <f t="shared" si="13"/>
        <v>0</v>
      </c>
      <c r="V35" s="55">
        <f t="shared" si="14"/>
        <v>0</v>
      </c>
      <c r="W35" s="58" t="s">
        <v>29</v>
      </c>
      <c r="X35" s="59" t="s">
        <v>174</v>
      </c>
      <c r="Y35" s="60" t="s">
        <v>141</v>
      </c>
      <c r="Z35" s="18">
        <v>5.0</v>
      </c>
      <c r="AA35" s="8"/>
      <c r="AB35" s="8">
        <f t="shared" si="15"/>
        <v>0</v>
      </c>
      <c r="AC35" s="8">
        <f t="shared" si="16"/>
        <v>0.02857142857</v>
      </c>
      <c r="AD35" s="8">
        <f t="shared" si="17"/>
        <v>0</v>
      </c>
      <c r="AE35" s="18"/>
      <c r="AF35" s="18">
        <v>5.0</v>
      </c>
      <c r="AG35" s="18" t="s">
        <v>142</v>
      </c>
      <c r="AH35" s="8">
        <f t="shared" si="18"/>
        <v>0</v>
      </c>
      <c r="AI35" s="8" t="str">
        <f t="shared" si="19"/>
        <v>BAJO</v>
      </c>
      <c r="AJ35" s="8">
        <f t="shared" si="20"/>
        <v>0</v>
      </c>
      <c r="AK35" s="8" t="s">
        <v>37</v>
      </c>
      <c r="AL35" s="8" t="s">
        <v>143</v>
      </c>
      <c r="AM35" s="61" t="s">
        <v>175</v>
      </c>
      <c r="AN35" s="8"/>
      <c r="AO35" s="8"/>
      <c r="AP35" s="8">
        <f>IF( AND(AI$35&lt;&gt;0,AH$16&lt;&gt;0),AL$35&amp;" - "&amp;AK$35,0)</f>
        <v>0</v>
      </c>
      <c r="AQ35" s="8">
        <f>IF( AP35&lt;&gt;0,AM$35,0)</f>
        <v>0</v>
      </c>
      <c r="AR35" s="8" t="s">
        <v>26</v>
      </c>
    </row>
    <row r="36" ht="37.5" customHeight="1">
      <c r="A36" s="1"/>
      <c r="B36" s="1"/>
      <c r="C36" s="51" t="str">
        <f t="shared" si="4"/>
        <v>Braian Varona</v>
      </c>
      <c r="D36" s="2"/>
      <c r="E36" s="53" t="s">
        <v>27</v>
      </c>
      <c r="F36" s="34">
        <v>0.6791666666666667</v>
      </c>
      <c r="G36" s="24" t="s">
        <v>176</v>
      </c>
      <c r="H36" s="2"/>
      <c r="I36" s="32" t="s">
        <v>148</v>
      </c>
      <c r="J36" s="4">
        <f t="shared" si="1"/>
        <v>3</v>
      </c>
      <c r="K36" s="5">
        <f t="shared" si="2"/>
        <v>5</v>
      </c>
      <c r="L36" s="6"/>
      <c r="M36" s="7"/>
      <c r="N36" s="18" t="s">
        <v>130</v>
      </c>
      <c r="O36" s="18">
        <v>9.0</v>
      </c>
      <c r="P36" s="8">
        <f t="shared" si="9"/>
        <v>0</v>
      </c>
      <c r="Q36" s="8">
        <f t="shared" si="10"/>
        <v>0</v>
      </c>
      <c r="R36" s="8"/>
      <c r="S36" s="8">
        <f t="shared" si="11"/>
        <v>0</v>
      </c>
      <c r="T36" s="8" t="str">
        <f t="shared" si="12"/>
        <v>oo</v>
      </c>
      <c r="U36" s="8">
        <f t="shared" si="13"/>
        <v>0</v>
      </c>
      <c r="V36" s="55">
        <f t="shared" si="14"/>
        <v>0</v>
      </c>
      <c r="W36" s="58" t="s">
        <v>178</v>
      </c>
      <c r="X36" s="59" t="s">
        <v>179</v>
      </c>
      <c r="Y36" s="60" t="s">
        <v>141</v>
      </c>
      <c r="Z36" s="18">
        <v>11.0</v>
      </c>
      <c r="AA36" s="8"/>
      <c r="AB36" s="8">
        <f t="shared" si="15"/>
        <v>0</v>
      </c>
      <c r="AC36" s="8">
        <f t="shared" si="16"/>
        <v>0.02857142857</v>
      </c>
      <c r="AD36" s="8">
        <f t="shared" si="17"/>
        <v>0</v>
      </c>
      <c r="AE36" s="18"/>
      <c r="AF36" s="18">
        <v>8.0</v>
      </c>
      <c r="AG36" s="18" t="s">
        <v>150</v>
      </c>
      <c r="AH36" s="8">
        <f t="shared" si="18"/>
        <v>0</v>
      </c>
      <c r="AI36" s="8" t="str">
        <f t="shared" si="19"/>
        <v>BAJO</v>
      </c>
      <c r="AJ36" s="8">
        <f t="shared" si="20"/>
        <v>0</v>
      </c>
      <c r="AK36" s="8" t="s">
        <v>37</v>
      </c>
      <c r="AL36" s="8" t="s">
        <v>151</v>
      </c>
      <c r="AM36" s="61" t="s">
        <v>180</v>
      </c>
      <c r="AN36" s="8"/>
      <c r="AO36" s="8"/>
      <c r="AP36" s="8" t="str">
        <f>IF( AND(AI$36&lt;&gt;0,AH$19&lt;&gt;0),AL$36&amp;" - "&amp;AK$36,0)</f>
        <v>Estudiante requiere entrenamiento de subhabilidad Requerir - Evaluación</v>
      </c>
      <c r="AQ36" s="8"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8" t="s">
        <v>26</v>
      </c>
    </row>
    <row r="37" ht="33.0" customHeight="1">
      <c r="A37" s="1"/>
      <c r="B37" s="1"/>
      <c r="C37" s="51" t="str">
        <f t="shared" si="4"/>
        <v>Braian Varona</v>
      </c>
      <c r="D37" s="2"/>
      <c r="E37" s="64"/>
      <c r="F37" s="46"/>
      <c r="G37" s="24" t="s">
        <v>181</v>
      </c>
      <c r="H37" s="2"/>
      <c r="I37" s="1"/>
      <c r="J37" s="4">
        <f t="shared" si="1"/>
        <v>0</v>
      </c>
      <c r="K37" s="5">
        <f t="shared" si="2"/>
        <v>0</v>
      </c>
      <c r="L37" s="6"/>
      <c r="M37" s="7"/>
      <c r="N37" s="18" t="s">
        <v>130</v>
      </c>
      <c r="O37" s="18">
        <v>10.0</v>
      </c>
      <c r="P37" s="8">
        <f t="shared" si="9"/>
        <v>0</v>
      </c>
      <c r="Q37" s="8">
        <f t="shared" si="10"/>
        <v>0</v>
      </c>
      <c r="R37" s="8"/>
      <c r="S37" s="8">
        <f t="shared" si="11"/>
        <v>0</v>
      </c>
      <c r="T37" s="8" t="str">
        <f t="shared" si="12"/>
        <v>oo</v>
      </c>
      <c r="U37" s="8">
        <f t="shared" si="13"/>
        <v>0</v>
      </c>
      <c r="V37" s="55">
        <f t="shared" si="14"/>
        <v>0</v>
      </c>
      <c r="W37" s="58" t="s">
        <v>183</v>
      </c>
      <c r="X37" s="59" t="s">
        <v>184</v>
      </c>
      <c r="Y37" s="60" t="s">
        <v>170</v>
      </c>
      <c r="Z37" s="18">
        <v>1.0</v>
      </c>
      <c r="AA37" s="8"/>
      <c r="AB37" s="8">
        <f t="shared" si="15"/>
        <v>0</v>
      </c>
      <c r="AC37" s="8">
        <f t="shared" si="16"/>
        <v>0</v>
      </c>
      <c r="AD37" s="8">
        <f t="shared" si="17"/>
        <v>0</v>
      </c>
      <c r="AE37" s="18"/>
      <c r="AF37" s="18">
        <v>8.0</v>
      </c>
      <c r="AG37" s="18" t="s">
        <v>185</v>
      </c>
      <c r="AH37" s="8">
        <f t="shared" si="18"/>
        <v>0</v>
      </c>
      <c r="AI37" s="8" t="str">
        <f t="shared" si="19"/>
        <v>BAJO</v>
      </c>
      <c r="AJ37" s="8">
        <f t="shared" si="20"/>
        <v>0</v>
      </c>
      <c r="AK37" s="8" t="s">
        <v>37</v>
      </c>
      <c r="AL37" s="8" t="s">
        <v>186</v>
      </c>
      <c r="AM37" s="61" t="s">
        <v>187</v>
      </c>
      <c r="AN37" s="8"/>
      <c r="AO37" s="8"/>
      <c r="AP37" s="8" t="str">
        <f>IF( AND(AI$37&lt;&gt;0,AH$19&lt;&gt;0),AL$37&amp;" - "&amp;AK$37,0)</f>
        <v>Estudiante requiere entrenamiento de subhabilidad Mantenimiento - Evaluación</v>
      </c>
      <c r="AQ37" s="8"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8" t="s">
        <v>26</v>
      </c>
    </row>
    <row r="38" ht="33.75" customHeight="1">
      <c r="A38" s="1"/>
      <c r="B38" s="1"/>
      <c r="C38" s="51" t="str">
        <f t="shared" si="4"/>
        <v>Braian Varona</v>
      </c>
      <c r="D38" s="2"/>
      <c r="E38" s="50"/>
      <c r="F38" s="27"/>
      <c r="G38" s="27"/>
      <c r="H38" s="2"/>
      <c r="I38" s="1"/>
      <c r="J38" s="4">
        <f t="shared" si="1"/>
        <v>0</v>
      </c>
      <c r="K38" s="5">
        <f t="shared" si="2"/>
        <v>0</v>
      </c>
      <c r="L38" s="6"/>
      <c r="M38" s="7"/>
      <c r="N38" s="18" t="s">
        <v>130</v>
      </c>
      <c r="O38" s="18">
        <v>11.0</v>
      </c>
      <c r="P38" s="8">
        <f t="shared" si="9"/>
        <v>0</v>
      </c>
      <c r="Q38" s="8">
        <f t="shared" si="10"/>
        <v>0</v>
      </c>
      <c r="R38" s="8"/>
      <c r="S38" s="8">
        <f t="shared" si="11"/>
        <v>0</v>
      </c>
      <c r="T38" s="8" t="str">
        <f t="shared" si="12"/>
        <v>oo</v>
      </c>
      <c r="U38" s="8">
        <f t="shared" si="13"/>
        <v>0</v>
      </c>
      <c r="V38" s="55">
        <f t="shared" si="14"/>
        <v>0</v>
      </c>
      <c r="W38" s="58" t="s">
        <v>189</v>
      </c>
      <c r="X38" s="59" t="s">
        <v>190</v>
      </c>
      <c r="Y38" s="60" t="s">
        <v>170</v>
      </c>
      <c r="Z38" s="18">
        <v>5.0</v>
      </c>
      <c r="AA38" s="8"/>
      <c r="AB38" s="8">
        <f t="shared" si="15"/>
        <v>0</v>
      </c>
      <c r="AC38" s="8">
        <f t="shared" si="16"/>
        <v>0</v>
      </c>
      <c r="AD38" s="8">
        <f t="shared" si="17"/>
        <v>0</v>
      </c>
      <c r="AE38" s="18" t="s">
        <v>46</v>
      </c>
      <c r="AF38" s="18">
        <v>4.0</v>
      </c>
      <c r="AG38" s="18" t="s">
        <v>141</v>
      </c>
      <c r="AH38" s="8">
        <f t="shared" si="18"/>
        <v>0</v>
      </c>
      <c r="AI38" s="8" t="str">
        <f t="shared" si="19"/>
        <v>BAJO</v>
      </c>
      <c r="AJ38" s="8">
        <f t="shared" si="20"/>
        <v>0</v>
      </c>
      <c r="AK38" s="8" t="s">
        <v>46</v>
      </c>
      <c r="AL38" s="8" t="s">
        <v>156</v>
      </c>
      <c r="AM38" s="61" t="s">
        <v>191</v>
      </c>
      <c r="AN38" s="8"/>
      <c r="AO38" s="8"/>
      <c r="AP38" s="8">
        <f>IF( AND(AI$38&lt;&gt;0,AH$15&lt;&gt;0),AL$38&amp;" - "&amp;AK$38,0)</f>
        <v>0</v>
      </c>
      <c r="AQ38" s="8">
        <f>IF( AP38&lt;&gt;0,AM$38,0)</f>
        <v>0</v>
      </c>
      <c r="AR38" s="8" t="s">
        <v>26</v>
      </c>
    </row>
    <row r="39" ht="37.5" customHeight="1">
      <c r="A39" s="1"/>
      <c r="B39" s="1"/>
      <c r="C39" s="51" t="str">
        <f t="shared" si="4"/>
        <v>Tomás Orozco</v>
      </c>
      <c r="D39" s="2"/>
      <c r="E39" s="53" t="s">
        <v>94</v>
      </c>
      <c r="F39" s="27"/>
      <c r="G39" s="35" t="s">
        <v>195</v>
      </c>
      <c r="H39" s="2"/>
      <c r="J39" s="4">
        <f t="shared" si="1"/>
        <v>0</v>
      </c>
      <c r="K39" s="5">
        <f t="shared" si="2"/>
        <v>0</v>
      </c>
      <c r="L39" s="6"/>
      <c r="M39" s="7"/>
      <c r="N39" s="18" t="s">
        <v>130</v>
      </c>
      <c r="O39" s="18">
        <v>12.0</v>
      </c>
      <c r="P39" s="8">
        <f t="shared" si="9"/>
        <v>0</v>
      </c>
      <c r="Q39" s="8">
        <f t="shared" si="10"/>
        <v>0</v>
      </c>
      <c r="R39" s="8"/>
      <c r="S39" s="8">
        <f t="shared" si="11"/>
        <v>0</v>
      </c>
      <c r="T39" s="8" t="str">
        <f t="shared" si="12"/>
        <v>oo</v>
      </c>
      <c r="U39" s="8">
        <f t="shared" si="13"/>
        <v>0</v>
      </c>
      <c r="V39" s="55">
        <f t="shared" si="14"/>
        <v>0</v>
      </c>
      <c r="W39" s="58" t="s">
        <v>192</v>
      </c>
      <c r="X39" s="59" t="s">
        <v>193</v>
      </c>
      <c r="Y39" s="60" t="s">
        <v>135</v>
      </c>
      <c r="Z39" s="18">
        <v>6.0</v>
      </c>
      <c r="AA39" s="8"/>
      <c r="AB39" s="8">
        <f t="shared" si="15"/>
        <v>0</v>
      </c>
      <c r="AC39" s="8">
        <f t="shared" si="16"/>
        <v>0.02857142857</v>
      </c>
      <c r="AD39" s="8">
        <f t="shared" si="17"/>
        <v>0</v>
      </c>
      <c r="AE39" s="18"/>
      <c r="AF39" s="18">
        <v>4.0</v>
      </c>
      <c r="AG39" s="18" t="s">
        <v>135</v>
      </c>
      <c r="AH39" s="8">
        <f t="shared" si="18"/>
        <v>0</v>
      </c>
      <c r="AI39" s="8" t="str">
        <f t="shared" si="19"/>
        <v>BAJO</v>
      </c>
      <c r="AJ39" s="8">
        <f t="shared" si="20"/>
        <v>0</v>
      </c>
      <c r="AK39" s="8" t="s">
        <v>46</v>
      </c>
      <c r="AL39" s="8" t="s">
        <v>136</v>
      </c>
      <c r="AM39" s="61" t="s">
        <v>194</v>
      </c>
      <c r="AN39" s="8"/>
      <c r="AO39" s="8"/>
      <c r="AP39" s="8">
        <f>IF( AND(AI$39&lt;&gt;0,AH$15&lt;&gt;0),AL$39&amp;" - "&amp;AK$39,0)</f>
        <v>0</v>
      </c>
      <c r="AQ39" s="8">
        <f>IF( AP39&lt;&gt;0,AM$39,0)</f>
        <v>0</v>
      </c>
      <c r="AR39" s="8" t="s">
        <v>26</v>
      </c>
    </row>
    <row r="40" ht="31.5" customHeight="1">
      <c r="A40" s="1"/>
      <c r="B40" s="1"/>
      <c r="C40" s="51" t="str">
        <f t="shared" si="4"/>
        <v>Tomás Orozco</v>
      </c>
      <c r="D40" s="2"/>
      <c r="E40" s="50"/>
      <c r="F40" s="27"/>
      <c r="G40" s="35" t="s">
        <v>200</v>
      </c>
      <c r="H40" s="2"/>
      <c r="I40" s="1"/>
      <c r="J40" s="4">
        <f t="shared" si="1"/>
        <v>0</v>
      </c>
      <c r="K40" s="5">
        <f t="shared" si="2"/>
        <v>0</v>
      </c>
      <c r="L40" s="6"/>
      <c r="M40" s="7"/>
      <c r="N40" s="18" t="s">
        <v>130</v>
      </c>
      <c r="O40" s="18">
        <v>13.0</v>
      </c>
      <c r="P40" s="8">
        <f t="shared" si="9"/>
        <v>0</v>
      </c>
      <c r="Q40" s="8">
        <f t="shared" si="10"/>
        <v>0</v>
      </c>
      <c r="R40" s="8"/>
      <c r="S40" s="8">
        <f t="shared" si="11"/>
        <v>0</v>
      </c>
      <c r="T40" s="8" t="str">
        <f t="shared" si="12"/>
        <v>oo</v>
      </c>
      <c r="U40" s="8">
        <f t="shared" si="13"/>
        <v>0</v>
      </c>
      <c r="V40" s="55">
        <f t="shared" si="14"/>
        <v>0</v>
      </c>
      <c r="W40" s="58" t="s">
        <v>196</v>
      </c>
      <c r="X40" s="59" t="s">
        <v>197</v>
      </c>
      <c r="Y40" s="60" t="s">
        <v>135</v>
      </c>
      <c r="Z40" s="18">
        <v>4.0</v>
      </c>
      <c r="AA40" s="8"/>
      <c r="AB40" s="8">
        <f t="shared" si="15"/>
        <v>0</v>
      </c>
      <c r="AC40" s="8">
        <f t="shared" si="16"/>
        <v>0.02857142857</v>
      </c>
      <c r="AD40" s="8">
        <f t="shared" si="17"/>
        <v>0</v>
      </c>
      <c r="AE40" s="18"/>
      <c r="AF40" s="18">
        <v>4.0</v>
      </c>
      <c r="AG40" s="18" t="s">
        <v>185</v>
      </c>
      <c r="AH40" s="8">
        <f t="shared" si="18"/>
        <v>0</v>
      </c>
      <c r="AI40" s="8" t="str">
        <f t="shared" si="19"/>
        <v>BAJO</v>
      </c>
      <c r="AJ40" s="8">
        <f t="shared" si="20"/>
        <v>0</v>
      </c>
      <c r="AK40" s="8" t="s">
        <v>46</v>
      </c>
      <c r="AL40" s="8" t="s">
        <v>186</v>
      </c>
      <c r="AM40" s="61" t="s">
        <v>198</v>
      </c>
      <c r="AN40" s="8"/>
      <c r="AO40" s="8"/>
      <c r="AP40" s="8">
        <f>IF( AND(AI$40&lt;&gt;0,AH$15&lt;&gt;0),AL$40&amp;" - "&amp;AK$40,0)</f>
        <v>0</v>
      </c>
      <c r="AQ40" s="8">
        <f>IF( AP40&lt;&gt;0,AM$40,0)</f>
        <v>0</v>
      </c>
      <c r="AR40" s="8" t="s">
        <v>26</v>
      </c>
    </row>
    <row r="41" ht="38.25" customHeight="1">
      <c r="A41" s="1"/>
      <c r="B41" s="1"/>
      <c r="C41" s="51" t="str">
        <f t="shared" si="4"/>
        <v>Ivan Pedro</v>
      </c>
      <c r="D41" s="2"/>
      <c r="E41" s="65" t="s">
        <v>50</v>
      </c>
      <c r="F41" s="34">
        <v>0.6256944444444444</v>
      </c>
      <c r="G41" s="24" t="s">
        <v>51</v>
      </c>
      <c r="H41" s="2"/>
      <c r="I41" s="1"/>
      <c r="J41" s="4">
        <f t="shared" si="1"/>
        <v>0</v>
      </c>
      <c r="K41" s="5">
        <f t="shared" si="2"/>
        <v>0</v>
      </c>
      <c r="L41" s="6"/>
      <c r="M41" s="7"/>
      <c r="N41" s="18" t="s">
        <v>130</v>
      </c>
      <c r="O41" s="18">
        <v>14.0</v>
      </c>
      <c r="P41" s="8">
        <f t="shared" si="9"/>
        <v>0</v>
      </c>
      <c r="Q41" s="8">
        <f t="shared" si="10"/>
        <v>0</v>
      </c>
      <c r="R41" s="8"/>
      <c r="S41" s="8">
        <f t="shared" si="11"/>
        <v>0</v>
      </c>
      <c r="T41" s="8" t="str">
        <f t="shared" si="12"/>
        <v>oo</v>
      </c>
      <c r="U41" s="8">
        <f t="shared" si="13"/>
        <v>0</v>
      </c>
      <c r="V41" s="55">
        <f t="shared" si="14"/>
        <v>0</v>
      </c>
      <c r="W41" s="58" t="s">
        <v>201</v>
      </c>
      <c r="X41" s="59" t="s">
        <v>202</v>
      </c>
      <c r="Y41" s="60" t="s">
        <v>135</v>
      </c>
      <c r="Z41" s="18">
        <v>5.0</v>
      </c>
      <c r="AA41" s="8"/>
      <c r="AB41" s="8">
        <f t="shared" si="15"/>
        <v>0</v>
      </c>
      <c r="AC41" s="8">
        <f t="shared" si="16"/>
        <v>0.02857142857</v>
      </c>
      <c r="AD41" s="8">
        <f t="shared" si="17"/>
        <v>0</v>
      </c>
      <c r="AE41" s="18"/>
      <c r="AF41" s="18">
        <v>4.0</v>
      </c>
      <c r="AG41" s="18" t="s">
        <v>142</v>
      </c>
      <c r="AH41" s="8">
        <f t="shared" si="18"/>
        <v>0</v>
      </c>
      <c r="AI41" s="8" t="str">
        <f t="shared" si="19"/>
        <v>BAJO</v>
      </c>
      <c r="AJ41" s="8">
        <f t="shared" si="20"/>
        <v>0</v>
      </c>
      <c r="AK41" s="8" t="s">
        <v>46</v>
      </c>
      <c r="AL41" s="8" t="s">
        <v>143</v>
      </c>
      <c r="AM41" s="61" t="s">
        <v>203</v>
      </c>
      <c r="AN41" s="8"/>
      <c r="AO41" s="8"/>
      <c r="AP41" s="8">
        <f>IF( AND(AI$41&lt;&gt;0,AH$15&lt;&gt;0),AL$41&amp;" - "&amp;AK$41,0)</f>
        <v>0</v>
      </c>
      <c r="AQ41" s="8">
        <f>IF( AP41&lt;&gt;0,AM$41,0)</f>
        <v>0</v>
      </c>
      <c r="AR41" s="8" t="s">
        <v>26</v>
      </c>
    </row>
    <row r="42" ht="32.25" customHeight="1">
      <c r="A42" s="1"/>
      <c r="B42" s="1"/>
      <c r="C42" s="51" t="str">
        <f t="shared" si="4"/>
        <v>Ivan Pedro</v>
      </c>
      <c r="D42" s="2"/>
      <c r="E42" s="50"/>
      <c r="F42" s="27"/>
      <c r="G42" s="35" t="s">
        <v>213</v>
      </c>
      <c r="H42" s="2"/>
      <c r="I42" s="1"/>
      <c r="J42" s="4">
        <f t="shared" si="1"/>
        <v>0</v>
      </c>
      <c r="K42" s="5">
        <f t="shared" si="2"/>
        <v>0</v>
      </c>
      <c r="L42" s="6"/>
      <c r="M42" s="7"/>
      <c r="N42" s="18" t="s">
        <v>130</v>
      </c>
      <c r="O42" s="18">
        <v>15.0</v>
      </c>
      <c r="P42" s="8">
        <f t="shared" si="9"/>
        <v>1</v>
      </c>
      <c r="Q42" s="8">
        <f t="shared" si="10"/>
        <v>0.02857142857</v>
      </c>
      <c r="R42" s="8"/>
      <c r="S42" s="8">
        <f t="shared" si="11"/>
        <v>0</v>
      </c>
      <c r="T42" s="8">
        <f t="shared" si="12"/>
        <v>0</v>
      </c>
      <c r="U42" s="8">
        <f t="shared" si="13"/>
        <v>0</v>
      </c>
      <c r="V42" s="55">
        <f t="shared" si="14"/>
        <v>0</v>
      </c>
      <c r="W42" s="58" t="s">
        <v>92</v>
      </c>
      <c r="X42" s="59" t="s">
        <v>205</v>
      </c>
      <c r="Y42" s="60" t="s">
        <v>135</v>
      </c>
      <c r="Z42" s="18">
        <v>4.0</v>
      </c>
      <c r="AA42" s="8"/>
      <c r="AB42" s="8">
        <f t="shared" si="15"/>
        <v>0</v>
      </c>
      <c r="AC42" s="8">
        <f t="shared" si="16"/>
        <v>0.02857142857</v>
      </c>
      <c r="AD42" s="8">
        <f t="shared" si="17"/>
        <v>0</v>
      </c>
      <c r="AE42" s="18"/>
      <c r="AF42" s="18">
        <v>9.0</v>
      </c>
      <c r="AG42" s="18" t="s">
        <v>150</v>
      </c>
      <c r="AH42" s="8">
        <f t="shared" si="18"/>
        <v>0</v>
      </c>
      <c r="AI42" s="8" t="str">
        <f t="shared" si="19"/>
        <v>BAJO</v>
      </c>
      <c r="AJ42" s="8">
        <f t="shared" si="20"/>
        <v>0</v>
      </c>
      <c r="AK42" s="8" t="s">
        <v>46</v>
      </c>
      <c r="AL42" s="8" t="s">
        <v>151</v>
      </c>
      <c r="AM42" s="61" t="s">
        <v>206</v>
      </c>
      <c r="AN42" s="8"/>
      <c r="AO42" s="8"/>
      <c r="AP42" s="8">
        <f>IF( AND(AI$42&lt;&gt;0,AH$20&lt;&gt;0),AL$42&amp;" - "&amp;AK$42,0)</f>
        <v>0</v>
      </c>
      <c r="AQ42" s="8">
        <f>IF( AP42&lt;&gt;0,AM$42,0)</f>
        <v>0</v>
      </c>
      <c r="AR42" s="8" t="s">
        <v>26</v>
      </c>
    </row>
    <row r="43" ht="27.75" customHeight="1">
      <c r="A43" s="1"/>
      <c r="B43" s="1"/>
      <c r="C43" s="51" t="str">
        <f t="shared" si="4"/>
        <v>Ivan Pedro</v>
      </c>
      <c r="D43" s="2"/>
      <c r="E43" s="50"/>
      <c r="F43" s="27"/>
      <c r="G43" s="35" t="s">
        <v>220</v>
      </c>
      <c r="H43" s="2"/>
      <c r="I43" s="1"/>
      <c r="J43" s="4">
        <f t="shared" si="1"/>
        <v>0</v>
      </c>
      <c r="K43" s="5">
        <f t="shared" si="2"/>
        <v>0</v>
      </c>
      <c r="L43" s="6"/>
      <c r="M43" s="7"/>
      <c r="N43" s="18" t="s">
        <v>130</v>
      </c>
      <c r="O43" s="18">
        <v>16.0</v>
      </c>
      <c r="P43" s="8">
        <f t="shared" si="9"/>
        <v>0</v>
      </c>
      <c r="Q43" s="8">
        <f t="shared" si="10"/>
        <v>0</v>
      </c>
      <c r="R43" s="8"/>
      <c r="S43" s="8">
        <f t="shared" si="11"/>
        <v>0</v>
      </c>
      <c r="T43" s="8" t="str">
        <f t="shared" si="12"/>
        <v>oo</v>
      </c>
      <c r="U43" s="8">
        <f t="shared" si="13"/>
        <v>0</v>
      </c>
      <c r="V43" s="55">
        <f t="shared" si="14"/>
        <v>0</v>
      </c>
      <c r="W43" s="58" t="s">
        <v>207</v>
      </c>
      <c r="X43" s="59" t="s">
        <v>208</v>
      </c>
      <c r="Y43" s="60" t="s">
        <v>135</v>
      </c>
      <c r="Z43" s="18">
        <v>6.0</v>
      </c>
      <c r="AA43" s="8"/>
      <c r="AB43" s="8">
        <f t="shared" si="15"/>
        <v>0</v>
      </c>
      <c r="AC43" s="8">
        <f t="shared" si="16"/>
        <v>0.02857142857</v>
      </c>
      <c r="AD43" s="8">
        <f t="shared" si="17"/>
        <v>0</v>
      </c>
      <c r="AE43" s="18" t="s">
        <v>53</v>
      </c>
      <c r="AF43" s="18">
        <v>3.0</v>
      </c>
      <c r="AG43" s="18" t="s">
        <v>209</v>
      </c>
      <c r="AH43" s="8">
        <f t="shared" si="18"/>
        <v>0</v>
      </c>
      <c r="AI43" s="8" t="str">
        <f t="shared" si="19"/>
        <v>BAJO</v>
      </c>
      <c r="AJ43" s="8">
        <f t="shared" si="20"/>
        <v>0</v>
      </c>
      <c r="AK43" s="8" t="s">
        <v>210</v>
      </c>
      <c r="AL43" s="8" t="s">
        <v>210</v>
      </c>
      <c r="AM43" s="8" t="s">
        <v>210</v>
      </c>
      <c r="AN43" s="8"/>
      <c r="AO43" s="8"/>
      <c r="AP43" s="8"/>
      <c r="AQ43" s="8">
        <f>IF( AP43&lt;&gt;0,AM$43,0)</f>
        <v>0</v>
      </c>
      <c r="AR43" s="8" t="s">
        <v>26</v>
      </c>
    </row>
    <row r="44" ht="27.75" customHeight="1">
      <c r="A44" s="1"/>
      <c r="B44" s="1"/>
      <c r="C44" s="51" t="str">
        <f t="shared" si="4"/>
        <v>Ivan Pedro</v>
      </c>
      <c r="D44" s="2"/>
      <c r="E44" s="50"/>
      <c r="F44" s="27"/>
      <c r="G44" s="35" t="s">
        <v>225</v>
      </c>
      <c r="H44" s="2"/>
      <c r="I44" s="1"/>
      <c r="J44" s="4">
        <f t="shared" si="1"/>
        <v>0</v>
      </c>
      <c r="K44" s="5">
        <f t="shared" si="2"/>
        <v>0</v>
      </c>
      <c r="L44" s="6"/>
      <c r="M44" s="7"/>
      <c r="N44" s="18" t="s">
        <v>130</v>
      </c>
      <c r="O44" s="18">
        <v>17.0</v>
      </c>
      <c r="P44" s="8">
        <f t="shared" si="9"/>
        <v>0</v>
      </c>
      <c r="Q44" s="8">
        <f t="shared" si="10"/>
        <v>0</v>
      </c>
      <c r="R44" s="8"/>
      <c r="S44" s="8">
        <f t="shared" si="11"/>
        <v>0</v>
      </c>
      <c r="T44" s="8" t="str">
        <f t="shared" si="12"/>
        <v>oo</v>
      </c>
      <c r="U44" s="8">
        <f t="shared" si="13"/>
        <v>0</v>
      </c>
      <c r="V44" s="55">
        <f t="shared" si="14"/>
        <v>0</v>
      </c>
      <c r="W44" s="58" t="s">
        <v>211</v>
      </c>
      <c r="X44" s="59" t="s">
        <v>212</v>
      </c>
      <c r="Y44" s="60" t="s">
        <v>135</v>
      </c>
      <c r="Z44" s="18">
        <v>5.0</v>
      </c>
      <c r="AA44" s="8"/>
      <c r="AB44" s="8">
        <f t="shared" si="15"/>
        <v>0</v>
      </c>
      <c r="AC44" s="8">
        <f t="shared" si="16"/>
        <v>0.02857142857</v>
      </c>
      <c r="AD44" s="8">
        <f t="shared" si="17"/>
        <v>0</v>
      </c>
      <c r="AE44" s="18"/>
      <c r="AF44" s="18">
        <v>10.0</v>
      </c>
      <c r="AG44" s="18" t="s">
        <v>209</v>
      </c>
      <c r="AH44" s="8">
        <f t="shared" si="18"/>
        <v>0</v>
      </c>
      <c r="AI44" s="8" t="str">
        <f t="shared" si="19"/>
        <v>BAJO</v>
      </c>
      <c r="AJ44" s="8">
        <f t="shared" si="20"/>
        <v>0</v>
      </c>
      <c r="AK44" s="8" t="s">
        <v>210</v>
      </c>
      <c r="AL44" s="8" t="s">
        <v>210</v>
      </c>
      <c r="AM44" s="8" t="s">
        <v>210</v>
      </c>
      <c r="AN44" s="8"/>
      <c r="AO44" s="8"/>
      <c r="AP44" s="8"/>
      <c r="AQ44" s="8">
        <f>IF( AP44&lt;&gt;0,AM$44,0)</f>
        <v>0</v>
      </c>
      <c r="AR44" s="8" t="s">
        <v>26</v>
      </c>
    </row>
    <row r="45" ht="33.0" customHeight="1">
      <c r="A45" s="1"/>
      <c r="B45" s="1"/>
      <c r="C45" s="51" t="str">
        <f t="shared" si="4"/>
        <v>Ivan Pedro</v>
      </c>
      <c r="D45" s="2"/>
      <c r="E45" s="50"/>
      <c r="F45" s="27"/>
      <c r="G45" s="24" t="s">
        <v>232</v>
      </c>
      <c r="H45" s="2"/>
      <c r="I45" s="32" t="s">
        <v>78</v>
      </c>
      <c r="J45" s="4">
        <f t="shared" si="1"/>
        <v>35</v>
      </c>
      <c r="K45" s="5">
        <f t="shared" si="2"/>
        <v>6</v>
      </c>
      <c r="L45" s="6"/>
      <c r="M45" s="7"/>
      <c r="N45" s="18" t="s">
        <v>130</v>
      </c>
      <c r="O45" s="18">
        <v>18.0</v>
      </c>
      <c r="P45" s="8">
        <f t="shared" si="9"/>
        <v>0</v>
      </c>
      <c r="Q45" s="8">
        <f t="shared" si="10"/>
        <v>0</v>
      </c>
      <c r="R45" s="8"/>
      <c r="S45" s="8">
        <f t="shared" si="11"/>
        <v>0</v>
      </c>
      <c r="T45" s="8" t="str">
        <f t="shared" si="12"/>
        <v>oo</v>
      </c>
      <c r="U45" s="8">
        <f t="shared" si="13"/>
        <v>0</v>
      </c>
      <c r="V45" s="55">
        <f t="shared" si="14"/>
        <v>0</v>
      </c>
      <c r="W45" s="58" t="s">
        <v>215</v>
      </c>
      <c r="X45" s="59" t="s">
        <v>216</v>
      </c>
      <c r="Y45" s="60" t="s">
        <v>135</v>
      </c>
      <c r="Z45" s="18">
        <v>5.0</v>
      </c>
      <c r="AA45" s="8"/>
      <c r="AB45" s="8">
        <f t="shared" si="15"/>
        <v>0</v>
      </c>
      <c r="AC45" s="8">
        <f t="shared" si="16"/>
        <v>0.02857142857</v>
      </c>
      <c r="AD45" s="8">
        <f t="shared" si="17"/>
        <v>0</v>
      </c>
      <c r="AE45" s="8"/>
      <c r="AF45" s="8"/>
      <c r="AG45" s="18" t="s">
        <v>209</v>
      </c>
      <c r="AH45" s="8">
        <f t="shared" si="18"/>
        <v>0</v>
      </c>
      <c r="AI45" s="8" t="str">
        <f t="shared" si="19"/>
        <v>BAJO</v>
      </c>
      <c r="AJ45" s="8">
        <f t="shared" si="20"/>
        <v>0</v>
      </c>
      <c r="AK45" s="8" t="s">
        <v>53</v>
      </c>
      <c r="AL45" s="8" t="s">
        <v>217</v>
      </c>
      <c r="AM45" s="61" t="s">
        <v>218</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26</v>
      </c>
    </row>
    <row r="46" ht="25.5" customHeight="1">
      <c r="A46" s="1"/>
      <c r="B46" s="1"/>
      <c r="C46" s="51" t="str">
        <f t="shared" si="4"/>
        <v>Andres Manzalini</v>
      </c>
      <c r="D46" s="2"/>
      <c r="E46" s="53" t="s">
        <v>100</v>
      </c>
      <c r="F46" s="27"/>
      <c r="G46" s="35" t="s">
        <v>238</v>
      </c>
      <c r="H46" s="2"/>
      <c r="I46" s="1"/>
      <c r="J46" s="4">
        <f t="shared" si="1"/>
        <v>0</v>
      </c>
      <c r="K46" s="5">
        <f t="shared" si="2"/>
        <v>0</v>
      </c>
      <c r="L46" s="6"/>
      <c r="M46" s="7"/>
      <c r="N46" s="18" t="s">
        <v>130</v>
      </c>
      <c r="O46" s="18">
        <v>19.0</v>
      </c>
      <c r="P46" s="8">
        <f t="shared" si="9"/>
        <v>0</v>
      </c>
      <c r="Q46" s="8">
        <f t="shared" si="10"/>
        <v>0</v>
      </c>
      <c r="R46" s="8"/>
      <c r="S46" s="8">
        <f t="shared" si="11"/>
        <v>0</v>
      </c>
      <c r="T46" s="8" t="str">
        <f t="shared" si="12"/>
        <v>oo</v>
      </c>
      <c r="U46" s="8">
        <f t="shared" si="13"/>
        <v>0</v>
      </c>
      <c r="V46" s="55">
        <f t="shared" si="14"/>
        <v>0</v>
      </c>
      <c r="W46" s="58" t="s">
        <v>221</v>
      </c>
      <c r="X46" s="59" t="s">
        <v>222</v>
      </c>
      <c r="Y46" s="60" t="s">
        <v>150</v>
      </c>
      <c r="Z46" s="18">
        <v>7.0</v>
      </c>
      <c r="AA46" s="8"/>
      <c r="AB46" s="8">
        <f t="shared" si="15"/>
        <v>0</v>
      </c>
      <c r="AC46" s="8">
        <f t="shared" si="16"/>
        <v>0</v>
      </c>
      <c r="AD46" s="8">
        <f t="shared" si="17"/>
        <v>0</v>
      </c>
      <c r="AE46" s="18" t="s">
        <v>63</v>
      </c>
      <c r="AF46" s="18">
        <v>2.0</v>
      </c>
      <c r="AG46" s="18" t="s">
        <v>209</v>
      </c>
      <c r="AH46" s="8">
        <f t="shared" si="18"/>
        <v>0</v>
      </c>
      <c r="AI46" s="8" t="str">
        <f t="shared" si="19"/>
        <v>BAJO</v>
      </c>
      <c r="AJ46" s="8">
        <f t="shared" si="20"/>
        <v>0</v>
      </c>
      <c r="AK46" s="8" t="s">
        <v>63</v>
      </c>
      <c r="AL46" s="8" t="s">
        <v>217</v>
      </c>
      <c r="AM46" s="61" t="s">
        <v>223</v>
      </c>
      <c r="AN46" s="8" t="s">
        <v>26</v>
      </c>
      <c r="AO46" s="8"/>
      <c r="AP46" s="8" t="str">
        <f>IF( AND(AI$46&lt;&gt;0,AH$13&lt;&gt;0),AL$46&amp;" - "&amp;AK$46,0)</f>
        <v>Estudiante requiere entrenamiento de subhabilidad Reconocimiento - Reducción de tensión</v>
      </c>
      <c r="AQ46" s="8"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8" t="s">
        <v>26</v>
      </c>
    </row>
    <row r="47" ht="24.75" customHeight="1">
      <c r="A47" s="1"/>
      <c r="B47" s="1"/>
      <c r="C47" s="51" t="str">
        <f t="shared" si="4"/>
        <v>Andres Manzalini</v>
      </c>
      <c r="D47" s="2"/>
      <c r="E47" s="50"/>
      <c r="F47" s="27"/>
      <c r="G47" s="24" t="s">
        <v>243</v>
      </c>
      <c r="H47" s="2"/>
      <c r="I47" s="1"/>
      <c r="J47" s="4">
        <f t="shared" si="1"/>
        <v>0</v>
      </c>
      <c r="K47" s="5">
        <f t="shared" si="2"/>
        <v>0</v>
      </c>
      <c r="L47" s="6"/>
      <c r="M47" s="7"/>
      <c r="N47" s="18" t="s">
        <v>130</v>
      </c>
      <c r="O47" s="18">
        <v>20.0</v>
      </c>
      <c r="P47" s="8">
        <f t="shared" si="9"/>
        <v>0</v>
      </c>
      <c r="Q47" s="8">
        <f t="shared" si="10"/>
        <v>0</v>
      </c>
      <c r="R47" s="8"/>
      <c r="S47" s="8">
        <f t="shared" si="11"/>
        <v>0</v>
      </c>
      <c r="T47" s="8" t="str">
        <f t="shared" si="12"/>
        <v>oo</v>
      </c>
      <c r="U47" s="8">
        <f t="shared" si="13"/>
        <v>0</v>
      </c>
      <c r="V47" s="55">
        <f t="shared" si="14"/>
        <v>0</v>
      </c>
      <c r="W47" s="58" t="s">
        <v>226</v>
      </c>
      <c r="X47" s="59" t="s">
        <v>227</v>
      </c>
      <c r="Y47" s="60" t="s">
        <v>150</v>
      </c>
      <c r="Z47" s="18">
        <v>9.0</v>
      </c>
      <c r="AA47" s="8"/>
      <c r="AB47" s="8">
        <f t="shared" si="15"/>
        <v>0</v>
      </c>
      <c r="AC47" s="8">
        <f t="shared" si="16"/>
        <v>0</v>
      </c>
      <c r="AD47" s="8">
        <f t="shared" si="17"/>
        <v>0</v>
      </c>
      <c r="AE47" s="18"/>
      <c r="AF47" s="18">
        <v>11.0</v>
      </c>
      <c r="AG47" s="18" t="s">
        <v>141</v>
      </c>
      <c r="AH47" s="8">
        <f t="shared" si="18"/>
        <v>0</v>
      </c>
      <c r="AI47" s="8" t="str">
        <f t="shared" si="19"/>
        <v>BAJO</v>
      </c>
      <c r="AJ47" s="8">
        <f t="shared" si="20"/>
        <v>0</v>
      </c>
      <c r="AK47" s="8" t="s">
        <v>63</v>
      </c>
      <c r="AL47" s="8" t="s">
        <v>156</v>
      </c>
      <c r="AM47" s="8" t="s">
        <v>228</v>
      </c>
      <c r="AN47" s="8" t="s">
        <v>26</v>
      </c>
      <c r="AO47" s="8"/>
      <c r="AP47" s="8" t="str">
        <f>IF( AND(AI$47&lt;&gt;0,AH$22&lt;&gt;0),AL$47&amp;" - "&amp;AK$47,0)</f>
        <v>Estudiante requiere entrenamiento de subhabilidad Argumentación - Reducción de tensión</v>
      </c>
      <c r="AQ47" s="8" t="str">
        <f>IF( AP47&lt;&gt;0,AM$47,0)</f>
        <v>Puesto que la conducta “Muestra tensión” es calificada por (Bales, 1950) como una conducta negativa, no se considera conveniente entrenar al grupo para que la manifieste.</v>
      </c>
      <c r="AR47" s="8" t="s">
        <v>26</v>
      </c>
    </row>
    <row r="48" ht="24.0" customHeight="1">
      <c r="A48" s="1"/>
      <c r="B48" s="1"/>
      <c r="C48" s="51" t="str">
        <f t="shared" si="4"/>
        <v>Andres Manzalini</v>
      </c>
      <c r="D48" s="2"/>
      <c r="E48" s="50"/>
      <c r="F48" s="27"/>
      <c r="G48" s="24" t="s">
        <v>248</v>
      </c>
      <c r="H48" s="2"/>
      <c r="I48" s="32" t="s">
        <v>85</v>
      </c>
      <c r="J48" s="4">
        <f t="shared" si="1"/>
        <v>30</v>
      </c>
      <c r="K48" s="5">
        <f t="shared" si="2"/>
        <v>8</v>
      </c>
      <c r="L48" s="6"/>
      <c r="M48" s="7"/>
      <c r="N48" s="18" t="s">
        <v>130</v>
      </c>
      <c r="O48" s="18">
        <v>21.0</v>
      </c>
      <c r="P48" s="8">
        <f t="shared" si="9"/>
        <v>0</v>
      </c>
      <c r="Q48" s="8">
        <f t="shared" si="10"/>
        <v>0</v>
      </c>
      <c r="R48" s="8"/>
      <c r="S48" s="8">
        <f t="shared" si="11"/>
        <v>0</v>
      </c>
      <c r="T48" s="8" t="str">
        <f t="shared" si="12"/>
        <v>oo</v>
      </c>
      <c r="U48" s="8">
        <f t="shared" si="13"/>
        <v>0</v>
      </c>
      <c r="V48" s="55">
        <f t="shared" si="14"/>
        <v>0</v>
      </c>
      <c r="W48" s="58" t="s">
        <v>230</v>
      </c>
      <c r="X48" s="59" t="s">
        <v>231</v>
      </c>
      <c r="Y48" s="60" t="s">
        <v>150</v>
      </c>
      <c r="Z48" s="18">
        <v>7.0</v>
      </c>
      <c r="AA48" s="8"/>
      <c r="AB48" s="8">
        <f t="shared" si="15"/>
        <v>0</v>
      </c>
      <c r="AC48" s="8">
        <f t="shared" si="16"/>
        <v>0</v>
      </c>
      <c r="AD48" s="8">
        <f t="shared" si="17"/>
        <v>0</v>
      </c>
      <c r="AE48" s="18"/>
      <c r="AF48" s="18">
        <v>11.0</v>
      </c>
      <c r="AG48" s="18" t="s">
        <v>185</v>
      </c>
      <c r="AH48" s="8">
        <f t="shared" si="18"/>
        <v>0</v>
      </c>
      <c r="AI48" s="8" t="str">
        <f t="shared" si="19"/>
        <v>BAJO</v>
      </c>
      <c r="AJ48" s="8">
        <f t="shared" si="20"/>
        <v>0</v>
      </c>
      <c r="AK48" s="8" t="s">
        <v>63</v>
      </c>
      <c r="AL48" s="8" t="s">
        <v>186</v>
      </c>
      <c r="AM48" s="8" t="s">
        <v>228</v>
      </c>
      <c r="AN48" s="8" t="s">
        <v>26</v>
      </c>
      <c r="AO48" s="8"/>
      <c r="AP48" s="8" t="str">
        <f>IF( AND(AI$48&lt;&gt;0,AH$22&lt;&gt;0),AL$48&amp;" - "&amp;AK$48,0)</f>
        <v>Estudiante requiere entrenamiento de subhabilidad Mantenimiento - Reducción de tensión</v>
      </c>
      <c r="AQ48" s="8" t="str">
        <f>IF( AP48&lt;&gt;0,AM$48,0)</f>
        <v>Puesto que la conducta “Muestra tensión” es calificada por (Bales, 1950) como una conducta negativa, no se considera conveniente entrenar al grupo para que la manifieste.</v>
      </c>
      <c r="AR48" s="8" t="s">
        <v>26</v>
      </c>
    </row>
    <row r="49" ht="22.5" customHeight="1">
      <c r="A49" s="1"/>
      <c r="B49" s="1"/>
      <c r="C49" s="51" t="str">
        <f t="shared" si="4"/>
        <v>Andres Manzalini</v>
      </c>
      <c r="D49" s="2"/>
      <c r="E49" s="50"/>
      <c r="F49" s="27"/>
      <c r="G49" s="27"/>
      <c r="H49" s="2"/>
      <c r="I49" s="1"/>
      <c r="J49" s="4">
        <f t="shared" si="1"/>
        <v>0</v>
      </c>
      <c r="K49" s="5">
        <f t="shared" si="2"/>
        <v>0</v>
      </c>
      <c r="L49" s="6"/>
      <c r="M49" s="7"/>
      <c r="N49" s="18" t="s">
        <v>130</v>
      </c>
      <c r="O49" s="18">
        <v>22.0</v>
      </c>
      <c r="P49" s="8">
        <f t="shared" si="9"/>
        <v>0</v>
      </c>
      <c r="Q49" s="8">
        <f t="shared" si="10"/>
        <v>0</v>
      </c>
      <c r="R49" s="8"/>
      <c r="S49" s="8">
        <f t="shared" si="11"/>
        <v>0</v>
      </c>
      <c r="T49" s="8" t="str">
        <f t="shared" si="12"/>
        <v>oo</v>
      </c>
      <c r="U49" s="8">
        <f t="shared" si="13"/>
        <v>0</v>
      </c>
      <c r="V49" s="55">
        <f t="shared" si="14"/>
        <v>0</v>
      </c>
      <c r="W49" s="58" t="s">
        <v>234</v>
      </c>
      <c r="X49" s="59" t="s">
        <v>235</v>
      </c>
      <c r="Y49" s="60" t="s">
        <v>150</v>
      </c>
      <c r="Z49" s="18">
        <v>8.0</v>
      </c>
      <c r="AA49" s="8"/>
      <c r="AB49" s="8">
        <f t="shared" si="15"/>
        <v>0</v>
      </c>
      <c r="AC49" s="8">
        <f t="shared" si="16"/>
        <v>0</v>
      </c>
      <c r="AD49" s="8">
        <f t="shared" si="17"/>
        <v>0</v>
      </c>
      <c r="AE49" s="18" t="s">
        <v>72</v>
      </c>
      <c r="AF49" s="18">
        <v>1.0</v>
      </c>
      <c r="AG49" s="18" t="s">
        <v>170</v>
      </c>
      <c r="AH49" s="8">
        <f t="shared" si="18"/>
        <v>0</v>
      </c>
      <c r="AI49" s="8" t="str">
        <f t="shared" si="19"/>
        <v>BAJO</v>
      </c>
      <c r="AJ49" s="8">
        <f t="shared" si="20"/>
        <v>0</v>
      </c>
      <c r="AK49" s="8" t="s">
        <v>72</v>
      </c>
      <c r="AL49" s="8" t="s">
        <v>236</v>
      </c>
      <c r="AM49" s="8" t="s">
        <v>237</v>
      </c>
      <c r="AN49" s="8" t="s">
        <v>26</v>
      </c>
      <c r="AO49" s="8"/>
      <c r="AP49" s="8" t="str">
        <f>IF( AND(AI$49&lt;&gt;0,AH$12&lt;&gt;0),AL$49&amp;" - "&amp;AK$49,0)</f>
        <v>Estudiante requiere entrenamiento de subhabilidad Motivar  - Reintegración</v>
      </c>
      <c r="AQ49" s="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8" t="s">
        <v>26</v>
      </c>
    </row>
    <row r="50" ht="20.25" customHeight="1">
      <c r="A50" s="1"/>
      <c r="B50" s="1"/>
      <c r="C50" s="51" t="str">
        <f t="shared" si="4"/>
        <v>Andres Manzalini</v>
      </c>
      <c r="D50" s="2"/>
      <c r="E50" s="50"/>
      <c r="F50" s="27"/>
      <c r="G50" s="27"/>
      <c r="H50" s="2"/>
      <c r="J50" s="4">
        <f t="shared" si="1"/>
        <v>0</v>
      </c>
      <c r="K50" s="5">
        <f t="shared" si="2"/>
        <v>0</v>
      </c>
      <c r="L50" s="6"/>
      <c r="M50" s="7"/>
      <c r="N50" s="18" t="s">
        <v>130</v>
      </c>
      <c r="O50" s="18">
        <v>23.0</v>
      </c>
      <c r="P50" s="8">
        <f t="shared" si="9"/>
        <v>0</v>
      </c>
      <c r="Q50" s="8">
        <f t="shared" si="10"/>
        <v>0</v>
      </c>
      <c r="R50" s="8"/>
      <c r="S50" s="8">
        <f t="shared" si="11"/>
        <v>0</v>
      </c>
      <c r="T50" s="8" t="str">
        <f t="shared" si="12"/>
        <v>oo</v>
      </c>
      <c r="U50" s="8">
        <f t="shared" si="13"/>
        <v>0</v>
      </c>
      <c r="V50" s="55">
        <f t="shared" si="14"/>
        <v>0</v>
      </c>
      <c r="W50" s="58" t="s">
        <v>239</v>
      </c>
      <c r="X50" s="59" t="s">
        <v>240</v>
      </c>
      <c r="Y50" s="60" t="s">
        <v>150</v>
      </c>
      <c r="Z50" s="18">
        <v>8.0</v>
      </c>
      <c r="AA50" s="8"/>
      <c r="AB50" s="8">
        <f t="shared" si="15"/>
        <v>0</v>
      </c>
      <c r="AC50" s="8">
        <f t="shared" si="16"/>
        <v>0</v>
      </c>
      <c r="AD50" s="8">
        <f t="shared" si="17"/>
        <v>0</v>
      </c>
      <c r="AE50" s="8"/>
      <c r="AF50" s="18">
        <v>1.0</v>
      </c>
      <c r="AG50" s="18" t="s">
        <v>185</v>
      </c>
      <c r="AH50" s="8">
        <f t="shared" si="18"/>
        <v>0</v>
      </c>
      <c r="AI50" s="8" t="str">
        <f t="shared" si="19"/>
        <v>BAJO</v>
      </c>
      <c r="AJ50" s="8">
        <f t="shared" si="20"/>
        <v>0</v>
      </c>
      <c r="AK50" s="8" t="s">
        <v>72</v>
      </c>
      <c r="AL50" s="8" t="s">
        <v>186</v>
      </c>
      <c r="AM50" s="61" t="s">
        <v>241</v>
      </c>
      <c r="AN50" s="8" t="s">
        <v>26</v>
      </c>
      <c r="AO50" s="8"/>
      <c r="AP50" s="8" t="str">
        <f>IF( AND(AI$50&lt;&gt;0,AH$12&lt;&gt;0),AL$50&amp;" - "&amp;AK$50,0)</f>
        <v>Estudiante requiere entrenamiento de subhabilidad Mantenimiento - Reintegración</v>
      </c>
      <c r="AQ50" s="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8" t="s">
        <v>26</v>
      </c>
    </row>
    <row r="51" ht="22.5" customHeight="1">
      <c r="A51" s="1"/>
      <c r="B51" s="1"/>
      <c r="C51" s="51" t="str">
        <f t="shared" si="4"/>
        <v>Andres Manzalini</v>
      </c>
      <c r="D51" s="2"/>
      <c r="E51" s="64"/>
      <c r="F51" s="27"/>
      <c r="G51" s="27"/>
      <c r="H51" s="2"/>
      <c r="I51" s="1"/>
      <c r="J51" s="4">
        <f t="shared" si="1"/>
        <v>0</v>
      </c>
      <c r="K51" s="5">
        <f t="shared" si="2"/>
        <v>0</v>
      </c>
      <c r="L51" s="6"/>
      <c r="M51" s="7"/>
      <c r="N51" s="18" t="s">
        <v>130</v>
      </c>
      <c r="O51" s="18">
        <v>24.0</v>
      </c>
      <c r="P51" s="8">
        <f t="shared" si="9"/>
        <v>0</v>
      </c>
      <c r="Q51" s="8">
        <f t="shared" si="10"/>
        <v>0</v>
      </c>
      <c r="R51" s="8"/>
      <c r="S51" s="8">
        <f t="shared" si="11"/>
        <v>0</v>
      </c>
      <c r="T51" s="8" t="str">
        <f t="shared" si="12"/>
        <v>oo</v>
      </c>
      <c r="U51" s="8">
        <f t="shared" si="13"/>
        <v>0</v>
      </c>
      <c r="V51" s="55">
        <f t="shared" si="14"/>
        <v>0</v>
      </c>
      <c r="W51" s="58" t="s">
        <v>45</v>
      </c>
      <c r="X51" s="59" t="s">
        <v>242</v>
      </c>
      <c r="Y51" s="60" t="s">
        <v>150</v>
      </c>
      <c r="Z51" s="18">
        <v>7.0</v>
      </c>
      <c r="AA51" s="8"/>
      <c r="AB51" s="8">
        <f t="shared" si="15"/>
        <v>0</v>
      </c>
      <c r="AC51" s="8">
        <f t="shared" si="16"/>
        <v>0</v>
      </c>
      <c r="AD51" s="8">
        <f t="shared" si="17"/>
        <v>0</v>
      </c>
      <c r="AE51" s="8"/>
      <c r="AF51" s="18">
        <v>1.0</v>
      </c>
      <c r="AG51" s="18" t="s">
        <v>142</v>
      </c>
      <c r="AH51" s="8">
        <f t="shared" si="18"/>
        <v>0</v>
      </c>
      <c r="AI51" s="8" t="str">
        <f t="shared" si="19"/>
        <v>BAJO</v>
      </c>
      <c r="AJ51" s="8">
        <f t="shared" si="20"/>
        <v>0</v>
      </c>
      <c r="AK51" s="8" t="s">
        <v>72</v>
      </c>
      <c r="AL51" s="8" t="s">
        <v>143</v>
      </c>
      <c r="AM51" s="8" t="s">
        <v>244</v>
      </c>
      <c r="AN51" s="8" t="s">
        <v>26</v>
      </c>
      <c r="AO51" s="8"/>
      <c r="AP51" s="8" t="str">
        <f>IF( AND(AI$51&lt;&gt;0,AH$12&lt;&gt;0),AL$51&amp;" - "&amp;AK$51,0)</f>
        <v>Estudiante requiere entrenamiento de subhabilidad Tarea - Reintegración</v>
      </c>
      <c r="AQ51" s="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8" t="s">
        <v>26</v>
      </c>
    </row>
    <row r="52" ht="18.75" customHeight="1">
      <c r="A52" s="1"/>
      <c r="B52" s="1"/>
      <c r="C52" s="51" t="str">
        <f t="shared" si="4"/>
        <v>Braian Varona</v>
      </c>
      <c r="D52" s="2"/>
      <c r="E52" s="53" t="s">
        <v>27</v>
      </c>
      <c r="F52" s="27"/>
      <c r="G52" s="24" t="s">
        <v>263</v>
      </c>
      <c r="H52" s="2"/>
      <c r="I52" s="32" t="s">
        <v>148</v>
      </c>
      <c r="J52" s="4">
        <f t="shared" si="1"/>
        <v>3</v>
      </c>
      <c r="K52" s="5">
        <f t="shared" si="2"/>
        <v>5</v>
      </c>
      <c r="L52" s="6"/>
      <c r="M52" s="7"/>
      <c r="N52" s="18" t="s">
        <v>130</v>
      </c>
      <c r="O52" s="18">
        <v>25.0</v>
      </c>
      <c r="P52" s="8">
        <f t="shared" si="9"/>
        <v>0</v>
      </c>
      <c r="Q52" s="8">
        <f t="shared" si="10"/>
        <v>0</v>
      </c>
      <c r="R52" s="8"/>
      <c r="S52" s="8">
        <f t="shared" si="11"/>
        <v>0</v>
      </c>
      <c r="T52" s="8" t="str">
        <f t="shared" si="12"/>
        <v>oo</v>
      </c>
      <c r="U52" s="8">
        <f t="shared" si="13"/>
        <v>0</v>
      </c>
      <c r="V52" s="55">
        <f t="shared" si="14"/>
        <v>0</v>
      </c>
      <c r="W52" s="58" t="s">
        <v>108</v>
      </c>
      <c r="X52" s="59" t="s">
        <v>246</v>
      </c>
      <c r="Y52" s="60" t="s">
        <v>209</v>
      </c>
      <c r="Z52" s="18">
        <v>2.0</v>
      </c>
      <c r="AA52" s="8"/>
      <c r="AB52" s="8">
        <f t="shared" si="15"/>
        <v>0</v>
      </c>
      <c r="AC52" s="8">
        <f t="shared" si="16"/>
        <v>0</v>
      </c>
      <c r="AD52" s="8">
        <f t="shared" si="17"/>
        <v>0</v>
      </c>
      <c r="AE52" s="8"/>
      <c r="AF52" s="18">
        <v>12.0</v>
      </c>
      <c r="AG52" s="18" t="s">
        <v>141</v>
      </c>
      <c r="AH52" s="8">
        <f t="shared" si="18"/>
        <v>0</v>
      </c>
      <c r="AI52" s="8" t="str">
        <f t="shared" si="19"/>
        <v>BAJO</v>
      </c>
      <c r="AJ52" s="8">
        <f t="shared" si="20"/>
        <v>0</v>
      </c>
      <c r="AK52" s="8" t="s">
        <v>72</v>
      </c>
      <c r="AL52" s="8" t="s">
        <v>156</v>
      </c>
      <c r="AM52" s="8" t="s">
        <v>247</v>
      </c>
      <c r="AN52" s="8" t="s">
        <v>26</v>
      </c>
      <c r="AO52" s="8"/>
      <c r="AP52" s="8">
        <f>IF( AND(AI$52&lt;&gt;0,AH$23&lt;&gt;0),AL$52&amp;" - "&amp;AK$52,0)</f>
        <v>0</v>
      </c>
      <c r="AQ52" s="8">
        <f>IF( AP52&lt;&gt;0,AM$52,0)</f>
        <v>0</v>
      </c>
      <c r="AR52" s="8" t="s">
        <v>26</v>
      </c>
    </row>
    <row r="53" ht="20.25" customHeight="1">
      <c r="A53" s="1"/>
      <c r="B53" s="1"/>
      <c r="C53" s="51" t="str">
        <f t="shared" si="4"/>
        <v>Braian Varona</v>
      </c>
      <c r="D53" s="2"/>
      <c r="E53" s="50"/>
      <c r="F53" s="27"/>
      <c r="G53" s="27"/>
      <c r="H53" s="2"/>
      <c r="I53" s="1"/>
      <c r="J53" s="4">
        <f t="shared" si="1"/>
        <v>0</v>
      </c>
      <c r="K53" s="5">
        <f t="shared" si="2"/>
        <v>0</v>
      </c>
      <c r="L53" s="6"/>
      <c r="M53" s="7"/>
      <c r="N53" s="18" t="s">
        <v>130</v>
      </c>
      <c r="O53" s="18">
        <v>26.0</v>
      </c>
      <c r="P53" s="8">
        <f t="shared" si="9"/>
        <v>0</v>
      </c>
      <c r="Q53" s="8">
        <f t="shared" si="10"/>
        <v>0</v>
      </c>
      <c r="R53" s="8"/>
      <c r="S53" s="8">
        <f t="shared" si="11"/>
        <v>0</v>
      </c>
      <c r="T53" s="8" t="str">
        <f t="shared" si="12"/>
        <v>oo</v>
      </c>
      <c r="U53" s="8">
        <f t="shared" si="13"/>
        <v>0</v>
      </c>
      <c r="V53" s="55">
        <f t="shared" si="14"/>
        <v>0</v>
      </c>
      <c r="W53" s="58" t="s">
        <v>167</v>
      </c>
      <c r="X53" s="59" t="s">
        <v>249</v>
      </c>
      <c r="Y53" s="60" t="s">
        <v>209</v>
      </c>
      <c r="Z53" s="18">
        <v>3.0</v>
      </c>
      <c r="AA53" s="8"/>
      <c r="AB53" s="8">
        <f t="shared" si="15"/>
        <v>0</v>
      </c>
      <c r="AC53" s="8">
        <f t="shared" si="16"/>
        <v>0</v>
      </c>
      <c r="AD53" s="8">
        <f t="shared" si="17"/>
        <v>0</v>
      </c>
      <c r="AE53" s="8"/>
      <c r="AF53" s="8"/>
      <c r="AG53" s="8"/>
      <c r="AH53" s="8"/>
      <c r="AI53" s="8"/>
      <c r="AJ53" s="8"/>
      <c r="AK53" s="8"/>
      <c r="AL53" s="8"/>
      <c r="AM53" s="8"/>
      <c r="AN53" s="8"/>
      <c r="AO53" s="8"/>
      <c r="AP53" s="18" t="s">
        <v>250</v>
      </c>
      <c r="AQ53" s="8"/>
      <c r="AR53" s="8"/>
    </row>
    <row r="54" ht="18.75" customHeight="1">
      <c r="A54" s="1"/>
      <c r="B54" s="1"/>
      <c r="C54" s="51" t="str">
        <f t="shared" si="4"/>
        <v>Braian Varona</v>
      </c>
      <c r="D54" s="2"/>
      <c r="E54" s="50"/>
      <c r="F54" s="27"/>
      <c r="G54" s="27"/>
      <c r="H54" s="2"/>
      <c r="I54" s="1"/>
      <c r="J54" s="4">
        <f t="shared" si="1"/>
        <v>0</v>
      </c>
      <c r="K54" s="5">
        <f t="shared" si="2"/>
        <v>0</v>
      </c>
      <c r="L54" s="6"/>
      <c r="M54" s="7"/>
      <c r="N54" s="18" t="s">
        <v>130</v>
      </c>
      <c r="O54" s="18">
        <v>27.0</v>
      </c>
      <c r="P54" s="8">
        <f t="shared" si="9"/>
        <v>0</v>
      </c>
      <c r="Q54" s="8">
        <f t="shared" si="10"/>
        <v>0</v>
      </c>
      <c r="R54" s="8"/>
      <c r="S54" s="8">
        <f t="shared" si="11"/>
        <v>0</v>
      </c>
      <c r="T54" s="8" t="str">
        <f t="shared" si="12"/>
        <v>oo</v>
      </c>
      <c r="U54" s="8">
        <f t="shared" si="13"/>
        <v>0</v>
      </c>
      <c r="V54" s="55">
        <f t="shared" si="14"/>
        <v>0</v>
      </c>
      <c r="W54" s="58" t="s">
        <v>160</v>
      </c>
      <c r="X54" s="59" t="s">
        <v>251</v>
      </c>
      <c r="Y54" s="60" t="s">
        <v>209</v>
      </c>
      <c r="Z54" s="18">
        <v>10.0</v>
      </c>
      <c r="AA54" s="8"/>
      <c r="AB54" s="8">
        <f t="shared" si="15"/>
        <v>0</v>
      </c>
      <c r="AC54" s="8">
        <f t="shared" si="16"/>
        <v>0</v>
      </c>
      <c r="AD54" s="8">
        <f t="shared" si="17"/>
        <v>0</v>
      </c>
      <c r="AE54" s="8"/>
      <c r="AF54" s="8"/>
      <c r="AG54" s="8"/>
      <c r="AH54" s="8"/>
      <c r="AI54" s="8"/>
      <c r="AJ54" s="8"/>
      <c r="AK54" s="8" t="s">
        <v>24</v>
      </c>
      <c r="AL54" s="8" t="s">
        <v>252</v>
      </c>
      <c r="AM54" s="61" t="s">
        <v>253</v>
      </c>
      <c r="AN54" s="8" t="s">
        <v>26</v>
      </c>
      <c r="AO54" s="8"/>
      <c r="AP54" s="8" t="str">
        <f>IF(AND(AD39&lt;0.5,AI$28&lt;&gt;0, AH$17&lt;&gt;0),AL$28&amp;" - "&amp;AK$28,0)</f>
        <v>Estudiante requiere entrenamiento de subhabilidad Informar - Comunicación</v>
      </c>
      <c r="AQ54" s="8"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8" t="s">
        <v>26</v>
      </c>
    </row>
    <row r="55" ht="21.0" customHeight="1">
      <c r="A55" s="1"/>
      <c r="B55" s="1"/>
      <c r="C55" s="51" t="str">
        <f t="shared" si="4"/>
        <v>Braian Varona</v>
      </c>
      <c r="D55" s="2"/>
      <c r="E55" s="50"/>
      <c r="F55" s="27"/>
      <c r="G55" s="27"/>
      <c r="H55" s="2"/>
      <c r="I55" s="1"/>
      <c r="J55" s="4">
        <f t="shared" si="1"/>
        <v>0</v>
      </c>
      <c r="K55" s="5">
        <f t="shared" si="2"/>
        <v>0</v>
      </c>
      <c r="L55" s="6"/>
      <c r="M55" s="7"/>
      <c r="N55" s="18" t="s">
        <v>130</v>
      </c>
      <c r="O55" s="18">
        <v>28.0</v>
      </c>
      <c r="P55" s="8">
        <f t="shared" si="9"/>
        <v>0</v>
      </c>
      <c r="Q55" s="8">
        <f t="shared" si="10"/>
        <v>0</v>
      </c>
      <c r="R55" s="8"/>
      <c r="S55" s="8">
        <f t="shared" si="11"/>
        <v>0</v>
      </c>
      <c r="T55" s="8" t="str">
        <f t="shared" si="12"/>
        <v>oo</v>
      </c>
      <c r="U55" s="8">
        <f t="shared" si="13"/>
        <v>0</v>
      </c>
      <c r="V55" s="55">
        <f t="shared" si="14"/>
        <v>0</v>
      </c>
      <c r="W55" s="58" t="s">
        <v>255</v>
      </c>
      <c r="X55" s="59" t="s">
        <v>256</v>
      </c>
      <c r="Y55" s="60" t="s">
        <v>185</v>
      </c>
      <c r="Z55" s="18">
        <v>11.0</v>
      </c>
      <c r="AA55" s="8"/>
      <c r="AB55" s="8">
        <f t="shared" si="15"/>
        <v>0</v>
      </c>
      <c r="AC55" s="8">
        <f t="shared" si="16"/>
        <v>0.02857142857</v>
      </c>
      <c r="AD55" s="8">
        <f t="shared" si="17"/>
        <v>0</v>
      </c>
      <c r="AE55" s="8"/>
      <c r="AF55" s="8"/>
      <c r="AG55" s="8"/>
      <c r="AH55" s="8"/>
      <c r="AI55" s="8"/>
      <c r="AJ55" s="8"/>
      <c r="AK55" s="8" t="s">
        <v>24</v>
      </c>
      <c r="AL55" s="8" t="s">
        <v>257</v>
      </c>
      <c r="AM55" s="61" t="s">
        <v>258</v>
      </c>
      <c r="AN55" s="8" t="s">
        <v>26</v>
      </c>
      <c r="AO55" s="8"/>
      <c r="AP55" s="8" t="str">
        <f>IF( AND(AD60&lt;0.5,AI$29&lt;&gt;0,AH$17&lt;&gt;0),AL$29&amp;" - "&amp;AK$29,0)</f>
        <v>Estudiante requiere entrenamiento de subhabilidad Tarea - Comunicación</v>
      </c>
      <c r="AQ55" s="8" t="str">
        <f t="shared" si="21"/>
        <v>Debe indicarle que cuando se efectúen un pedido de información, que realice una contribución a continuación de la oración de apertura “Resumiendo,…”.</v>
      </c>
      <c r="AR55" s="8" t="s">
        <v>26</v>
      </c>
    </row>
    <row r="56" ht="21.0" customHeight="1">
      <c r="A56" s="1"/>
      <c r="B56" s="1"/>
      <c r="C56" s="51" t="str">
        <f t="shared" si="4"/>
        <v>Jacquelina Garrido</v>
      </c>
      <c r="D56" s="2"/>
      <c r="E56" s="65" t="s">
        <v>104</v>
      </c>
      <c r="F56" s="34">
        <v>0.7715277777777778</v>
      </c>
      <c r="G56" s="24" t="s">
        <v>51</v>
      </c>
      <c r="H56" s="2"/>
      <c r="I56" s="1"/>
      <c r="J56" s="4">
        <f t="shared" si="1"/>
        <v>0</v>
      </c>
      <c r="K56" s="5">
        <f t="shared" si="2"/>
        <v>0</v>
      </c>
      <c r="L56" s="6"/>
      <c r="M56" s="7"/>
      <c r="N56" s="18" t="s">
        <v>130</v>
      </c>
      <c r="O56" s="18">
        <v>29.0</v>
      </c>
      <c r="P56" s="8">
        <f t="shared" si="9"/>
        <v>0</v>
      </c>
      <c r="Q56" s="8">
        <f t="shared" si="10"/>
        <v>0</v>
      </c>
      <c r="R56" s="8"/>
      <c r="S56" s="8">
        <f t="shared" si="11"/>
        <v>0</v>
      </c>
      <c r="T56" s="8" t="str">
        <f t="shared" si="12"/>
        <v>oo</v>
      </c>
      <c r="U56" s="8">
        <f t="shared" si="13"/>
        <v>0</v>
      </c>
      <c r="V56" s="55">
        <f t="shared" si="14"/>
        <v>0</v>
      </c>
      <c r="W56" s="58" t="s">
        <v>259</v>
      </c>
      <c r="X56" s="59" t="s">
        <v>260</v>
      </c>
      <c r="Y56" s="60" t="s">
        <v>185</v>
      </c>
      <c r="Z56" s="18">
        <v>4.0</v>
      </c>
      <c r="AA56" s="8"/>
      <c r="AB56" s="8">
        <f t="shared" si="15"/>
        <v>0</v>
      </c>
      <c r="AC56" s="8">
        <f t="shared" si="16"/>
        <v>0.02857142857</v>
      </c>
      <c r="AD56" s="8">
        <f t="shared" si="17"/>
        <v>0</v>
      </c>
      <c r="AE56" s="8"/>
      <c r="AF56" s="8"/>
      <c r="AG56" s="8"/>
      <c r="AH56" s="8"/>
      <c r="AI56" s="8"/>
      <c r="AJ56" s="8"/>
      <c r="AK56" s="8" t="s">
        <v>24</v>
      </c>
      <c r="AL56" s="8" t="s">
        <v>261</v>
      </c>
      <c r="AM56" s="61" t="s">
        <v>262</v>
      </c>
      <c r="AN56" s="8" t="s">
        <v>26</v>
      </c>
      <c r="AO56" s="8"/>
      <c r="AP56" s="8">
        <f>IF( AND(AD46&lt;0.5,AI$30&lt;&gt;0,AH$18&lt;&gt;0),AL$30&amp;" - "&amp;AK$30,0)</f>
        <v>0</v>
      </c>
      <c r="AQ56" s="8">
        <f t="shared" si="21"/>
        <v>0</v>
      </c>
      <c r="AR56" s="8" t="s">
        <v>26</v>
      </c>
    </row>
    <row r="57" ht="20.25" customHeight="1">
      <c r="A57" s="1"/>
      <c r="B57" s="1"/>
      <c r="C57" s="51" t="str">
        <f t="shared" si="4"/>
        <v>Jacquelina Garrido</v>
      </c>
      <c r="D57" s="2"/>
      <c r="E57" s="50"/>
      <c r="F57" s="27"/>
      <c r="G57" s="35" t="s">
        <v>282</v>
      </c>
      <c r="H57" s="2"/>
      <c r="I57" s="32" t="s">
        <v>271</v>
      </c>
      <c r="J57" s="4">
        <f t="shared" si="1"/>
        <v>32</v>
      </c>
      <c r="K57" s="5">
        <f t="shared" si="2"/>
        <v>1</v>
      </c>
      <c r="L57" s="6"/>
      <c r="M57" s="7"/>
      <c r="N57" s="18" t="s">
        <v>130</v>
      </c>
      <c r="O57" s="18">
        <v>30.0</v>
      </c>
      <c r="P57" s="8">
        <f t="shared" si="9"/>
        <v>1</v>
      </c>
      <c r="Q57" s="8">
        <f t="shared" si="10"/>
        <v>0.02857142857</v>
      </c>
      <c r="R57" s="8"/>
      <c r="S57" s="8">
        <f t="shared" si="11"/>
        <v>0</v>
      </c>
      <c r="T57" s="8">
        <f t="shared" si="12"/>
        <v>0</v>
      </c>
      <c r="U57" s="8">
        <f t="shared" si="13"/>
        <v>0</v>
      </c>
      <c r="V57" s="55">
        <f t="shared" si="14"/>
        <v>0</v>
      </c>
      <c r="W57" s="58" t="s">
        <v>85</v>
      </c>
      <c r="X57" s="59" t="s">
        <v>264</v>
      </c>
      <c r="Y57" s="60" t="s">
        <v>185</v>
      </c>
      <c r="Z57" s="18">
        <v>8.0</v>
      </c>
      <c r="AA57" s="8"/>
      <c r="AB57" s="8">
        <f t="shared" si="15"/>
        <v>0</v>
      </c>
      <c r="AC57" s="8">
        <f t="shared" si="16"/>
        <v>0.02857142857</v>
      </c>
      <c r="AD57" s="8">
        <f t="shared" si="17"/>
        <v>0</v>
      </c>
      <c r="AE57" s="8"/>
      <c r="AF57" s="8"/>
      <c r="AG57" s="8"/>
      <c r="AH57" s="8"/>
      <c r="AI57" s="8"/>
      <c r="AJ57" s="8"/>
      <c r="AK57" s="8" t="s">
        <v>37</v>
      </c>
      <c r="AL57" s="8" t="s">
        <v>265</v>
      </c>
      <c r="AM57" s="61" t="s">
        <v>266</v>
      </c>
      <c r="AN57" s="8" t="s">
        <v>26</v>
      </c>
      <c r="AO57" s="8"/>
      <c r="AP57" s="8">
        <f>IF( AND(AD29&lt;0.5,AI$31&lt;&gt;0,AH$16&lt;&gt;0),AL$31&amp;" - "&amp;AK$31,0)</f>
        <v>0</v>
      </c>
      <c r="AQ57" s="8">
        <f t="shared" si="21"/>
        <v>0</v>
      </c>
      <c r="AR57" s="8" t="s">
        <v>26</v>
      </c>
    </row>
    <row r="58" ht="15.75" customHeight="1">
      <c r="A58" s="1"/>
      <c r="B58" s="1"/>
      <c r="C58" s="51" t="str">
        <f t="shared" si="4"/>
        <v>Jacquelina Garrido</v>
      </c>
      <c r="D58" s="2"/>
      <c r="E58" s="50"/>
      <c r="F58" s="27"/>
      <c r="G58" s="27"/>
      <c r="H58" s="2"/>
      <c r="I58" s="1"/>
      <c r="J58" s="4">
        <f t="shared" si="1"/>
        <v>0</v>
      </c>
      <c r="K58" s="5">
        <f t="shared" si="2"/>
        <v>0</v>
      </c>
      <c r="L58" s="6"/>
      <c r="M58" s="7"/>
      <c r="N58" s="18" t="s">
        <v>130</v>
      </c>
      <c r="O58" s="18">
        <v>31.0</v>
      </c>
      <c r="P58" s="8">
        <f t="shared" si="9"/>
        <v>0</v>
      </c>
      <c r="Q58" s="8">
        <f t="shared" si="10"/>
        <v>0</v>
      </c>
      <c r="R58" s="8"/>
      <c r="S58" s="8">
        <f t="shared" si="11"/>
        <v>0</v>
      </c>
      <c r="T58" s="8" t="str">
        <f t="shared" si="12"/>
        <v>oo</v>
      </c>
      <c r="U58" s="8">
        <f t="shared" si="13"/>
        <v>0</v>
      </c>
      <c r="V58" s="55">
        <f t="shared" si="14"/>
        <v>0</v>
      </c>
      <c r="W58" s="58" t="s">
        <v>267</v>
      </c>
      <c r="X58" s="59" t="s">
        <v>268</v>
      </c>
      <c r="Y58" s="60" t="s">
        <v>185</v>
      </c>
      <c r="Z58" s="18">
        <v>1.0</v>
      </c>
      <c r="AA58" s="8"/>
      <c r="AB58" s="8">
        <f t="shared" si="15"/>
        <v>0</v>
      </c>
      <c r="AC58" s="8">
        <f t="shared" si="16"/>
        <v>0.02857142857</v>
      </c>
      <c r="AD58" s="8">
        <f t="shared" si="17"/>
        <v>0</v>
      </c>
      <c r="AE58" s="8"/>
      <c r="AF58" s="8"/>
      <c r="AG58" s="8"/>
      <c r="AH58" s="8"/>
      <c r="AI58" s="8"/>
      <c r="AJ58" s="8"/>
      <c r="AK58" s="8" t="s">
        <v>37</v>
      </c>
      <c r="AL58" s="8" t="s">
        <v>269</v>
      </c>
      <c r="AM58" s="61" t="s">
        <v>270</v>
      </c>
      <c r="AN58" s="8" t="s">
        <v>26</v>
      </c>
      <c r="AO58" s="8"/>
      <c r="AP58" s="8">
        <f>IF( AND(AD28&lt;0.5,AI$32&lt;&gt;0,AH$16&lt;&gt;0),AL$32&amp;" - "&amp;AK$32,0)</f>
        <v>0</v>
      </c>
      <c r="AQ58" s="8">
        <f t="shared" si="21"/>
        <v>0</v>
      </c>
      <c r="AR58" s="8" t="s">
        <v>26</v>
      </c>
    </row>
    <row r="59" ht="17.25" customHeight="1">
      <c r="A59" s="1"/>
      <c r="B59" s="1"/>
      <c r="C59" s="51" t="str">
        <f t="shared" si="4"/>
        <v>Jacquelina Garrido</v>
      </c>
      <c r="D59" s="2"/>
      <c r="E59" s="50"/>
      <c r="F59" s="27"/>
      <c r="G59" s="27"/>
      <c r="H59" s="2"/>
      <c r="I59" s="1"/>
      <c r="J59" s="4">
        <f t="shared" si="1"/>
        <v>0</v>
      </c>
      <c r="K59" s="5">
        <f t="shared" si="2"/>
        <v>0</v>
      </c>
      <c r="L59" s="66"/>
      <c r="M59" s="67"/>
      <c r="N59" s="18" t="s">
        <v>130</v>
      </c>
      <c r="O59" s="18">
        <v>32.0</v>
      </c>
      <c r="P59" s="8">
        <f t="shared" si="9"/>
        <v>0</v>
      </c>
      <c r="Q59" s="8">
        <f t="shared" si="10"/>
        <v>0</v>
      </c>
      <c r="R59" s="8"/>
      <c r="S59" s="8">
        <f t="shared" si="11"/>
        <v>0</v>
      </c>
      <c r="T59" s="8" t="str">
        <f t="shared" si="12"/>
        <v>oo</v>
      </c>
      <c r="U59" s="8">
        <f t="shared" si="13"/>
        <v>0</v>
      </c>
      <c r="V59" s="55">
        <f t="shared" si="14"/>
        <v>0</v>
      </c>
      <c r="W59" s="58" t="s">
        <v>271</v>
      </c>
      <c r="X59" s="59" t="s">
        <v>272</v>
      </c>
      <c r="Y59" s="60" t="s">
        <v>185</v>
      </c>
      <c r="Z59" s="18">
        <v>1.0</v>
      </c>
      <c r="AA59" s="8"/>
      <c r="AB59" s="8">
        <f t="shared" si="15"/>
        <v>0</v>
      </c>
      <c r="AC59" s="8">
        <f t="shared" si="16"/>
        <v>0.02857142857</v>
      </c>
      <c r="AD59" s="8">
        <f t="shared" si="17"/>
        <v>0</v>
      </c>
      <c r="AE59" s="8"/>
      <c r="AF59" s="8"/>
      <c r="AG59" s="8"/>
      <c r="AH59" s="8"/>
      <c r="AI59" s="8"/>
      <c r="AJ59" s="8"/>
      <c r="AK59" s="8" t="s">
        <v>37</v>
      </c>
      <c r="AL59" s="8" t="s">
        <v>252</v>
      </c>
      <c r="AM59" s="61" t="s">
        <v>273</v>
      </c>
      <c r="AN59" s="8" t="s">
        <v>26</v>
      </c>
      <c r="AO59" s="8"/>
      <c r="AP59" s="8">
        <f>IF( AND(AD39&lt;0.5,AI$33&lt;&gt;0,AH$16&lt;&gt;0),AL$33&amp;" - "&amp;AK$33,0)</f>
        <v>0</v>
      </c>
      <c r="AQ59" s="8">
        <f t="shared" si="21"/>
        <v>0</v>
      </c>
      <c r="AR59" s="8" t="s">
        <v>26</v>
      </c>
    </row>
    <row r="60" ht="17.25" customHeight="1">
      <c r="A60" s="1"/>
      <c r="B60" s="1"/>
      <c r="C60" s="51" t="str">
        <f t="shared" si="4"/>
        <v>Andres Manzalini</v>
      </c>
      <c r="D60" s="2"/>
      <c r="E60" s="65" t="s">
        <v>100</v>
      </c>
      <c r="F60" s="34">
        <v>0.9861111111111112</v>
      </c>
      <c r="G60" s="24" t="s">
        <v>291</v>
      </c>
      <c r="H60" s="2"/>
      <c r="I60" s="1"/>
      <c r="J60" s="4">
        <f t="shared" si="1"/>
        <v>0</v>
      </c>
      <c r="K60" s="5">
        <f t="shared" si="2"/>
        <v>0</v>
      </c>
      <c r="L60" s="6"/>
      <c r="M60" s="7"/>
      <c r="N60" s="18" t="s">
        <v>130</v>
      </c>
      <c r="O60" s="18">
        <v>33.0</v>
      </c>
      <c r="P60" s="8">
        <f t="shared" si="9"/>
        <v>0</v>
      </c>
      <c r="Q60" s="8">
        <f t="shared" si="10"/>
        <v>0</v>
      </c>
      <c r="R60" s="8"/>
      <c r="S60" s="8">
        <f t="shared" si="11"/>
        <v>0</v>
      </c>
      <c r="T60" s="8" t="str">
        <f t="shared" si="12"/>
        <v>oo</v>
      </c>
      <c r="U60" s="8">
        <f t="shared" si="13"/>
        <v>0</v>
      </c>
      <c r="V60" s="55">
        <f t="shared" si="14"/>
        <v>0</v>
      </c>
      <c r="W60" s="58" t="s">
        <v>22</v>
      </c>
      <c r="X60" s="59" t="s">
        <v>274</v>
      </c>
      <c r="Y60" s="60" t="s">
        <v>142</v>
      </c>
      <c r="Z60" s="18">
        <v>5.0</v>
      </c>
      <c r="AA60" s="8"/>
      <c r="AB60" s="8">
        <f t="shared" si="15"/>
        <v>0</v>
      </c>
      <c r="AC60" s="8">
        <f t="shared" si="16"/>
        <v>0.02857142857</v>
      </c>
      <c r="AD60" s="8">
        <f t="shared" si="17"/>
        <v>0</v>
      </c>
      <c r="AE60" s="8"/>
      <c r="AF60" s="8"/>
      <c r="AG60" s="8"/>
      <c r="AH60" s="8"/>
      <c r="AI60" s="8"/>
      <c r="AJ60" s="8"/>
      <c r="AK60" s="8" t="s">
        <v>37</v>
      </c>
      <c r="AL60" s="8" t="s">
        <v>275</v>
      </c>
      <c r="AM60" s="61" t="s">
        <v>276</v>
      </c>
      <c r="AN60" s="8" t="s">
        <v>26</v>
      </c>
      <c r="AO60" s="8"/>
      <c r="AP60" s="8">
        <f>IF( AND(AD37&lt;0.5,AI$34&lt;&gt;0,AH$16&lt;&gt;0),AL$34&amp;" - "&amp;AK$34,0)</f>
        <v>0</v>
      </c>
      <c r="AQ60" s="8">
        <f t="shared" si="21"/>
        <v>0</v>
      </c>
      <c r="AR60" s="8" t="s">
        <v>26</v>
      </c>
    </row>
    <row r="61" ht="21.75" customHeight="1">
      <c r="A61" s="1"/>
      <c r="B61" s="1"/>
      <c r="C61" s="51" t="str">
        <f t="shared" si="4"/>
        <v>Andres Manzalini</v>
      </c>
      <c r="D61" s="2"/>
      <c r="E61" s="64"/>
      <c r="F61" s="27"/>
      <c r="G61" s="35" t="s">
        <v>305</v>
      </c>
      <c r="H61" s="2"/>
      <c r="I61" s="32" t="s">
        <v>85</v>
      </c>
      <c r="J61" s="4">
        <f t="shared" si="1"/>
        <v>30</v>
      </c>
      <c r="K61" s="5">
        <f t="shared" si="2"/>
        <v>8</v>
      </c>
      <c r="L61" s="6"/>
      <c r="M61" s="7"/>
      <c r="N61" s="18" t="s">
        <v>130</v>
      </c>
      <c r="O61" s="18">
        <v>34.0</v>
      </c>
      <c r="P61" s="8">
        <f t="shared" si="9"/>
        <v>0</v>
      </c>
      <c r="Q61" s="8">
        <f t="shared" si="10"/>
        <v>0</v>
      </c>
      <c r="R61" s="8"/>
      <c r="S61" s="8">
        <f t="shared" si="11"/>
        <v>0</v>
      </c>
      <c r="T61" s="8" t="str">
        <f t="shared" si="12"/>
        <v>oo</v>
      </c>
      <c r="U61" s="8">
        <f t="shared" si="13"/>
        <v>0</v>
      </c>
      <c r="V61" s="55">
        <f t="shared" si="14"/>
        <v>0</v>
      </c>
      <c r="W61" s="58" t="s">
        <v>279</v>
      </c>
      <c r="X61" s="59" t="s">
        <v>280</v>
      </c>
      <c r="Y61" s="60" t="s">
        <v>142</v>
      </c>
      <c r="Z61" s="18">
        <v>4.0</v>
      </c>
      <c r="AA61" s="8"/>
      <c r="AB61" s="8">
        <f t="shared" si="15"/>
        <v>0</v>
      </c>
      <c r="AC61" s="8">
        <f t="shared" si="16"/>
        <v>0.02857142857</v>
      </c>
      <c r="AD61" s="8">
        <f t="shared" si="17"/>
        <v>0</v>
      </c>
      <c r="AE61" s="8"/>
      <c r="AF61" s="8"/>
      <c r="AG61" s="8"/>
      <c r="AH61" s="8"/>
      <c r="AI61" s="8"/>
      <c r="AJ61" s="8"/>
      <c r="AK61" s="8" t="s">
        <v>37</v>
      </c>
      <c r="AL61" s="8" t="s">
        <v>257</v>
      </c>
      <c r="AM61" s="61" t="s">
        <v>281</v>
      </c>
      <c r="AN61" s="8" t="s">
        <v>26</v>
      </c>
      <c r="AO61" s="8"/>
      <c r="AP61" s="8">
        <f>IF( AND(AD60&lt;0.5,AI$35&lt;&gt;0,AH$16&lt;&gt;0),AL$35&amp;" - "&amp;AK$35,0)</f>
        <v>0</v>
      </c>
      <c r="AQ61" s="8">
        <f t="shared" si="21"/>
        <v>0</v>
      </c>
      <c r="AR61" s="8" t="s">
        <v>26</v>
      </c>
    </row>
    <row r="62" ht="18.75" customHeight="1">
      <c r="A62" s="1"/>
      <c r="B62" s="1"/>
      <c r="C62" s="51" t="str">
        <f t="shared" si="4"/>
        <v>Ivan Pedro</v>
      </c>
      <c r="D62" s="2"/>
      <c r="E62" s="53" t="s">
        <v>50</v>
      </c>
      <c r="F62" s="22">
        <v>41962.0</v>
      </c>
      <c r="G62" s="24" t="s">
        <v>310</v>
      </c>
      <c r="H62" s="2"/>
      <c r="I62" s="32" t="s">
        <v>148</v>
      </c>
      <c r="J62" s="4">
        <f t="shared" si="1"/>
        <v>3</v>
      </c>
      <c r="K62" s="5">
        <f t="shared" si="2"/>
        <v>5</v>
      </c>
      <c r="L62" s="6"/>
      <c r="M62" s="7"/>
      <c r="N62" s="18" t="s">
        <v>130</v>
      </c>
      <c r="O62" s="18">
        <v>35.0</v>
      </c>
      <c r="P62" s="8">
        <f t="shared" si="9"/>
        <v>1</v>
      </c>
      <c r="Q62" s="8">
        <f t="shared" si="10"/>
        <v>0.02857142857</v>
      </c>
      <c r="R62" s="8"/>
      <c r="S62" s="8">
        <f t="shared" si="11"/>
        <v>0</v>
      </c>
      <c r="T62" s="8">
        <f t="shared" si="12"/>
        <v>0</v>
      </c>
      <c r="U62" s="8">
        <f t="shared" si="13"/>
        <v>0</v>
      </c>
      <c r="V62" s="55">
        <f t="shared" si="14"/>
        <v>0</v>
      </c>
      <c r="W62" s="58" t="s">
        <v>78</v>
      </c>
      <c r="X62" s="59" t="s">
        <v>283</v>
      </c>
      <c r="Y62" s="60" t="s">
        <v>142</v>
      </c>
      <c r="Z62" s="18">
        <v>6.0</v>
      </c>
      <c r="AA62" s="8"/>
      <c r="AB62" s="8">
        <f t="shared" si="15"/>
        <v>0</v>
      </c>
      <c r="AC62" s="8">
        <f t="shared" si="16"/>
        <v>0.02857142857</v>
      </c>
      <c r="AD62" s="8">
        <f t="shared" si="17"/>
        <v>0</v>
      </c>
      <c r="AE62" s="8"/>
      <c r="AF62" s="8"/>
      <c r="AG62" s="8"/>
      <c r="AH62" s="8"/>
      <c r="AI62" s="8"/>
      <c r="AJ62" s="8"/>
      <c r="AK62" s="8" t="s">
        <v>37</v>
      </c>
      <c r="AL62" s="8" t="s">
        <v>261</v>
      </c>
      <c r="AM62" s="61" t="s">
        <v>284</v>
      </c>
      <c r="AN62" s="8"/>
      <c r="AO62" s="8"/>
      <c r="AP62" s="8" t="str">
        <f>IF( AND(AD46&lt;0.5,AI$36&lt;&gt;0,AH$19&lt;&gt;0),AL$36&amp;" - "&amp;AK$36,0)</f>
        <v>Estudiante requiere entrenamiento de subhabilidad Requerir - Evaluación</v>
      </c>
      <c r="AQ62" s="8"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8" t="s">
        <v>26</v>
      </c>
    </row>
    <row r="63" ht="18.0" customHeight="1">
      <c r="A63" s="1"/>
      <c r="B63" s="1"/>
      <c r="C63" s="51" t="str">
        <f t="shared" si="4"/>
        <v>Ivan Pedro</v>
      </c>
      <c r="D63" s="2"/>
      <c r="E63" s="64"/>
      <c r="F63" s="27"/>
      <c r="G63" s="27"/>
      <c r="H63" s="2"/>
      <c r="J63" s="4">
        <f t="shared" si="1"/>
        <v>0</v>
      </c>
      <c r="K63" s="5">
        <f t="shared" si="2"/>
        <v>0</v>
      </c>
      <c r="L63" s="6"/>
      <c r="M63" s="7"/>
      <c r="N63" s="18" t="s">
        <v>130</v>
      </c>
      <c r="O63" s="18">
        <v>36.0</v>
      </c>
      <c r="P63" s="8">
        <f t="shared" si="9"/>
        <v>0</v>
      </c>
      <c r="Q63" s="8">
        <f t="shared" si="10"/>
        <v>0</v>
      </c>
      <c r="R63" s="8"/>
      <c r="S63" s="8">
        <f t="shared" si="11"/>
        <v>0</v>
      </c>
      <c r="T63" s="8" t="str">
        <f t="shared" si="12"/>
        <v>oo</v>
      </c>
      <c r="U63" s="8">
        <f t="shared" si="13"/>
        <v>0</v>
      </c>
      <c r="V63" s="55">
        <f t="shared" si="14"/>
        <v>0</v>
      </c>
      <c r="W63" s="58" t="s">
        <v>285</v>
      </c>
      <c r="X63" s="59" t="s">
        <v>286</v>
      </c>
      <c r="Y63" s="60" t="s">
        <v>142</v>
      </c>
      <c r="Z63" s="18">
        <v>1.0</v>
      </c>
      <c r="AA63" s="8"/>
      <c r="AB63" s="8">
        <f t="shared" si="15"/>
        <v>0</v>
      </c>
      <c r="AC63" s="8">
        <f t="shared" si="16"/>
        <v>0.02857142857</v>
      </c>
      <c r="AD63" s="8">
        <f t="shared" si="17"/>
        <v>0</v>
      </c>
      <c r="AE63" s="8"/>
      <c r="AF63" s="8"/>
      <c r="AG63" s="8"/>
      <c r="AH63" s="8"/>
      <c r="AI63" s="8"/>
      <c r="AJ63" s="8"/>
      <c r="AK63" s="8" t="s">
        <v>37</v>
      </c>
      <c r="AL63" s="8" t="s">
        <v>287</v>
      </c>
      <c r="AM63" s="61" t="s">
        <v>288</v>
      </c>
      <c r="AN63" s="8" t="s">
        <v>26</v>
      </c>
      <c r="AO63" s="8"/>
      <c r="AP63" s="8" t="str">
        <f>IF( AND(AD55&lt;0.5,AI$37&lt;&gt;0,AH$19&lt;&gt;0),AL$37&amp;" - "&amp;AK$37,0)</f>
        <v>Estudiante requiere entrenamiento de subhabilidad Mantenimiento - Evaluación</v>
      </c>
      <c r="AQ63" s="8" t="str">
        <f t="shared" si="21"/>
        <v>Indicar que en un futuro debe formular al menos un requerimiento al grupo. El estudiante debe hacer su contribución a continuación de la oración de apertura “¿Están de acuerdo…?”.</v>
      </c>
      <c r="AR63" s="8" t="s">
        <v>26</v>
      </c>
    </row>
    <row r="64" ht="25.5" customHeight="1">
      <c r="A64" s="1"/>
      <c r="B64" s="1"/>
      <c r="C64" s="51" t="str">
        <f t="shared" si="4"/>
        <v>Ivan Pedro</v>
      </c>
      <c r="D64" s="2"/>
      <c r="E64" s="24"/>
      <c r="F64" s="27"/>
      <c r="G64" s="27"/>
      <c r="H64" s="2"/>
      <c r="I64" s="1"/>
      <c r="J64" s="4">
        <f t="shared" si="1"/>
        <v>0</v>
      </c>
      <c r="K64" s="5">
        <f t="shared" si="2"/>
        <v>0</v>
      </c>
      <c r="L64" s="6"/>
      <c r="M64" s="7"/>
      <c r="N64" s="8"/>
      <c r="O64" s="8"/>
      <c r="P64" s="8"/>
      <c r="Q64" s="8"/>
      <c r="R64" s="8"/>
      <c r="S64" s="8"/>
      <c r="T64" s="8"/>
      <c r="U64" s="8"/>
      <c r="V64" s="55"/>
      <c r="W64" s="55"/>
      <c r="X64" s="55"/>
      <c r="Y64" s="55"/>
      <c r="Z64" s="8"/>
      <c r="AA64" s="8"/>
      <c r="AB64" s="8"/>
      <c r="AC64" s="8"/>
      <c r="AD64" s="8"/>
      <c r="AE64" s="8"/>
      <c r="AF64" s="8"/>
      <c r="AG64" s="8"/>
      <c r="AH64" s="8"/>
      <c r="AI64" s="8"/>
      <c r="AJ64" s="8"/>
      <c r="AK64" s="8" t="s">
        <v>46</v>
      </c>
      <c r="AL64" s="8" t="s">
        <v>265</v>
      </c>
      <c r="AM64" s="61" t="s">
        <v>290</v>
      </c>
      <c r="AN64" s="8" t="s">
        <v>26</v>
      </c>
      <c r="AO64" s="8"/>
      <c r="AP64" s="8">
        <f>IF( AND(AD29&lt;0.5,AI$38&lt;&gt;0,AH$15&lt;&gt;0),AL$38&amp;" - "&amp;AK$38,0)</f>
        <v>0</v>
      </c>
      <c r="AQ64" s="8">
        <f t="shared" si="21"/>
        <v>0</v>
      </c>
      <c r="AR64" s="8" t="s">
        <v>26</v>
      </c>
    </row>
    <row r="65" ht="30.75" customHeight="1">
      <c r="A65" s="1"/>
      <c r="B65" s="1"/>
      <c r="C65" s="51" t="str">
        <f t="shared" si="4"/>
        <v>Ivan Pedro</v>
      </c>
      <c r="D65" s="2"/>
      <c r="E65" s="46"/>
      <c r="F65" s="27"/>
      <c r="G65" s="27"/>
      <c r="H65" s="2"/>
      <c r="I65" s="1"/>
      <c r="J65" s="4">
        <f t="shared" si="1"/>
        <v>0</v>
      </c>
      <c r="K65" s="5">
        <f t="shared" si="2"/>
        <v>0</v>
      </c>
      <c r="L65" s="6"/>
      <c r="M65" s="7"/>
      <c r="N65" s="8"/>
      <c r="O65" s="8"/>
      <c r="P65" s="8"/>
      <c r="Q65" s="8"/>
      <c r="R65" s="8"/>
      <c r="S65" s="8"/>
      <c r="T65" s="8"/>
      <c r="U65" s="8"/>
      <c r="V65" s="55"/>
      <c r="W65" s="55"/>
      <c r="X65" s="55"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5"/>
      <c r="Z65" s="8"/>
      <c r="AA65" s="8"/>
      <c r="AB65" s="8"/>
      <c r="AC65" s="8"/>
      <c r="AD65" s="8"/>
      <c r="AE65" s="8"/>
      <c r="AF65" s="8"/>
      <c r="AG65" s="8"/>
      <c r="AH65" s="8"/>
      <c r="AI65" s="8"/>
      <c r="AJ65" s="8"/>
      <c r="AK65" s="8" t="s">
        <v>46</v>
      </c>
      <c r="AL65" s="8" t="s">
        <v>252</v>
      </c>
      <c r="AM65" s="61" t="s">
        <v>292</v>
      </c>
      <c r="AN65" s="8" t="s">
        <v>26</v>
      </c>
      <c r="AO65" s="8"/>
      <c r="AP65" s="8">
        <f>IF( AND(AD39&lt;0.5,AI$39&lt;&gt;0,AH$15&lt;&gt;0),AL$39&amp;" - "&amp;AK$39,0)</f>
        <v>0</v>
      </c>
      <c r="AQ65" s="8">
        <f t="shared" si="21"/>
        <v>0</v>
      </c>
      <c r="AR65" s="8" t="s">
        <v>26</v>
      </c>
    </row>
    <row r="66" ht="24.75" customHeight="1">
      <c r="A66" s="1"/>
      <c r="B66" s="1"/>
      <c r="C66" s="51" t="str">
        <f t="shared" si="4"/>
        <v>Ivan Pedro</v>
      </c>
      <c r="D66" s="2"/>
      <c r="E66" s="24"/>
      <c r="F66" s="27"/>
      <c r="G66" s="27"/>
      <c r="H66" s="2"/>
      <c r="I66" s="1"/>
      <c r="J66" s="4">
        <f t="shared" si="1"/>
        <v>0</v>
      </c>
      <c r="K66" s="5">
        <f t="shared" si="2"/>
        <v>0</v>
      </c>
      <c r="L66" s="6"/>
      <c r="M66" s="7"/>
      <c r="N66" s="55"/>
      <c r="O66" s="55"/>
      <c r="P66" s="55"/>
      <c r="Q66" s="55"/>
      <c r="R66" s="55"/>
      <c r="S66" s="55"/>
      <c r="T66" s="55"/>
      <c r="U66" s="55"/>
      <c r="V66" s="55"/>
      <c r="W66" s="55"/>
      <c r="X66" s="55"/>
      <c r="Y66" s="55"/>
      <c r="Z66" s="8"/>
      <c r="AA66" s="8"/>
      <c r="AB66" s="8"/>
      <c r="AC66" s="8"/>
      <c r="AD66" s="8"/>
      <c r="AE66" s="8"/>
      <c r="AF66" s="8"/>
      <c r="AG66" s="8"/>
      <c r="AH66" s="8"/>
      <c r="AI66" s="8"/>
      <c r="AJ66" s="8"/>
      <c r="AK66" s="8" t="s">
        <v>46</v>
      </c>
      <c r="AL66" s="8" t="s">
        <v>287</v>
      </c>
      <c r="AM66" s="61" t="s">
        <v>293</v>
      </c>
      <c r="AN66" s="8" t="s">
        <v>26</v>
      </c>
      <c r="AO66" s="8"/>
      <c r="AP66" s="8">
        <f>IF( AND(AD55&lt;0.5,AI$40&lt;&gt;0,AH$15&lt;&gt;0),AL$40&amp;" - "&amp;AK$40,0)</f>
        <v>0</v>
      </c>
      <c r="AQ66" s="8">
        <f t="shared" si="21"/>
        <v>0</v>
      </c>
      <c r="AR66" s="8" t="s">
        <v>26</v>
      </c>
    </row>
    <row r="67" ht="27.0" customHeight="1">
      <c r="A67" s="1"/>
      <c r="B67" s="1"/>
      <c r="C67" s="51" t="str">
        <f t="shared" si="4"/>
        <v>Ivan Pedro</v>
      </c>
      <c r="D67" s="2"/>
      <c r="E67" s="24"/>
      <c r="F67" s="27"/>
      <c r="G67" s="27"/>
      <c r="H67" s="2"/>
      <c r="I67" s="1"/>
      <c r="J67" s="4">
        <f t="shared" si="1"/>
        <v>0</v>
      </c>
      <c r="K67" s="5">
        <f t="shared" si="2"/>
        <v>0</v>
      </c>
      <c r="L67" s="6"/>
      <c r="M67" s="7"/>
      <c r="N67" s="55"/>
      <c r="O67" s="55"/>
      <c r="P67" s="55"/>
      <c r="Q67" s="55"/>
      <c r="R67" s="55"/>
      <c r="S67" s="55"/>
      <c r="T67" s="55"/>
      <c r="U67" s="55"/>
      <c r="V67" s="55"/>
      <c r="W67" s="55"/>
      <c r="X67" s="55"/>
      <c r="Y67" s="55"/>
      <c r="Z67" s="8"/>
      <c r="AA67" s="8"/>
      <c r="AB67" s="8"/>
      <c r="AC67" s="8"/>
      <c r="AD67" s="8"/>
      <c r="AE67" s="8"/>
      <c r="AF67" s="8"/>
      <c r="AG67" s="8"/>
      <c r="AH67" s="8"/>
      <c r="AI67" s="8"/>
      <c r="AJ67" s="8"/>
      <c r="AK67" s="8" t="s">
        <v>46</v>
      </c>
      <c r="AL67" s="8" t="s">
        <v>257</v>
      </c>
      <c r="AM67" s="61" t="s">
        <v>295</v>
      </c>
      <c r="AN67" s="8" t="s">
        <v>26</v>
      </c>
      <c r="AO67" s="8"/>
      <c r="AP67" s="8">
        <f>IF( AND(AD60&lt;0.5,AI$41&lt;&gt;0,AH$15&lt;&gt;0),AL$41&amp;" - "&amp;AK$41,0)</f>
        <v>0</v>
      </c>
      <c r="AQ67" s="8">
        <f t="shared" si="21"/>
        <v>0</v>
      </c>
      <c r="AR67" s="8" t="s">
        <v>26</v>
      </c>
    </row>
    <row r="68" ht="24.0" customHeight="1">
      <c r="A68" s="1"/>
      <c r="B68" s="1"/>
      <c r="C68" s="51" t="str">
        <f t="shared" si="4"/>
        <v>Ivan Pedro</v>
      </c>
      <c r="D68" s="2"/>
      <c r="E68" s="20"/>
      <c r="F68" s="27"/>
      <c r="G68" s="27"/>
      <c r="H68" s="2"/>
      <c r="I68" s="1"/>
      <c r="J68" s="4">
        <f t="shared" si="1"/>
        <v>0</v>
      </c>
      <c r="K68" s="5">
        <f t="shared" si="2"/>
        <v>0</v>
      </c>
      <c r="L68" s="6"/>
      <c r="M68" s="7"/>
      <c r="N68" s="55"/>
      <c r="O68" s="55"/>
      <c r="P68" s="55"/>
      <c r="Q68" s="55"/>
      <c r="R68" s="55"/>
      <c r="S68" s="55"/>
      <c r="T68" s="55"/>
      <c r="U68" s="55"/>
      <c r="V68" s="55"/>
      <c r="W68" s="55"/>
      <c r="X68" s="55"/>
      <c r="Y68" s="55"/>
      <c r="Z68" s="8"/>
      <c r="AA68" s="8"/>
      <c r="AB68" s="8"/>
      <c r="AC68" s="8"/>
      <c r="AD68" s="8"/>
      <c r="AE68" s="8"/>
      <c r="AF68" s="8"/>
      <c r="AG68" s="8"/>
      <c r="AH68" s="8"/>
      <c r="AI68" s="8"/>
      <c r="AJ68" s="8"/>
      <c r="AK68" s="8" t="s">
        <v>46</v>
      </c>
      <c r="AL68" s="8" t="s">
        <v>261</v>
      </c>
      <c r="AM68" s="61" t="s">
        <v>296</v>
      </c>
      <c r="AN68" s="8" t="s">
        <v>26</v>
      </c>
      <c r="AO68" s="8"/>
      <c r="AP68" s="8">
        <f>IF( AND(AD46&lt;0.5,AI$42&lt;&gt;0,AH$20&lt;&gt;0),AL$42&amp;" - "&amp;AK$42,0)</f>
        <v>0</v>
      </c>
      <c r="AQ68" s="8">
        <f t="shared" si="21"/>
        <v>0</v>
      </c>
      <c r="AR68" s="8" t="s">
        <v>26</v>
      </c>
    </row>
    <row r="69" ht="15.0" customHeight="1">
      <c r="A69" s="1"/>
      <c r="B69" s="1"/>
      <c r="C69" s="51" t="str">
        <f t="shared" si="4"/>
        <v>Ivan Pedro</v>
      </c>
      <c r="D69" s="2"/>
      <c r="E69" s="46"/>
      <c r="F69" s="46"/>
      <c r="G69" s="27"/>
      <c r="H69" s="2"/>
      <c r="I69" s="1"/>
      <c r="J69" s="4">
        <f t="shared" si="1"/>
        <v>0</v>
      </c>
      <c r="K69" s="5">
        <f t="shared" si="2"/>
        <v>0</v>
      </c>
      <c r="L69" s="6"/>
      <c r="M69" s="7"/>
      <c r="N69" s="55"/>
      <c r="O69" s="55"/>
      <c r="P69" s="55"/>
      <c r="Q69" s="55"/>
      <c r="R69" s="55"/>
      <c r="S69" s="55"/>
      <c r="T69" s="55"/>
      <c r="U69" s="55"/>
      <c r="V69" s="55"/>
      <c r="W69" s="55"/>
      <c r="X69" s="55"/>
      <c r="Y69" s="55"/>
      <c r="Z69" s="8"/>
      <c r="AA69" s="8"/>
      <c r="AB69" s="8"/>
      <c r="AC69" s="8"/>
      <c r="AD69" s="8"/>
      <c r="AE69" s="8"/>
      <c r="AF69" s="8"/>
      <c r="AG69" s="8"/>
      <c r="AH69" s="8"/>
      <c r="AI69" s="8"/>
      <c r="AJ69" s="8"/>
      <c r="AK69" s="8" t="s">
        <v>210</v>
      </c>
      <c r="AL69" s="8" t="s">
        <v>210</v>
      </c>
      <c r="AM69" s="8" t="s">
        <v>210</v>
      </c>
      <c r="AN69" s="8" t="s">
        <v>26</v>
      </c>
      <c r="AO69" s="8"/>
      <c r="AP69" s="8"/>
      <c r="AQ69" s="8">
        <f t="shared" si="21"/>
        <v>0</v>
      </c>
      <c r="AR69" s="8" t="s">
        <v>26</v>
      </c>
    </row>
    <row r="70" ht="15.0" customHeight="1">
      <c r="A70" s="1"/>
      <c r="B70" s="1"/>
      <c r="C70" s="51" t="str">
        <f t="shared" si="4"/>
        <v>Ivan Pedro</v>
      </c>
      <c r="D70" s="2"/>
      <c r="E70" s="46"/>
      <c r="F70" s="27"/>
      <c r="G70" s="27"/>
      <c r="H70" s="2"/>
      <c r="I70" s="1"/>
      <c r="J70" s="4">
        <f t="shared" si="1"/>
        <v>0</v>
      </c>
      <c r="K70" s="5">
        <f t="shared" si="2"/>
        <v>0</v>
      </c>
      <c r="L70" s="6"/>
      <c r="M70" s="7"/>
      <c r="N70" s="55"/>
      <c r="O70" s="55"/>
      <c r="P70" s="55"/>
      <c r="Q70" s="55"/>
      <c r="R70" s="55"/>
      <c r="S70" s="55"/>
      <c r="T70" s="55"/>
      <c r="U70" s="55"/>
      <c r="V70" s="55"/>
      <c r="W70" s="55"/>
      <c r="X70" s="55"/>
      <c r="Y70" s="55"/>
      <c r="Z70" s="8"/>
      <c r="AA70" s="8"/>
      <c r="AB70" s="8"/>
      <c r="AC70" s="8"/>
      <c r="AD70" s="8"/>
      <c r="AE70" s="8"/>
      <c r="AF70" s="8"/>
      <c r="AG70" s="8"/>
      <c r="AH70" s="8"/>
      <c r="AI70" s="8"/>
      <c r="AJ70" s="8"/>
      <c r="AK70" s="8" t="s">
        <v>210</v>
      </c>
      <c r="AL70" s="8" t="s">
        <v>210</v>
      </c>
      <c r="AM70" s="8" t="s">
        <v>210</v>
      </c>
      <c r="AN70" s="8" t="s">
        <v>26</v>
      </c>
      <c r="AO70" s="8"/>
      <c r="AP70" s="8"/>
      <c r="AQ70" s="8">
        <f t="shared" si="21"/>
        <v>0</v>
      </c>
      <c r="AR70" s="8" t="s">
        <v>26</v>
      </c>
    </row>
    <row r="71" ht="24.0" customHeight="1">
      <c r="A71" s="1"/>
      <c r="B71" s="1"/>
      <c r="C71" s="1" t="str">
        <f t="shared" si="4"/>
        <v>Andres Manzalini</v>
      </c>
      <c r="D71" s="2"/>
      <c r="E71" s="70" t="s">
        <v>100</v>
      </c>
      <c r="F71" s="30">
        <v>0.75</v>
      </c>
      <c r="G71" s="31" t="s">
        <v>342</v>
      </c>
      <c r="H71" s="2"/>
      <c r="I71" s="32" t="s">
        <v>22</v>
      </c>
      <c r="J71" s="4">
        <f t="shared" si="1"/>
        <v>33</v>
      </c>
      <c r="K71" s="5">
        <f t="shared" si="2"/>
        <v>5</v>
      </c>
      <c r="L71" s="6"/>
      <c r="M71" s="7"/>
      <c r="N71" s="55"/>
      <c r="O71" s="55"/>
      <c r="P71" s="55"/>
      <c r="Q71" s="55"/>
      <c r="R71" s="55"/>
      <c r="S71" s="55"/>
      <c r="T71" s="55"/>
      <c r="U71" s="55"/>
      <c r="V71" s="55"/>
      <c r="W71" s="55"/>
      <c r="X71" s="55"/>
      <c r="Y71" s="55"/>
      <c r="Z71" s="8"/>
      <c r="AA71" s="8"/>
      <c r="AB71" s="8"/>
      <c r="AC71" s="8"/>
      <c r="AD71" s="8"/>
      <c r="AE71" s="8"/>
      <c r="AF71" s="8"/>
      <c r="AG71" s="8"/>
      <c r="AH71" s="8"/>
      <c r="AI71" s="8"/>
      <c r="AJ71" s="8"/>
      <c r="AK71" s="8" t="s">
        <v>53</v>
      </c>
      <c r="AL71" s="8" t="s">
        <v>302</v>
      </c>
      <c r="AM71" s="61" t="s">
        <v>303</v>
      </c>
      <c r="AN71" s="8"/>
      <c r="AO71" s="8"/>
      <c r="AP71" s="8" t="str">
        <f>IF( AND(AD52&lt;0.5,AI$45&lt;&gt;0,OR(AH$21&lt;&gt;0,AH$14&lt;&gt;0)),AL$45&amp;" - "&amp;AK$45,0)</f>
        <v>Estudiante requiere entrenamiento de subhabilidad Reconocimiento - Decisión</v>
      </c>
      <c r="AQ71" s="8" t="str">
        <f t="shared" si="21"/>
        <v>Indicar que en un futuro debe formular al menos una muestra de aprobación al grupo. El estudiante debe hacer su contribución a continuación de la oración de apertura “Sí, estoy de acuerdo…”.</v>
      </c>
      <c r="AR71" s="8" t="s">
        <v>26</v>
      </c>
    </row>
    <row r="72" ht="24.75" customHeight="1">
      <c r="A72" s="1"/>
      <c r="B72" s="1"/>
      <c r="C72" s="1" t="str">
        <f t="shared" si="4"/>
        <v>Andres Manzalini</v>
      </c>
      <c r="D72" s="2"/>
      <c r="E72" s="46"/>
      <c r="F72" s="27"/>
      <c r="G72" s="31" t="s">
        <v>344</v>
      </c>
      <c r="H72" s="2"/>
      <c r="I72" s="32" t="s">
        <v>148</v>
      </c>
      <c r="J72" s="4">
        <f t="shared" si="1"/>
        <v>3</v>
      </c>
      <c r="K72" s="5">
        <f t="shared" si="2"/>
        <v>5</v>
      </c>
      <c r="L72" s="6"/>
      <c r="M72" s="7"/>
      <c r="N72" s="55"/>
      <c r="O72" s="55"/>
      <c r="P72" s="55"/>
      <c r="Q72" s="55"/>
      <c r="R72" s="55"/>
      <c r="S72" s="55"/>
      <c r="T72" s="55"/>
      <c r="U72" s="55"/>
      <c r="V72" s="55"/>
      <c r="W72" s="55"/>
      <c r="X72" s="55"/>
      <c r="Y72" s="55"/>
      <c r="Z72" s="8"/>
      <c r="AA72" s="8"/>
      <c r="AB72" s="8"/>
      <c r="AC72" s="8"/>
      <c r="AD72" s="8"/>
      <c r="AE72" s="8"/>
      <c r="AF72" s="8"/>
      <c r="AG72" s="8"/>
      <c r="AH72" s="8"/>
      <c r="AI72" s="8"/>
      <c r="AJ72" s="8"/>
      <c r="AK72" s="8" t="s">
        <v>63</v>
      </c>
      <c r="AL72" s="8" t="s">
        <v>302</v>
      </c>
      <c r="AM72" s="61" t="s">
        <v>306</v>
      </c>
      <c r="AN72" s="8" t="s">
        <v>26</v>
      </c>
      <c r="AO72" s="8"/>
      <c r="AP72" s="8" t="str">
        <f>IF( AND(AD52&lt;0.5,AI$46&lt;&gt;0,AH$13&lt;&gt;0),AL$46&amp;" - "&amp;AK$46,0)</f>
        <v>Estudiante requiere entrenamiento de subhabilidad Reconocimiento - Reducción de tensión</v>
      </c>
      <c r="AQ72" s="8" t="str">
        <f t="shared" si="21"/>
        <v>Indicar que en un futuro debe formular al menos una muestra de relajamiento al grupo. El estudiante debe hacer su contribución a continuación de la oración de apertura “Gracias amigos,…”.</v>
      </c>
      <c r="AR72" s="8" t="s">
        <v>26</v>
      </c>
    </row>
    <row r="73" ht="15.0" customHeight="1">
      <c r="A73" s="1"/>
      <c r="B73" s="1"/>
      <c r="C73" s="1" t="str">
        <f t="shared" si="4"/>
        <v>Andres Manzalini</v>
      </c>
      <c r="D73" s="2"/>
      <c r="E73" s="46"/>
      <c r="F73" s="27"/>
      <c r="G73" s="31" t="s">
        <v>346</v>
      </c>
      <c r="H73" s="2"/>
      <c r="I73" s="32" t="s">
        <v>211</v>
      </c>
      <c r="J73" s="4">
        <f t="shared" si="1"/>
        <v>17</v>
      </c>
      <c r="K73" s="5">
        <f t="shared" si="2"/>
        <v>5</v>
      </c>
      <c r="L73" s="6"/>
      <c r="M73" s="7"/>
      <c r="N73" s="55"/>
      <c r="O73" s="55"/>
      <c r="P73" s="55"/>
      <c r="Q73" s="55"/>
      <c r="R73" s="55"/>
      <c r="S73" s="55"/>
      <c r="T73" s="55"/>
      <c r="U73" s="55"/>
      <c r="V73" s="55"/>
      <c r="W73" s="55"/>
      <c r="X73" s="55"/>
      <c r="Y73" s="55"/>
      <c r="Z73" s="8"/>
      <c r="AA73" s="8"/>
      <c r="AB73" s="8"/>
      <c r="AC73" s="8"/>
      <c r="AD73" s="8"/>
      <c r="AE73" s="8"/>
      <c r="AF73" s="8"/>
      <c r="AG73" s="8"/>
      <c r="AH73" s="8"/>
      <c r="AI73" s="8"/>
      <c r="AJ73" s="8"/>
      <c r="AK73" s="8" t="s">
        <v>63</v>
      </c>
      <c r="AL73" s="8" t="s">
        <v>265</v>
      </c>
      <c r="AM73" s="8" t="s">
        <v>309</v>
      </c>
      <c r="AN73" s="8" t="s">
        <v>26</v>
      </c>
      <c r="AO73" s="8"/>
      <c r="AP73" s="8" t="str">
        <f>IF( AND(AD29&lt;0.5,AI$47&lt;&gt;0,AH$22&lt;&gt;0),AL$47&amp;" - "&amp;AK$47,0)</f>
        <v>Estudiante requiere entrenamiento de subhabilidad Argumentación - Reducción de tensión</v>
      </c>
      <c r="AQ73" s="8" t="str">
        <f t="shared" si="21"/>
        <v>Puesto que la conducta “Muestra tensión” es calificada como una conducta negativa, no se considera conveniente entrenarla.</v>
      </c>
      <c r="AR73" s="8" t="s">
        <v>26</v>
      </c>
    </row>
    <row r="74" ht="15.0" customHeight="1">
      <c r="A74" s="1"/>
      <c r="B74" s="1"/>
      <c r="C74" s="1" t="str">
        <f t="shared" si="4"/>
        <v>Andres Manzalini</v>
      </c>
      <c r="D74" s="2"/>
      <c r="E74" s="46"/>
      <c r="F74" s="27"/>
      <c r="G74" s="31" t="s">
        <v>351</v>
      </c>
      <c r="H74" s="2"/>
      <c r="I74" s="32" t="s">
        <v>85</v>
      </c>
      <c r="J74" s="4">
        <f t="shared" si="1"/>
        <v>30</v>
      </c>
      <c r="K74" s="5">
        <f t="shared" si="2"/>
        <v>8</v>
      </c>
      <c r="L74" s="6"/>
      <c r="M74" s="7"/>
      <c r="N74" s="55"/>
      <c r="O74" s="55"/>
      <c r="P74" s="55"/>
      <c r="Q74" s="55"/>
      <c r="R74" s="55"/>
      <c r="S74" s="55"/>
      <c r="T74" s="55"/>
      <c r="U74" s="55"/>
      <c r="V74" s="55"/>
      <c r="W74" s="55"/>
      <c r="X74" s="55"/>
      <c r="Y74" s="55"/>
      <c r="Z74" s="8"/>
      <c r="AA74" s="8"/>
      <c r="AB74" s="8"/>
      <c r="AC74" s="8"/>
      <c r="AD74" s="8"/>
      <c r="AE74" s="8"/>
      <c r="AF74" s="8"/>
      <c r="AG74" s="8"/>
      <c r="AH74" s="8"/>
      <c r="AI74" s="8"/>
      <c r="AJ74" s="8"/>
      <c r="AK74" s="8" t="s">
        <v>63</v>
      </c>
      <c r="AL74" s="8" t="s">
        <v>287</v>
      </c>
      <c r="AM74" s="8" t="s">
        <v>309</v>
      </c>
      <c r="AN74" s="8" t="s">
        <v>26</v>
      </c>
      <c r="AO74" s="8"/>
      <c r="AP74" s="8" t="str">
        <f>IF( AND(AD55&lt;0.5,AI$48&lt;&gt;0,AH$22&lt;&gt;0),AL$48&amp;" - "&amp;AK$48,0)</f>
        <v>Estudiante requiere entrenamiento de subhabilidad Mantenimiento - Reducción de tensión</v>
      </c>
      <c r="AQ74" s="8" t="str">
        <f t="shared" si="21"/>
        <v>Puesto que la conducta “Muestra tensión” es calificada como una conducta negativa, no se considera conveniente entrenarla.</v>
      </c>
      <c r="AR74" s="8" t="s">
        <v>26</v>
      </c>
    </row>
    <row r="75" ht="15.0" customHeight="1">
      <c r="A75" s="1"/>
      <c r="B75" s="1"/>
      <c r="C75" s="1" t="str">
        <f t="shared" si="4"/>
        <v>Andres Manzalini</v>
      </c>
      <c r="D75" s="2"/>
      <c r="E75" s="46"/>
      <c r="F75" s="27"/>
      <c r="G75" s="27"/>
      <c r="H75" s="2"/>
      <c r="I75" s="1"/>
      <c r="J75" s="4">
        <f t="shared" si="1"/>
        <v>0</v>
      </c>
      <c r="K75" s="5">
        <f t="shared" si="2"/>
        <v>0</v>
      </c>
      <c r="L75" s="6"/>
      <c r="M75" s="7"/>
      <c r="N75" s="55"/>
      <c r="O75" s="55"/>
      <c r="P75" s="55"/>
      <c r="Q75" s="55"/>
      <c r="R75" s="55"/>
      <c r="S75" s="55"/>
      <c r="T75" s="55"/>
      <c r="U75" s="55"/>
      <c r="V75" s="55"/>
      <c r="W75" s="55"/>
      <c r="X75" s="55"/>
      <c r="Y75" s="55"/>
      <c r="Z75" s="8"/>
      <c r="AA75" s="8"/>
      <c r="AB75" s="8"/>
      <c r="AC75" s="8"/>
      <c r="AD75" s="8"/>
      <c r="AE75" s="8"/>
      <c r="AF75" s="8"/>
      <c r="AG75" s="8"/>
      <c r="AH75" s="8"/>
      <c r="AI75" s="8"/>
      <c r="AJ75" s="8"/>
      <c r="AK75" s="8" t="s">
        <v>72</v>
      </c>
      <c r="AL75" s="8" t="s">
        <v>314</v>
      </c>
      <c r="AM75" s="8" t="s">
        <v>315</v>
      </c>
      <c r="AN75" s="8" t="s">
        <v>26</v>
      </c>
      <c r="AO75" s="8"/>
      <c r="AP75" s="8" t="str">
        <f>IF( AND(AD37&lt;0.5,AI$49&lt;&gt;0,AH$12&lt;&gt;0),AL$49&amp;" - "&amp;AK$49,0)</f>
        <v>Estudiante requiere entrenamiento de subhabilidad Motivar  - Reintegración</v>
      </c>
      <c r="AQ75" s="8" t="str">
        <f t="shared" si="21"/>
        <v>Indicar que en un futuro debe formular al menos una muestra de solidaridad al grupo. El estudiante debe hacer su contribución a continuación de la oración de apertura “¡vamos por buen camino!...”.</v>
      </c>
      <c r="AR75" s="8" t="s">
        <v>26</v>
      </c>
    </row>
    <row r="76" ht="24.75" customHeight="1">
      <c r="A76" s="1"/>
      <c r="B76" s="1"/>
      <c r="C76" s="1" t="str">
        <f t="shared" si="4"/>
        <v>Andres Manzalini</v>
      </c>
      <c r="D76" s="2"/>
      <c r="E76" s="46"/>
      <c r="F76" s="46"/>
      <c r="G76" s="27"/>
      <c r="H76" s="2"/>
      <c r="I76" s="1"/>
      <c r="J76" s="4">
        <f t="shared" si="1"/>
        <v>0</v>
      </c>
      <c r="K76" s="5">
        <f t="shared" si="2"/>
        <v>0</v>
      </c>
      <c r="L76" s="6"/>
      <c r="M76" s="7"/>
      <c r="N76" s="55"/>
      <c r="O76" s="55"/>
      <c r="P76" s="55"/>
      <c r="Q76" s="55"/>
      <c r="R76" s="55"/>
      <c r="S76" s="55"/>
      <c r="T76" s="55"/>
      <c r="U76" s="55"/>
      <c r="V76" s="55"/>
      <c r="W76" s="55"/>
      <c r="X76" s="55"/>
      <c r="Y76" s="55"/>
      <c r="Z76" s="8"/>
      <c r="AA76" s="8"/>
      <c r="AB76" s="8"/>
      <c r="AC76" s="8"/>
      <c r="AD76" s="8"/>
      <c r="AE76" s="8"/>
      <c r="AF76" s="8"/>
      <c r="AG76" s="8"/>
      <c r="AH76" s="8"/>
      <c r="AI76" s="8"/>
      <c r="AJ76" s="8"/>
      <c r="AK76" s="8" t="s">
        <v>72</v>
      </c>
      <c r="AL76" s="8" t="s">
        <v>287</v>
      </c>
      <c r="AM76" s="61" t="s">
        <v>317</v>
      </c>
      <c r="AN76" s="8" t="s">
        <v>26</v>
      </c>
      <c r="AO76" s="8"/>
      <c r="AP76" s="8" t="str">
        <f>IF( AND(AD55&lt;0.5,AI$50&lt;&gt;0,AH$12&lt;&gt;0),AL$50&amp;" - "&amp;AK$50,0)</f>
        <v>Estudiante requiere entrenamiento de subhabilidad Mantenimiento - Reintegración</v>
      </c>
      <c r="AQ76" s="8"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8" t="s">
        <v>26</v>
      </c>
    </row>
    <row r="77" ht="15.0" customHeight="1">
      <c r="A77" s="1"/>
      <c r="B77" s="1"/>
      <c r="C77" s="1" t="str">
        <f t="shared" si="4"/>
        <v>Andres Manzalini</v>
      </c>
      <c r="D77" s="2"/>
      <c r="E77" s="46"/>
      <c r="F77" s="46"/>
      <c r="G77" s="27"/>
      <c r="H77" s="2"/>
      <c r="I77" s="1"/>
      <c r="J77" s="4">
        <f t="shared" si="1"/>
        <v>0</v>
      </c>
      <c r="K77" s="5">
        <f t="shared" si="2"/>
        <v>0</v>
      </c>
      <c r="L77" s="6"/>
      <c r="M77" s="7"/>
      <c r="N77" s="55"/>
      <c r="O77" s="55"/>
      <c r="P77" s="55"/>
      <c r="Q77" s="55"/>
      <c r="R77" s="55"/>
      <c r="S77" s="55"/>
      <c r="T77" s="55"/>
      <c r="U77" s="55"/>
      <c r="V77" s="55"/>
      <c r="W77" s="55"/>
      <c r="X77" s="55"/>
      <c r="Y77" s="55"/>
      <c r="Z77" s="8"/>
      <c r="AA77" s="8"/>
      <c r="AB77" s="8"/>
      <c r="AC77" s="8"/>
      <c r="AD77" s="8"/>
      <c r="AE77" s="8"/>
      <c r="AF77" s="8"/>
      <c r="AG77" s="8"/>
      <c r="AH77" s="8"/>
      <c r="AI77" s="8"/>
      <c r="AJ77" s="8"/>
      <c r="AK77" s="8" t="s">
        <v>72</v>
      </c>
      <c r="AL77" s="8" t="s">
        <v>257</v>
      </c>
      <c r="AM77" s="8" t="s">
        <v>319</v>
      </c>
      <c r="AN77" s="8" t="s">
        <v>26</v>
      </c>
      <c r="AO77" s="8"/>
      <c r="AP77" s="8" t="str">
        <f>IF( AND(AD60&lt;0.5,AI$51&lt;&gt;0,AH$12&lt;&gt;0),AL$51&amp;" - "&amp;AK$51,0)</f>
        <v>Estudiante requiere entrenamiento de subhabilidad Tarea - Reintegración</v>
      </c>
      <c r="AQ77" s="8" t="str">
        <f t="shared" si="21"/>
        <v>Indicar que en un futuro debe formular al menos una muestra de solidaridad al grupo. El estudiante debe hacer su contribución a continuación de la oración de apertura “¡Hasta la próxima!...”.</v>
      </c>
      <c r="AR77" s="8" t="s">
        <v>26</v>
      </c>
    </row>
    <row r="78" ht="15.0" customHeight="1">
      <c r="A78" s="1"/>
      <c r="B78" s="1"/>
      <c r="C78" s="1" t="str">
        <f t="shared" si="4"/>
        <v>Andres Manzalini</v>
      </c>
      <c r="D78" s="2"/>
      <c r="E78" s="46"/>
      <c r="F78" s="27"/>
      <c r="G78" s="27"/>
      <c r="H78" s="2"/>
      <c r="I78" s="1"/>
      <c r="J78" s="4">
        <f t="shared" si="1"/>
        <v>0</v>
      </c>
      <c r="K78" s="5">
        <f t="shared" si="2"/>
        <v>0</v>
      </c>
      <c r="L78" s="6"/>
      <c r="M78" s="7"/>
      <c r="N78" s="55"/>
      <c r="O78" s="55"/>
      <c r="P78" s="55"/>
      <c r="Q78" s="55"/>
      <c r="R78" s="55"/>
      <c r="S78" s="55"/>
      <c r="T78" s="55"/>
      <c r="U78" s="55"/>
      <c r="V78" s="55"/>
      <c r="W78" s="55"/>
      <c r="X78" s="55"/>
      <c r="Y78" s="55"/>
      <c r="Z78" s="8"/>
      <c r="AA78" s="8"/>
      <c r="AB78" s="8"/>
      <c r="AC78" s="8"/>
      <c r="AD78" s="8"/>
      <c r="AE78" s="8"/>
      <c r="AF78" s="8"/>
      <c r="AG78" s="8"/>
      <c r="AH78" s="8"/>
      <c r="AI78" s="8"/>
      <c r="AJ78" s="8"/>
      <c r="AK78" s="8" t="s">
        <v>72</v>
      </c>
      <c r="AL78" s="8" t="s">
        <v>265</v>
      </c>
      <c r="AM78" s="8" t="s">
        <v>321</v>
      </c>
      <c r="AN78" s="8" t="s">
        <v>26</v>
      </c>
      <c r="AO78" s="8"/>
      <c r="AP78" s="8">
        <f>IF( AND(AD29&lt;0.5,AI$52&lt;&gt;0,AH$23&lt;&gt;0),AL$52&amp;" - "&amp;AK$52,0)</f>
        <v>0</v>
      </c>
      <c r="AQ78" s="8">
        <f t="shared" si="21"/>
        <v>0</v>
      </c>
      <c r="AR78" s="8" t="s">
        <v>26</v>
      </c>
    </row>
    <row r="79" ht="15.0" customHeight="1">
      <c r="A79" s="1"/>
      <c r="B79" s="1"/>
      <c r="C79" s="1" t="str">
        <f t="shared" si="4"/>
        <v>Tomás Orozco</v>
      </c>
      <c r="D79" s="2"/>
      <c r="E79" s="70" t="s">
        <v>94</v>
      </c>
      <c r="F79" s="30">
        <v>0.7513888888888889</v>
      </c>
      <c r="G79" s="31" t="s">
        <v>359</v>
      </c>
      <c r="H79" s="2"/>
      <c r="I79" s="32" t="s">
        <v>201</v>
      </c>
      <c r="J79" s="4">
        <f t="shared" si="1"/>
        <v>14</v>
      </c>
      <c r="K79" s="5">
        <f t="shared" si="2"/>
        <v>5</v>
      </c>
      <c r="L79" s="6"/>
      <c r="M79" s="7"/>
      <c r="N79" s="55"/>
      <c r="O79" s="55"/>
      <c r="P79" s="55"/>
      <c r="Q79" s="55"/>
      <c r="R79" s="55"/>
      <c r="S79" s="55"/>
      <c r="T79" s="55"/>
      <c r="U79" s="55"/>
      <c r="V79" s="55"/>
      <c r="W79" s="55"/>
      <c r="X79" s="55"/>
      <c r="Y79" s="55"/>
      <c r="Z79" s="8"/>
      <c r="AA79" s="8"/>
      <c r="AB79" s="8"/>
      <c r="AC79" s="8"/>
      <c r="AD79" s="8"/>
      <c r="AE79" s="8"/>
      <c r="AF79" s="8"/>
      <c r="AG79" s="8"/>
      <c r="AH79" s="8"/>
      <c r="AI79" s="8"/>
      <c r="AJ79" s="8"/>
      <c r="AK79" s="8"/>
      <c r="AL79" s="8"/>
      <c r="AM79" s="8"/>
      <c r="AN79" s="8"/>
      <c r="AO79" s="8"/>
      <c r="AP79" s="8"/>
      <c r="AQ79" s="8"/>
      <c r="AR79" s="8" t="s">
        <v>26</v>
      </c>
    </row>
    <row r="80" ht="15.0" customHeight="1">
      <c r="A80" s="1"/>
      <c r="B80" s="1"/>
      <c r="C80" s="1" t="str">
        <f t="shared" si="4"/>
        <v>Tomás Orozco</v>
      </c>
      <c r="D80" s="2"/>
      <c r="E80" s="46"/>
      <c r="F80" s="27"/>
      <c r="G80" s="27"/>
      <c r="H80" s="2"/>
      <c r="I80" s="1"/>
      <c r="J80" s="4">
        <f t="shared" si="1"/>
        <v>0</v>
      </c>
      <c r="K80" s="5">
        <f t="shared" si="2"/>
        <v>0</v>
      </c>
      <c r="L80" s="6"/>
      <c r="M80" s="7"/>
      <c r="N80" s="55"/>
      <c r="O80" s="55"/>
      <c r="P80" s="55"/>
      <c r="Q80" s="55"/>
      <c r="R80" s="55"/>
      <c r="S80" s="55"/>
      <c r="T80" s="55"/>
      <c r="U80" s="55"/>
      <c r="V80" s="55"/>
      <c r="W80" s="55"/>
      <c r="X80" s="55"/>
      <c r="Y80" s="55"/>
      <c r="Z80" s="8"/>
      <c r="AA80" s="8"/>
      <c r="AB80" s="8"/>
      <c r="AC80" s="8"/>
      <c r="AD80" s="8"/>
      <c r="AE80" s="8"/>
      <c r="AF80" s="8"/>
      <c r="AG80" s="8"/>
      <c r="AH80" s="8"/>
      <c r="AI80" s="8"/>
      <c r="AJ80" s="8"/>
      <c r="AK80" s="8"/>
      <c r="AL80" s="8"/>
      <c r="AM80" s="8"/>
      <c r="AN80" s="8"/>
      <c r="AO80" s="8"/>
      <c r="AP80" s="8"/>
      <c r="AQ80" s="8"/>
      <c r="AR80" s="8"/>
    </row>
    <row r="81" ht="15.0" customHeight="1">
      <c r="A81" s="1"/>
      <c r="B81" s="1"/>
      <c r="C81" s="1" t="str">
        <f t="shared" si="4"/>
        <v>Tomás Orozco</v>
      </c>
      <c r="D81" s="2"/>
      <c r="E81" s="46"/>
      <c r="F81" s="46"/>
      <c r="G81" s="27"/>
      <c r="H81" s="2"/>
      <c r="I81" s="1"/>
      <c r="J81" s="4">
        <f t="shared" si="1"/>
        <v>0</v>
      </c>
      <c r="K81" s="5">
        <f t="shared" si="2"/>
        <v>0</v>
      </c>
      <c r="L81" s="6"/>
      <c r="M81" s="7"/>
      <c r="N81" s="55"/>
      <c r="O81" s="55"/>
      <c r="P81" s="55"/>
      <c r="Q81" s="55"/>
      <c r="R81" s="55"/>
      <c r="S81" s="55"/>
      <c r="T81" s="55"/>
      <c r="U81" s="55"/>
      <c r="V81" s="55"/>
      <c r="W81" s="55"/>
      <c r="X81" s="55"/>
      <c r="Y81" s="55"/>
      <c r="Z81" s="8"/>
      <c r="AA81" s="8"/>
      <c r="AB81" s="8"/>
      <c r="AC81" s="8"/>
      <c r="AD81" s="8"/>
      <c r="AE81" s="8"/>
      <c r="AF81" s="8"/>
      <c r="AG81" s="8"/>
      <c r="AH81" s="8"/>
      <c r="AI81" s="8"/>
      <c r="AJ81" s="8"/>
      <c r="AK81" s="8"/>
      <c r="AL81" s="8"/>
      <c r="AM81" s="8"/>
      <c r="AN81" s="8"/>
      <c r="AO81" s="8"/>
      <c r="AP81" s="8"/>
      <c r="AQ81" s="8"/>
      <c r="AR81" s="8"/>
    </row>
    <row r="82" ht="15.0" customHeight="1">
      <c r="A82" s="1"/>
      <c r="B82" s="1"/>
      <c r="C82" s="1" t="str">
        <f t="shared" si="4"/>
        <v>Tomás Orozco</v>
      </c>
      <c r="D82" s="2"/>
      <c r="E82" s="46"/>
      <c r="F82" s="46"/>
      <c r="G82" s="27"/>
      <c r="H82" s="2"/>
      <c r="I82" s="1"/>
      <c r="J82" s="4">
        <f t="shared" si="1"/>
        <v>0</v>
      </c>
      <c r="K82" s="5">
        <f t="shared" si="2"/>
        <v>0</v>
      </c>
      <c r="L82" s="6"/>
      <c r="M82" s="7"/>
      <c r="N82" s="55"/>
      <c r="O82" s="55"/>
      <c r="P82" s="55"/>
      <c r="Q82" s="55"/>
      <c r="R82" s="55"/>
      <c r="S82" s="55"/>
      <c r="T82" s="55"/>
      <c r="U82" s="55"/>
      <c r="V82" s="55"/>
      <c r="W82" s="55"/>
      <c r="X82" s="55"/>
      <c r="Y82" s="55"/>
      <c r="Z82" s="8"/>
      <c r="AA82" s="8"/>
      <c r="AB82" s="8"/>
      <c r="AC82" s="8"/>
      <c r="AD82" s="8"/>
      <c r="AE82" s="8"/>
      <c r="AF82" s="8"/>
      <c r="AG82" s="8"/>
      <c r="AH82" s="8"/>
      <c r="AI82" s="8"/>
      <c r="AJ82" s="8"/>
      <c r="AK82" s="8"/>
      <c r="AL82" s="8"/>
      <c r="AM82" s="8"/>
      <c r="AN82" s="8"/>
      <c r="AO82" s="8"/>
      <c r="AP82" s="8"/>
      <c r="AQ82" s="8"/>
      <c r="AR82" s="8"/>
    </row>
    <row r="83" ht="15.0" customHeight="1">
      <c r="A83" s="1"/>
      <c r="B83" s="1"/>
      <c r="C83" s="1" t="str">
        <f t="shared" si="4"/>
        <v>Tomás Orozco</v>
      </c>
      <c r="D83" s="2"/>
      <c r="E83" s="46"/>
      <c r="F83" s="46"/>
      <c r="G83" s="27"/>
      <c r="H83" s="2"/>
      <c r="I83" s="1"/>
      <c r="J83" s="4">
        <f t="shared" si="1"/>
        <v>0</v>
      </c>
      <c r="K83" s="5">
        <f t="shared" si="2"/>
        <v>0</v>
      </c>
      <c r="L83" s="6"/>
      <c r="M83" s="7"/>
      <c r="N83" s="55"/>
      <c r="O83" s="55"/>
      <c r="P83" s="55"/>
      <c r="Q83" s="55"/>
      <c r="R83" s="55"/>
      <c r="S83" s="55"/>
      <c r="T83" s="55"/>
      <c r="U83" s="55"/>
      <c r="V83" s="55"/>
      <c r="W83" s="55"/>
      <c r="X83" s="55"/>
      <c r="Y83" s="55"/>
      <c r="Z83" s="8"/>
      <c r="AA83" s="8"/>
      <c r="AB83" s="8"/>
      <c r="AC83" s="8"/>
      <c r="AD83" s="8"/>
      <c r="AE83" s="8"/>
      <c r="AF83" s="8"/>
      <c r="AG83" s="8"/>
      <c r="AH83" s="8"/>
      <c r="AI83" s="8"/>
      <c r="AJ83" s="8"/>
      <c r="AK83" s="8"/>
      <c r="AL83" s="8"/>
      <c r="AM83" s="8"/>
      <c r="AN83" s="8"/>
      <c r="AO83" s="8"/>
      <c r="AP83" s="8"/>
      <c r="AQ83" s="8"/>
      <c r="AR83" s="8"/>
    </row>
    <row r="84" ht="15.0" customHeight="1">
      <c r="A84" s="1"/>
      <c r="B84" s="1"/>
      <c r="C84" s="1" t="str">
        <f t="shared" si="4"/>
        <v>Tomás Orozco</v>
      </c>
      <c r="D84" s="2"/>
      <c r="E84" s="71"/>
      <c r="F84" s="71"/>
      <c r="G84" s="27"/>
      <c r="H84" s="2"/>
      <c r="I84" s="1"/>
      <c r="J84" s="4">
        <f t="shared" si="1"/>
        <v>0</v>
      </c>
      <c r="K84" s="5">
        <f t="shared" si="2"/>
        <v>0</v>
      </c>
      <c r="L84" s="6"/>
      <c r="M84" s="7"/>
      <c r="N84" s="55"/>
      <c r="O84" s="55"/>
      <c r="P84" s="55"/>
      <c r="Q84" s="55"/>
      <c r="R84" s="55"/>
      <c r="S84" s="55"/>
      <c r="T84" s="55"/>
      <c r="U84" s="55"/>
      <c r="V84" s="55"/>
      <c r="W84" s="55"/>
      <c r="X84" s="55"/>
      <c r="Y84" s="55"/>
      <c r="Z84" s="8"/>
      <c r="AA84" s="8"/>
      <c r="AB84" s="8"/>
      <c r="AC84" s="8"/>
      <c r="AD84" s="8"/>
      <c r="AE84" s="8"/>
      <c r="AF84" s="8"/>
      <c r="AG84" s="8"/>
      <c r="AH84" s="8"/>
      <c r="AI84" s="8"/>
      <c r="AJ84" s="8"/>
      <c r="AK84" s="8"/>
      <c r="AL84" s="8"/>
      <c r="AM84" s="8"/>
      <c r="AN84" s="8"/>
      <c r="AO84" s="8"/>
      <c r="AP84" s="8"/>
      <c r="AQ84" s="8"/>
      <c r="AR84" s="8"/>
    </row>
    <row r="85" ht="15.0" customHeight="1">
      <c r="A85" s="1"/>
      <c r="B85" s="1"/>
      <c r="C85" s="1" t="str">
        <f t="shared" si="4"/>
        <v>Tomás Orozco</v>
      </c>
      <c r="D85" s="2"/>
      <c r="E85" s="46"/>
      <c r="F85" s="46"/>
      <c r="G85" s="27"/>
      <c r="H85" s="2"/>
      <c r="I85" s="1"/>
      <c r="J85" s="4">
        <f t="shared" si="1"/>
        <v>0</v>
      </c>
      <c r="K85" s="5">
        <f t="shared" si="2"/>
        <v>0</v>
      </c>
      <c r="L85" s="6"/>
      <c r="M85" s="7"/>
      <c r="N85" s="55"/>
      <c r="O85" s="55"/>
      <c r="P85" s="55"/>
      <c r="Q85" s="55"/>
      <c r="R85" s="55"/>
      <c r="S85" s="55"/>
      <c r="T85" s="55"/>
      <c r="U85" s="55"/>
      <c r="V85" s="55"/>
      <c r="W85" s="55"/>
      <c r="X85" s="55"/>
      <c r="Y85" s="55"/>
      <c r="Z85" s="8"/>
      <c r="AA85" s="8"/>
      <c r="AB85" s="8"/>
      <c r="AC85" s="8"/>
      <c r="AD85" s="8"/>
      <c r="AE85" s="8"/>
      <c r="AF85" s="8"/>
      <c r="AG85" s="8"/>
      <c r="AH85" s="8"/>
      <c r="AI85" s="8"/>
      <c r="AJ85" s="8"/>
      <c r="AK85" s="8"/>
      <c r="AL85" s="8"/>
      <c r="AM85" s="8"/>
      <c r="AN85" s="8"/>
      <c r="AO85" s="8"/>
      <c r="AP85" s="8"/>
      <c r="AQ85" s="8"/>
      <c r="AR85" s="8"/>
    </row>
    <row r="86" ht="15.0" customHeight="1">
      <c r="A86" s="1"/>
      <c r="B86" s="1"/>
      <c r="C86" s="1" t="str">
        <f t="shared" si="4"/>
        <v>Tomás Orozco</v>
      </c>
      <c r="D86" s="2"/>
      <c r="E86" s="46"/>
      <c r="F86" s="27"/>
      <c r="G86" s="27"/>
      <c r="H86" s="2"/>
      <c r="I86" s="1"/>
      <c r="J86" s="4">
        <f t="shared" si="1"/>
        <v>0</v>
      </c>
      <c r="K86" s="5">
        <f t="shared" si="2"/>
        <v>0</v>
      </c>
      <c r="L86" s="6"/>
      <c r="M86" s="7"/>
      <c r="N86" s="55"/>
      <c r="O86" s="55"/>
      <c r="P86" s="55"/>
      <c r="Q86" s="55"/>
      <c r="R86" s="55"/>
      <c r="S86" s="55"/>
      <c r="T86" s="55"/>
      <c r="U86" s="55"/>
      <c r="V86" s="55"/>
      <c r="W86" s="55"/>
      <c r="X86" s="55"/>
      <c r="Y86" s="55"/>
      <c r="Z86" s="8"/>
      <c r="AA86" s="8"/>
      <c r="AB86" s="8"/>
      <c r="AC86" s="8"/>
      <c r="AD86" s="8"/>
      <c r="AE86" s="8"/>
      <c r="AF86" s="8"/>
      <c r="AG86" s="8"/>
      <c r="AH86" s="8"/>
      <c r="AI86" s="8"/>
      <c r="AJ86" s="8"/>
      <c r="AK86" s="8"/>
      <c r="AL86" s="8"/>
      <c r="AM86" s="8"/>
      <c r="AN86" s="8"/>
      <c r="AO86" s="8"/>
      <c r="AP86" s="8"/>
      <c r="AQ86" s="8"/>
      <c r="AR86" s="8"/>
    </row>
    <row r="87" ht="15.0" customHeight="1">
      <c r="A87" s="1"/>
      <c r="B87" s="1"/>
      <c r="C87" s="1" t="str">
        <f t="shared" si="4"/>
        <v>Andres Manzalini</v>
      </c>
      <c r="D87" s="2"/>
      <c r="E87" s="70" t="s">
        <v>100</v>
      </c>
      <c r="F87" s="30">
        <v>0.7611111111111111</v>
      </c>
      <c r="G87" s="31" t="s">
        <v>374</v>
      </c>
      <c r="H87" s="2"/>
      <c r="I87" s="32" t="s">
        <v>230</v>
      </c>
      <c r="J87" s="4">
        <f t="shared" si="1"/>
        <v>21</v>
      </c>
      <c r="K87" s="5">
        <f t="shared" si="2"/>
        <v>7</v>
      </c>
      <c r="L87" s="6"/>
      <c r="M87" s="7"/>
      <c r="N87" s="55"/>
      <c r="O87" s="55"/>
      <c r="P87" s="55"/>
      <c r="Q87" s="55"/>
      <c r="R87" s="55"/>
      <c r="S87" s="55"/>
      <c r="T87" s="55"/>
      <c r="U87" s="55"/>
      <c r="V87" s="55"/>
      <c r="W87" s="55"/>
      <c r="X87" s="55"/>
      <c r="Y87" s="55"/>
      <c r="Z87" s="8"/>
      <c r="AA87" s="8"/>
      <c r="AB87" s="8"/>
      <c r="AC87" s="8"/>
      <c r="AD87" s="8"/>
      <c r="AE87" s="8"/>
      <c r="AF87" s="8"/>
      <c r="AG87" s="8"/>
      <c r="AH87" s="8"/>
      <c r="AI87" s="8"/>
      <c r="AJ87" s="8"/>
      <c r="AK87" s="8"/>
      <c r="AL87" s="8"/>
      <c r="AM87" s="8"/>
      <c r="AN87" s="8"/>
      <c r="AO87" s="8"/>
      <c r="AP87" s="8"/>
      <c r="AQ87" s="8"/>
      <c r="AR87" s="8"/>
    </row>
    <row r="88" ht="15.0" customHeight="1">
      <c r="A88" s="1"/>
      <c r="B88" s="1"/>
      <c r="C88" s="1" t="str">
        <f t="shared" si="4"/>
        <v>Andres Manzalini</v>
      </c>
      <c r="D88" s="2"/>
      <c r="E88" s="46"/>
      <c r="F88" s="27"/>
      <c r="G88" s="31" t="s">
        <v>380</v>
      </c>
      <c r="H88" s="2"/>
      <c r="I88" s="32" t="s">
        <v>45</v>
      </c>
      <c r="J88" s="4">
        <f t="shared" si="1"/>
        <v>24</v>
      </c>
      <c r="K88" s="5">
        <f t="shared" si="2"/>
        <v>7</v>
      </c>
      <c r="L88" s="6"/>
      <c r="M88" s="7"/>
      <c r="N88" s="55"/>
      <c r="O88" s="55"/>
      <c r="P88" s="55"/>
      <c r="Q88" s="55"/>
      <c r="R88" s="55"/>
      <c r="S88" s="55"/>
      <c r="T88" s="55"/>
      <c r="U88" s="55"/>
      <c r="V88" s="55"/>
      <c r="W88" s="55"/>
      <c r="X88" s="55"/>
      <c r="Y88" s="55"/>
      <c r="Z88" s="8"/>
      <c r="AA88" s="8"/>
      <c r="AB88" s="8"/>
      <c r="AC88" s="8"/>
      <c r="AD88" s="8"/>
      <c r="AE88" s="8"/>
      <c r="AF88" s="8"/>
      <c r="AG88" s="8"/>
      <c r="AH88" s="8"/>
      <c r="AI88" s="8"/>
      <c r="AJ88" s="8"/>
      <c r="AK88" s="8"/>
      <c r="AL88" s="8"/>
      <c r="AM88" s="8"/>
      <c r="AN88" s="8"/>
      <c r="AO88" s="8"/>
      <c r="AP88" s="8"/>
      <c r="AQ88" s="8"/>
      <c r="AR88" s="8"/>
    </row>
    <row r="89" ht="15.0" customHeight="1">
      <c r="A89" s="1"/>
      <c r="B89" s="1"/>
      <c r="C89" s="1" t="str">
        <f t="shared" si="4"/>
        <v>Andres Manzalini</v>
      </c>
      <c r="D89" s="2"/>
      <c r="E89" s="1"/>
      <c r="F89" s="1"/>
      <c r="G89" s="3"/>
      <c r="H89" s="2"/>
      <c r="I89" s="1"/>
      <c r="J89" s="4">
        <f t="shared" si="1"/>
        <v>0</v>
      </c>
      <c r="K89" s="5">
        <f t="shared" si="2"/>
        <v>0</v>
      </c>
      <c r="L89" s="6"/>
      <c r="M89" s="7"/>
      <c r="N89" s="55"/>
      <c r="O89" s="55"/>
      <c r="P89" s="55"/>
      <c r="Q89" s="55"/>
      <c r="R89" s="55"/>
      <c r="S89" s="55"/>
      <c r="T89" s="55"/>
      <c r="U89" s="55"/>
      <c r="V89" s="55"/>
      <c r="W89" s="55"/>
      <c r="X89" s="55"/>
      <c r="Y89" s="55"/>
      <c r="Z89" s="55"/>
      <c r="AA89" s="55"/>
      <c r="AB89" s="55"/>
      <c r="AC89" s="55"/>
      <c r="AD89" s="55"/>
      <c r="AE89" s="55"/>
      <c r="AF89" s="55"/>
      <c r="AG89" s="55"/>
      <c r="AH89" s="1"/>
      <c r="AI89" s="1"/>
      <c r="AJ89" s="1"/>
      <c r="AK89" s="1"/>
      <c r="AL89" s="1"/>
      <c r="AM89" s="1"/>
      <c r="AN89" s="1"/>
      <c r="AO89" s="1"/>
      <c r="AP89" s="1"/>
      <c r="AQ89" s="1"/>
      <c r="AR89" s="10"/>
    </row>
    <row r="90" ht="15.0" customHeight="1">
      <c r="C90" s="1" t="str">
        <f t="shared" si="4"/>
        <v>Andres Manzalini</v>
      </c>
      <c r="J90" s="4">
        <f t="shared" si="1"/>
        <v>0</v>
      </c>
      <c r="K90" s="5">
        <f t="shared" si="2"/>
        <v>0</v>
      </c>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row>
    <row r="91" ht="15.0" customHeight="1">
      <c r="C91" s="1" t="str">
        <f t="shared" si="4"/>
        <v>Andres </v>
      </c>
      <c r="E91" s="69" t="s">
        <v>99</v>
      </c>
      <c r="F91" s="69" t="s">
        <v>385</v>
      </c>
      <c r="G91" s="69" t="s">
        <v>386</v>
      </c>
      <c r="J91" s="4">
        <f t="shared" si="1"/>
        <v>0</v>
      </c>
      <c r="K91" s="5">
        <f t="shared" si="2"/>
        <v>0</v>
      </c>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row>
    <row r="92" ht="15.0" customHeight="1">
      <c r="C92" s="1" t="str">
        <f t="shared" si="4"/>
        <v>Andres </v>
      </c>
      <c r="E92" s="69" t="s">
        <v>99</v>
      </c>
      <c r="F92" s="69" t="s">
        <v>388</v>
      </c>
      <c r="G92" s="69" t="s">
        <v>389</v>
      </c>
      <c r="I92" s="69" t="s">
        <v>221</v>
      </c>
      <c r="J92" s="4">
        <f t="shared" si="1"/>
        <v>19</v>
      </c>
      <c r="K92" s="5">
        <f t="shared" si="2"/>
        <v>7</v>
      </c>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row>
    <row r="93" ht="15.0" customHeight="1">
      <c r="C93" s="1" t="str">
        <f t="shared" si="4"/>
        <v>Andres </v>
      </c>
      <c r="G93" s="69" t="s">
        <v>391</v>
      </c>
      <c r="J93" s="4">
        <f t="shared" si="1"/>
        <v>0</v>
      </c>
      <c r="K93" s="5">
        <f t="shared" si="2"/>
        <v>0</v>
      </c>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row>
    <row r="94" ht="15.0" customHeight="1">
      <c r="C94" s="1" t="str">
        <f t="shared" si="4"/>
        <v>Andres </v>
      </c>
      <c r="G94" s="69" t="s">
        <v>395</v>
      </c>
      <c r="I94" s="69" t="s">
        <v>85</v>
      </c>
      <c r="J94" s="4">
        <f t="shared" si="1"/>
        <v>30</v>
      </c>
      <c r="K94" s="5">
        <f t="shared" si="2"/>
        <v>8</v>
      </c>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row>
    <row r="95" ht="15.0" customHeight="1">
      <c r="C95" s="1" t="str">
        <f t="shared" si="4"/>
        <v>Tomás </v>
      </c>
      <c r="E95" s="69" t="s">
        <v>93</v>
      </c>
      <c r="F95" s="69" t="s">
        <v>397</v>
      </c>
      <c r="G95" s="69" t="s">
        <v>398</v>
      </c>
      <c r="I95" s="69" t="s">
        <v>148</v>
      </c>
      <c r="J95" s="4">
        <f t="shared" si="1"/>
        <v>3</v>
      </c>
      <c r="K95" s="5">
        <f t="shared" si="2"/>
        <v>5</v>
      </c>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row>
    <row r="96" ht="15.0" customHeight="1">
      <c r="C96" s="1" t="str">
        <f t="shared" si="4"/>
        <v>Tomás </v>
      </c>
      <c r="G96" s="69" t="s">
        <v>401</v>
      </c>
      <c r="I96" s="69" t="s">
        <v>85</v>
      </c>
      <c r="J96" s="4">
        <f t="shared" si="1"/>
        <v>30</v>
      </c>
      <c r="K96" s="5">
        <f t="shared" si="2"/>
        <v>8</v>
      </c>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row>
    <row r="97" ht="15.0" customHeight="1">
      <c r="C97" s="1" t="str">
        <f t="shared" si="4"/>
        <v>Braian </v>
      </c>
      <c r="E97" s="69" t="s">
        <v>86</v>
      </c>
      <c r="F97" s="69" t="s">
        <v>404</v>
      </c>
      <c r="G97" s="69" t="s">
        <v>405</v>
      </c>
      <c r="J97" s="4">
        <f t="shared" si="1"/>
        <v>0</v>
      </c>
      <c r="K97" s="5">
        <f t="shared" si="2"/>
        <v>0</v>
      </c>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row>
    <row r="98" ht="15.0" customHeight="1">
      <c r="C98" s="1" t="str">
        <f t="shared" si="4"/>
        <v>Braian </v>
      </c>
      <c r="G98" s="69" t="s">
        <v>408</v>
      </c>
      <c r="I98" s="69" t="s">
        <v>85</v>
      </c>
      <c r="J98" s="4">
        <f t="shared" si="1"/>
        <v>30</v>
      </c>
      <c r="K98" s="5">
        <f t="shared" si="2"/>
        <v>8</v>
      </c>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row>
    <row r="99" ht="15.0" customHeight="1">
      <c r="C99" s="1" t="str">
        <f t="shared" si="4"/>
        <v>Braian </v>
      </c>
      <c r="G99" s="69" t="s">
        <v>411</v>
      </c>
      <c r="J99" s="4">
        <f t="shared" si="1"/>
        <v>0</v>
      </c>
      <c r="K99" s="5">
        <f t="shared" si="2"/>
        <v>0</v>
      </c>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row>
    <row r="100" ht="15.0" customHeight="1">
      <c r="C100" s="1" t="str">
        <f t="shared" si="4"/>
        <v>Andres </v>
      </c>
      <c r="E100" s="69" t="s">
        <v>99</v>
      </c>
      <c r="F100" s="69" t="s">
        <v>415</v>
      </c>
      <c r="G100" s="69" t="s">
        <v>416</v>
      </c>
      <c r="J100" s="4">
        <f t="shared" si="1"/>
        <v>0</v>
      </c>
      <c r="K100" s="5">
        <f t="shared" si="2"/>
        <v>0</v>
      </c>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row>
    <row r="101" ht="15.0" customHeight="1">
      <c r="C101" s="1" t="str">
        <f t="shared" si="4"/>
        <v>Tomás </v>
      </c>
      <c r="E101" s="69" t="s">
        <v>93</v>
      </c>
      <c r="F101" s="69" t="s">
        <v>419</v>
      </c>
      <c r="G101" s="69" t="s">
        <v>420</v>
      </c>
      <c r="I101" s="69" t="s">
        <v>148</v>
      </c>
      <c r="J101" s="4">
        <f t="shared" si="1"/>
        <v>3</v>
      </c>
      <c r="K101" s="5">
        <f t="shared" si="2"/>
        <v>5</v>
      </c>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row>
    <row r="102" ht="15.0" customHeight="1">
      <c r="C102" s="1" t="str">
        <f t="shared" si="4"/>
        <v>Tomás </v>
      </c>
      <c r="G102" s="69" t="s">
        <v>422</v>
      </c>
      <c r="I102" s="69" t="s">
        <v>85</v>
      </c>
      <c r="J102" s="4">
        <f t="shared" si="1"/>
        <v>30</v>
      </c>
      <c r="K102" s="5">
        <f t="shared" si="2"/>
        <v>8</v>
      </c>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row>
    <row r="103" ht="15.0" customHeight="1">
      <c r="C103" s="1" t="str">
        <f t="shared" si="4"/>
        <v>Braian </v>
      </c>
      <c r="E103" s="69" t="s">
        <v>86</v>
      </c>
      <c r="F103" s="69" t="s">
        <v>427</v>
      </c>
      <c r="G103" s="69" t="s">
        <v>428</v>
      </c>
      <c r="I103" s="69" t="s">
        <v>183</v>
      </c>
      <c r="J103" s="4">
        <f t="shared" si="1"/>
        <v>10</v>
      </c>
      <c r="K103" s="5">
        <f t="shared" si="2"/>
        <v>1</v>
      </c>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row>
    <row r="104" ht="15.0" customHeight="1">
      <c r="C104" s="1" t="str">
        <f t="shared" si="4"/>
        <v>Braian </v>
      </c>
      <c r="G104" s="69" t="s">
        <v>430</v>
      </c>
      <c r="I104" s="69" t="s">
        <v>92</v>
      </c>
      <c r="J104" s="4">
        <f t="shared" si="1"/>
        <v>15</v>
      </c>
      <c r="K104" s="5">
        <f t="shared" si="2"/>
        <v>4</v>
      </c>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row>
    <row r="105" ht="15.0" customHeight="1">
      <c r="C105" s="1" t="str">
        <f t="shared" si="4"/>
        <v>Tomás </v>
      </c>
      <c r="E105" s="69" t="s">
        <v>93</v>
      </c>
      <c r="F105" s="69" t="s">
        <v>433</v>
      </c>
      <c r="G105" s="69" t="s">
        <v>434</v>
      </c>
      <c r="I105" s="69" t="s">
        <v>167</v>
      </c>
      <c r="J105" s="4">
        <f t="shared" si="1"/>
        <v>26</v>
      </c>
      <c r="K105" s="5">
        <f t="shared" si="2"/>
        <v>3</v>
      </c>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row>
    <row r="106" ht="15.0" customHeight="1">
      <c r="C106" s="1" t="str">
        <f t="shared" si="4"/>
        <v>Jacquelina </v>
      </c>
      <c r="E106" s="69" t="s">
        <v>103</v>
      </c>
      <c r="F106" s="69" t="s">
        <v>438</v>
      </c>
      <c r="G106" s="69" t="s">
        <v>439</v>
      </c>
      <c r="I106" s="69" t="s">
        <v>148</v>
      </c>
      <c r="J106" s="4">
        <f t="shared" si="1"/>
        <v>3</v>
      </c>
      <c r="K106" s="5">
        <f t="shared" si="2"/>
        <v>5</v>
      </c>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row>
    <row r="107" ht="15.0" customHeight="1">
      <c r="C107" s="1" t="str">
        <f t="shared" si="4"/>
        <v>Jacquelina </v>
      </c>
      <c r="G107" s="69" t="s">
        <v>390</v>
      </c>
      <c r="J107" s="4">
        <f t="shared" si="1"/>
        <v>0</v>
      </c>
      <c r="K107" s="5">
        <f t="shared" si="2"/>
        <v>0</v>
      </c>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row>
    <row r="108" ht="15.0" customHeight="1">
      <c r="C108" s="1" t="str">
        <f t="shared" si="4"/>
        <v>Tomás </v>
      </c>
      <c r="E108" s="69" t="s">
        <v>93</v>
      </c>
      <c r="F108" s="69" t="s">
        <v>438</v>
      </c>
      <c r="G108" s="69" t="s">
        <v>444</v>
      </c>
      <c r="I108" s="69" t="s">
        <v>201</v>
      </c>
      <c r="J108" s="4">
        <f t="shared" si="1"/>
        <v>14</v>
      </c>
      <c r="K108" s="5">
        <f t="shared" si="2"/>
        <v>5</v>
      </c>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row>
    <row r="109" ht="15.0" customHeight="1">
      <c r="C109" s="1" t="str">
        <f t="shared" si="4"/>
        <v>Braian </v>
      </c>
      <c r="E109" s="69" t="s">
        <v>86</v>
      </c>
      <c r="F109" s="69" t="s">
        <v>445</v>
      </c>
      <c r="G109" s="69" t="s">
        <v>446</v>
      </c>
      <c r="I109" s="69" t="s">
        <v>189</v>
      </c>
      <c r="J109" s="4">
        <f t="shared" si="1"/>
        <v>11</v>
      </c>
      <c r="K109" s="5">
        <f t="shared" si="2"/>
        <v>5</v>
      </c>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row>
    <row r="110" ht="15.0" customHeight="1">
      <c r="C110" s="1" t="str">
        <f t="shared" si="4"/>
        <v>Jacquelina </v>
      </c>
      <c r="E110" s="69" t="s">
        <v>103</v>
      </c>
      <c r="F110" s="69" t="s">
        <v>445</v>
      </c>
      <c r="G110" s="69" t="s">
        <v>449</v>
      </c>
      <c r="I110" s="69" t="s">
        <v>183</v>
      </c>
      <c r="J110" s="4">
        <f t="shared" si="1"/>
        <v>10</v>
      </c>
      <c r="K110" s="5">
        <f t="shared" si="2"/>
        <v>1</v>
      </c>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row>
    <row r="111" ht="15.0" customHeight="1">
      <c r="C111" s="1" t="str">
        <f t="shared" si="4"/>
        <v>Andres </v>
      </c>
      <c r="E111" s="69" t="s">
        <v>99</v>
      </c>
      <c r="F111" s="69" t="s">
        <v>451</v>
      </c>
      <c r="G111" s="69" t="s">
        <v>390</v>
      </c>
      <c r="J111" s="4">
        <f t="shared" si="1"/>
        <v>0</v>
      </c>
      <c r="K111" s="5">
        <f t="shared" si="2"/>
        <v>0</v>
      </c>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row>
    <row r="112" ht="15.0" customHeight="1">
      <c r="C112" s="1" t="str">
        <f t="shared" si="4"/>
        <v>Andres </v>
      </c>
      <c r="J112" s="4">
        <f t="shared" si="1"/>
        <v>0</v>
      </c>
      <c r="K112" s="5">
        <f t="shared" si="2"/>
        <v>0</v>
      </c>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row>
    <row r="113" ht="15.0" customHeight="1">
      <c r="C113" s="1" t="str">
        <f t="shared" si="4"/>
        <v>Andres </v>
      </c>
      <c r="K113" s="5">
        <f t="shared" si="2"/>
        <v>0</v>
      </c>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row>
    <row r="114" ht="15.0" customHeight="1">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row>
    <row r="115" ht="15.0" customHeight="1"/>
    <row r="116" ht="15.0" customHeight="1"/>
    <row r="117" ht="15.0" customHeight="1"/>
    <row r="118" ht="15.0" customHeight="1"/>
    <row r="119" ht="15.0" customHeight="1"/>
    <row r="120" ht="15.0" customHeight="1"/>
    <row r="121" ht="15.0" customHeight="1"/>
    <row r="122" ht="15.0" customHeight="1"/>
    <row r="123" ht="15.0" customHeight="1"/>
    <row r="124" ht="15.0" customHeight="1"/>
    <row r="125" ht="15.0" customHeight="1"/>
    <row r="126" ht="15.0" customHeight="1"/>
    <row r="127" ht="15.0" customHeight="1"/>
    <row r="128" ht="15.0" customHeight="1"/>
    <row r="129" ht="15.0" customHeight="1"/>
    <row r="130" ht="15.0" customHeight="1"/>
    <row r="131" ht="15.0" customHeight="1"/>
    <row r="132" ht="15.0" customHeight="1"/>
    <row r="133" ht="15.0" customHeight="1"/>
    <row r="134" ht="15.0" customHeight="1"/>
    <row r="135" ht="15.0" customHeight="1"/>
    <row r="136" ht="15.0" customHeight="1"/>
    <row r="137" ht="15.0" customHeight="1"/>
    <row r="138" ht="15.0" customHeight="1"/>
    <row r="139" ht="15.0" customHeight="1"/>
    <row r="140" ht="15.0" customHeight="1"/>
    <row r="141" ht="15.0" customHeight="1"/>
    <row r="142" ht="15.0" customHeight="1"/>
    <row r="143" ht="15.0" customHeight="1"/>
    <row r="144" ht="15.0" customHeight="1"/>
    <row r="145" ht="15.0" customHeight="1"/>
    <row r="146" ht="15.0" customHeight="1"/>
    <row r="147" ht="15.0" customHeight="1"/>
    <row r="148" ht="15.0" customHeight="1"/>
    <row r="149" ht="15.0" customHeight="1"/>
    <row r="150" ht="15.0" customHeight="1"/>
    <row r="151" ht="15.0" customHeight="1"/>
    <row r="152" ht="15.0" customHeight="1"/>
    <row r="153" ht="15.0" customHeight="1"/>
    <row r="154" ht="15.0" customHeight="1"/>
    <row r="155" ht="15.0" customHeight="1"/>
    <row r="156" ht="15.0" customHeight="1"/>
    <row r="157" ht="15.0" customHeight="1"/>
    <row r="158" ht="15.0" customHeight="1"/>
    <row r="159" ht="15.0" customHeight="1"/>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5 I7:I16 I18:I27 I29:I38 I40:I49 I51:I62 I64:I14883">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1.25"/>
    <col customWidth="1" min="2" max="2" width="1.13"/>
    <col customWidth="1" min="3" max="3" width="11.5"/>
    <col customWidth="1" min="4" max="4" width="1.38"/>
    <col customWidth="1" min="5" max="5" width="11.5"/>
    <col customWidth="1" min="6" max="6" width="1.88"/>
    <col customWidth="1" min="7" max="7" width="57.38"/>
    <col customWidth="1" min="8" max="8" width="2.38"/>
    <col customWidth="1" min="9" max="9" width="1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6"/>
      <c r="M1" s="7"/>
      <c r="N1" s="8"/>
      <c r="O1" s="8"/>
      <c r="P1" s="9">
        <v>620.0</v>
      </c>
      <c r="Q1" s="8"/>
      <c r="R1" s="8"/>
      <c r="S1" s="8"/>
      <c r="T1" s="8"/>
      <c r="U1" s="8"/>
      <c r="V1" s="8"/>
      <c r="W1" s="8"/>
      <c r="X1" s="8"/>
      <c r="Y1" s="8"/>
      <c r="Z1" s="8"/>
      <c r="AA1" s="8"/>
      <c r="AB1" s="8"/>
      <c r="AC1" s="8"/>
      <c r="AD1" s="8"/>
      <c r="AE1" s="8"/>
      <c r="AF1" s="8"/>
      <c r="AG1" s="8"/>
      <c r="AH1" s="8"/>
      <c r="AI1" s="8"/>
      <c r="AJ1" s="1"/>
      <c r="AK1" s="1"/>
      <c r="AL1" s="1"/>
      <c r="AM1" s="1"/>
      <c r="AN1" s="1"/>
      <c r="AO1" s="1"/>
      <c r="AP1" s="1"/>
      <c r="AQ1" s="1"/>
      <c r="AR1" s="10"/>
    </row>
    <row r="2" ht="18.0" customHeight="1">
      <c r="A2" s="11" t="s">
        <v>0</v>
      </c>
      <c r="B2" s="11" t="s">
        <v>1</v>
      </c>
      <c r="C2" s="11" t="s">
        <v>2</v>
      </c>
      <c r="D2" s="12"/>
      <c r="E2" s="11" t="s">
        <v>1</v>
      </c>
      <c r="F2" s="11" t="s">
        <v>3</v>
      </c>
      <c r="G2" s="13" t="s">
        <v>4</v>
      </c>
      <c r="H2" s="12"/>
      <c r="I2" s="11" t="s">
        <v>5</v>
      </c>
      <c r="J2" s="14" t="s">
        <v>6</v>
      </c>
      <c r="K2" s="15" t="s">
        <v>7</v>
      </c>
      <c r="L2" s="16"/>
      <c r="M2" s="17"/>
      <c r="N2" s="18" t="s">
        <v>8</v>
      </c>
      <c r="O2" s="18"/>
      <c r="P2" s="18" t="s">
        <v>9</v>
      </c>
      <c r="Q2" s="18" t="s">
        <v>10</v>
      </c>
      <c r="R2" s="18"/>
      <c r="S2" s="18" t="s">
        <v>11</v>
      </c>
      <c r="T2" s="18"/>
      <c r="U2" s="18"/>
      <c r="V2" s="18"/>
      <c r="W2" s="18" t="s">
        <v>12</v>
      </c>
      <c r="X2" s="18"/>
      <c r="Y2" s="18"/>
      <c r="Z2" s="18"/>
      <c r="AA2" s="18"/>
      <c r="AB2" s="18"/>
      <c r="AC2" s="18"/>
      <c r="AD2" s="18"/>
      <c r="AE2" s="18"/>
      <c r="AF2" s="18"/>
      <c r="AG2" s="18"/>
      <c r="AH2" s="18"/>
      <c r="AI2" s="18"/>
      <c r="AJ2" s="19"/>
      <c r="AK2" s="19"/>
      <c r="AL2" s="19"/>
      <c r="AM2" s="19"/>
      <c r="AN2" s="19"/>
      <c r="AO2" s="19"/>
      <c r="AP2" s="19"/>
      <c r="AQ2" s="19"/>
      <c r="AR2" s="19"/>
    </row>
    <row r="3" ht="18.75" customHeight="1">
      <c r="A3" s="1"/>
      <c r="B3" s="1"/>
      <c r="C3" s="1"/>
      <c r="D3" s="2"/>
      <c r="E3" s="21"/>
      <c r="F3" s="23"/>
      <c r="G3" s="25"/>
      <c r="H3" s="2"/>
      <c r="I3" s="1"/>
      <c r="J3" s="4">
        <f t="shared" ref="J3:J639"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5">
        <f t="shared" ref="K3:K640"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6"/>
      <c r="M3" s="7"/>
      <c r="N3" s="18"/>
      <c r="O3" s="18" t="s">
        <v>13</v>
      </c>
      <c r="P3" s="8">
        <f>COUNTIFS(K$3:K$620,"&gt;0")</f>
        <v>285</v>
      </c>
      <c r="Q3" s="8">
        <f t="shared" ref="Q3:Q15" si="3">(P3/P$3)*100</f>
        <v>100</v>
      </c>
      <c r="R3" s="8"/>
      <c r="S3" s="8"/>
      <c r="T3" s="8"/>
      <c r="U3" s="8"/>
      <c r="V3" s="8"/>
      <c r="W3" s="18" t="s">
        <v>14</v>
      </c>
      <c r="X3" s="18" t="s">
        <v>15</v>
      </c>
      <c r="Y3" s="18" t="s">
        <v>16</v>
      </c>
      <c r="Z3" s="18" t="s">
        <v>17</v>
      </c>
      <c r="AA3" s="8"/>
      <c r="AB3" s="18" t="s">
        <v>18</v>
      </c>
      <c r="AC3" s="18" t="s">
        <v>19</v>
      </c>
      <c r="AD3" s="8"/>
      <c r="AE3" s="8"/>
      <c r="AF3" s="8"/>
      <c r="AG3" s="8"/>
      <c r="AH3" s="8"/>
      <c r="AI3" s="8"/>
      <c r="AJ3" s="1"/>
      <c r="AK3" s="1"/>
      <c r="AL3" s="1"/>
      <c r="AM3" s="1"/>
      <c r="AN3" s="1"/>
      <c r="AO3" s="1"/>
      <c r="AP3" s="1"/>
      <c r="AQ3" s="1"/>
      <c r="AR3" s="10"/>
    </row>
    <row r="4" ht="16.5" customHeight="1">
      <c r="A4" s="1"/>
      <c r="B4" s="1"/>
      <c r="C4" s="28" t="str">
        <f t="shared" ref="C4:C639" si="4">IF(E4="",C3,E4)</f>
        <v>Matías Aereal Aeón</v>
      </c>
      <c r="D4" s="2"/>
      <c r="E4" s="29" t="s">
        <v>20</v>
      </c>
      <c r="F4" s="30">
        <v>0.7583333333333333</v>
      </c>
      <c r="G4" s="31" t="s">
        <v>21</v>
      </c>
      <c r="H4" s="2"/>
      <c r="I4" s="32" t="s">
        <v>22</v>
      </c>
      <c r="J4" s="4">
        <f t="shared" si="1"/>
        <v>33</v>
      </c>
      <c r="K4" s="5">
        <f t="shared" si="2"/>
        <v>5</v>
      </c>
      <c r="L4" s="6"/>
      <c r="M4" s="7"/>
      <c r="N4" s="18" t="s">
        <v>23</v>
      </c>
      <c r="O4" s="18">
        <v>1.0</v>
      </c>
      <c r="P4" s="8">
        <f t="shared" ref="P4:P15" si="5">COUNTIF(K$3:K$620,O4)</f>
        <v>22</v>
      </c>
      <c r="Q4" s="8">
        <f t="shared" si="3"/>
        <v>7.719298246</v>
      </c>
      <c r="R4" s="8"/>
      <c r="S4" s="8" t="str">
        <f>IF(Q4&gt;5,"Problema de Reintegración",0)</f>
        <v>Problema de Reintegración</v>
      </c>
      <c r="T4" s="8">
        <v>0.0</v>
      </c>
      <c r="U4" s="8"/>
      <c r="V4" s="8"/>
      <c r="W4" s="18" t="s">
        <v>24</v>
      </c>
      <c r="X4" s="18" t="s">
        <v>25</v>
      </c>
      <c r="Y4" s="18">
        <f>30/100</f>
        <v>0.3</v>
      </c>
      <c r="Z4" s="18">
        <f>14/100</f>
        <v>0.14</v>
      </c>
      <c r="AA4" s="8"/>
      <c r="AB4" s="8">
        <v>1.0</v>
      </c>
      <c r="AC4" s="8"/>
      <c r="AD4" s="8">
        <f>IF(AC4&gt;5,"Problema de Reintegración",0)</f>
        <v>0</v>
      </c>
      <c r="AE4" s="8">
        <v>0.0</v>
      </c>
      <c r="AF4" s="8" t="s">
        <v>26</v>
      </c>
      <c r="AG4" s="8"/>
      <c r="AH4" s="8"/>
      <c r="AI4" s="8"/>
      <c r="AJ4" s="1"/>
      <c r="AK4" s="1"/>
      <c r="AL4" s="1"/>
      <c r="AM4" s="1"/>
      <c r="AN4" s="1"/>
      <c r="AO4" s="1"/>
      <c r="AP4" s="1"/>
      <c r="AQ4" s="1"/>
      <c r="AR4" s="10"/>
    </row>
    <row r="5" ht="18.0" customHeight="1">
      <c r="A5" s="1"/>
      <c r="B5" s="1"/>
      <c r="C5" s="28" t="str">
        <f t="shared" si="4"/>
        <v>Matías Aereal</v>
      </c>
      <c r="D5" s="2"/>
      <c r="E5" s="36" t="s">
        <v>30</v>
      </c>
      <c r="F5" s="37" t="s">
        <v>31</v>
      </c>
      <c r="G5" s="38" t="s">
        <v>32</v>
      </c>
      <c r="H5" s="2"/>
      <c r="I5" s="32" t="s">
        <v>33</v>
      </c>
      <c r="J5" s="4">
        <f t="shared" si="1"/>
        <v>6</v>
      </c>
      <c r="K5" s="5">
        <f t="shared" si="2"/>
        <v>5</v>
      </c>
      <c r="L5" s="6"/>
      <c r="M5" s="7"/>
      <c r="N5" s="18" t="s">
        <v>34</v>
      </c>
      <c r="O5" s="18">
        <v>2.0</v>
      </c>
      <c r="P5" s="8">
        <f t="shared" si="5"/>
        <v>6</v>
      </c>
      <c r="Q5" s="8">
        <f t="shared" si="3"/>
        <v>2.105263158</v>
      </c>
      <c r="R5" s="8"/>
      <c r="S5" s="8" t="str">
        <f>IF(Q5&lt;=14,,"Problema de Tensión")</f>
        <v/>
      </c>
      <c r="T5" s="8" t="str">
        <f>IF(Q5&gt;=3,,"Problema de Tensión")</f>
        <v>Problema de Tensión</v>
      </c>
      <c r="U5" s="8"/>
      <c r="V5" s="8"/>
      <c r="W5" s="18" t="s">
        <v>24</v>
      </c>
      <c r="X5" s="18" t="s">
        <v>35</v>
      </c>
      <c r="Y5" s="18">
        <f>11/100</f>
        <v>0.11</v>
      </c>
      <c r="Z5" s="18">
        <f>2/100</f>
        <v>0.02</v>
      </c>
      <c r="AA5" s="8"/>
      <c r="AB5" s="8">
        <v>2.0</v>
      </c>
      <c r="AC5" s="8"/>
      <c r="AD5" s="8" t="str">
        <f>IF(AC5&lt;=14,,"Problema de Tensión")</f>
        <v/>
      </c>
      <c r="AE5" s="8" t="str">
        <f>IF(AC5&gt;=3,,"Problema de Tensión")</f>
        <v>Problema de Tensión</v>
      </c>
      <c r="AF5" s="8" t="s">
        <v>26</v>
      </c>
      <c r="AG5" s="8"/>
      <c r="AH5" s="8"/>
      <c r="AI5" s="8"/>
      <c r="AJ5" s="1"/>
      <c r="AK5" s="1"/>
      <c r="AL5" s="1"/>
      <c r="AM5" s="1"/>
      <c r="AN5" s="1"/>
      <c r="AO5" s="1"/>
      <c r="AP5" s="1"/>
      <c r="AQ5" s="1"/>
      <c r="AR5" s="10"/>
    </row>
    <row r="6" ht="15.75" customHeight="1">
      <c r="A6" s="1"/>
      <c r="B6" s="1"/>
      <c r="C6" s="28" t="str">
        <f t="shared" si="4"/>
        <v>Matías Aereal</v>
      </c>
      <c r="D6" s="2"/>
      <c r="E6" s="39"/>
      <c r="F6" s="25"/>
      <c r="G6" s="40"/>
      <c r="H6" s="2"/>
      <c r="J6" s="4">
        <f t="shared" si="1"/>
        <v>0</v>
      </c>
      <c r="K6" s="5">
        <f t="shared" si="2"/>
        <v>0</v>
      </c>
      <c r="L6" s="6"/>
      <c r="M6" s="7"/>
      <c r="N6" s="18" t="s">
        <v>36</v>
      </c>
      <c r="O6" s="18">
        <v>3.0</v>
      </c>
      <c r="P6" s="8">
        <f t="shared" si="5"/>
        <v>33</v>
      </c>
      <c r="Q6" s="8">
        <f t="shared" si="3"/>
        <v>11.57894737</v>
      </c>
      <c r="R6" s="8"/>
      <c r="S6" s="8" t="str">
        <f>IF(Q6&lt;=20,,"Problema de Decisión")</f>
        <v/>
      </c>
      <c r="T6" s="8" t="str">
        <f>IF(Q6&gt;=6,,"Problema de Decisión")</f>
        <v/>
      </c>
      <c r="U6" s="8"/>
      <c r="V6" s="8"/>
      <c r="W6" s="18" t="s">
        <v>37</v>
      </c>
      <c r="X6" s="18" t="s">
        <v>38</v>
      </c>
      <c r="Y6" s="18">
        <f>40/100</f>
        <v>0.4</v>
      </c>
      <c r="Z6" s="18">
        <f>21/100</f>
        <v>0.21</v>
      </c>
      <c r="AA6" s="8"/>
      <c r="AB6" s="8">
        <v>3.0</v>
      </c>
      <c r="AC6" s="8"/>
      <c r="AD6" s="8" t="str">
        <f>IF(AC6&lt;=20,,"Problema de Decisión")</f>
        <v/>
      </c>
      <c r="AE6" s="8" t="str">
        <f>IF(AC6&gt;=6,,"Problema de Decisión")</f>
        <v>Problema de Decisión</v>
      </c>
      <c r="AF6" s="8" t="s">
        <v>26</v>
      </c>
      <c r="AG6" s="8"/>
      <c r="AH6" s="8"/>
      <c r="AI6" s="8"/>
      <c r="AJ6" s="1"/>
      <c r="AK6" s="1"/>
      <c r="AL6" s="1"/>
      <c r="AM6" s="1"/>
      <c r="AN6" s="1"/>
      <c r="AO6" s="1"/>
      <c r="AP6" s="1"/>
      <c r="AQ6" s="1"/>
      <c r="AR6" s="10"/>
    </row>
    <row r="7" ht="15.75" customHeight="1">
      <c r="A7" s="1"/>
      <c r="B7" s="1"/>
      <c r="C7" s="28" t="str">
        <f t="shared" si="4"/>
        <v>Matías</v>
      </c>
      <c r="D7" s="2"/>
      <c r="E7" s="41" t="s">
        <v>39</v>
      </c>
      <c r="F7" s="42">
        <v>0.7083333333333334</v>
      </c>
      <c r="G7" s="43" t="s">
        <v>41</v>
      </c>
      <c r="H7" s="2"/>
      <c r="I7" s="1"/>
      <c r="J7" s="4">
        <f t="shared" si="1"/>
        <v>0</v>
      </c>
      <c r="K7" s="5">
        <f t="shared" si="2"/>
        <v>0</v>
      </c>
      <c r="L7" s="6"/>
      <c r="M7" s="7"/>
      <c r="N7" s="18" t="s">
        <v>40</v>
      </c>
      <c r="O7" s="18">
        <v>4.0</v>
      </c>
      <c r="P7" s="8">
        <f t="shared" si="5"/>
        <v>39</v>
      </c>
      <c r="Q7" s="8">
        <f t="shared" si="3"/>
        <v>13.68421053</v>
      </c>
      <c r="R7" s="8"/>
      <c r="S7" s="8" t="str">
        <f>IF(Q7&lt;=11,,"Problema de Control")</f>
        <v>Problema de Control</v>
      </c>
      <c r="T7" s="8" t="str">
        <f>IF(Q7&gt;=4,,"Problema de Control")</f>
        <v/>
      </c>
      <c r="U7" s="8"/>
      <c r="V7" s="8"/>
      <c r="W7" s="18" t="s">
        <v>37</v>
      </c>
      <c r="X7" s="18" t="s">
        <v>42</v>
      </c>
      <c r="Y7" s="18">
        <f>9/100</f>
        <v>0.09</v>
      </c>
      <c r="Z7" s="18">
        <f>1/100</f>
        <v>0.01</v>
      </c>
      <c r="AA7" s="8"/>
      <c r="AB7" s="8">
        <v>4.0</v>
      </c>
      <c r="AC7" s="8"/>
      <c r="AD7" s="8" t="str">
        <f>IF(AC7&lt;=11,,"Problema de Control")</f>
        <v/>
      </c>
      <c r="AE7" s="8" t="str">
        <f>IF(AC7&gt;=4,,"Problema de Control")</f>
        <v>Problema de Control</v>
      </c>
      <c r="AF7" s="8" t="s">
        <v>26</v>
      </c>
      <c r="AG7" s="8"/>
      <c r="AH7" s="8"/>
      <c r="AI7" s="8"/>
      <c r="AJ7" s="1"/>
      <c r="AK7" s="1"/>
      <c r="AL7" s="1"/>
      <c r="AM7" s="1"/>
      <c r="AN7" s="1"/>
      <c r="AO7" s="1"/>
      <c r="AP7" s="1"/>
      <c r="AQ7" s="1"/>
      <c r="AR7" s="10"/>
    </row>
    <row r="8" ht="15.75" customHeight="1">
      <c r="A8" s="1"/>
      <c r="B8" s="1"/>
      <c r="C8" s="28" t="str">
        <f t="shared" si="4"/>
        <v>Matías</v>
      </c>
      <c r="D8" s="2"/>
      <c r="E8" s="26"/>
      <c r="F8" s="27"/>
      <c r="G8" s="24" t="s">
        <v>44</v>
      </c>
      <c r="H8" s="2"/>
      <c r="I8" s="32" t="s">
        <v>45</v>
      </c>
      <c r="J8" s="4">
        <f t="shared" si="1"/>
        <v>24</v>
      </c>
      <c r="K8" s="5">
        <f t="shared" si="2"/>
        <v>7</v>
      </c>
      <c r="L8" s="6"/>
      <c r="M8" s="7"/>
      <c r="N8" s="18" t="s">
        <v>43</v>
      </c>
      <c r="O8" s="18">
        <v>5.0</v>
      </c>
      <c r="P8" s="8">
        <f t="shared" si="5"/>
        <v>61</v>
      </c>
      <c r="Q8" s="8">
        <f t="shared" si="3"/>
        <v>21.40350877</v>
      </c>
      <c r="R8" s="8"/>
      <c r="S8" s="8" t="str">
        <f>IF(Q8&lt;=40,,"Problema de Evaluación")</f>
        <v/>
      </c>
      <c r="T8" s="8" t="str">
        <f>IF(Q8&gt;=21,,"Problema de Evaluación")</f>
        <v/>
      </c>
      <c r="U8" s="8"/>
      <c r="V8" s="8"/>
      <c r="W8" s="18" t="s">
        <v>46</v>
      </c>
      <c r="X8" s="18" t="s">
        <v>47</v>
      </c>
      <c r="Y8" s="18">
        <f>11/100</f>
        <v>0.11</v>
      </c>
      <c r="Z8" s="18">
        <f>4/100</f>
        <v>0.04</v>
      </c>
      <c r="AA8" s="8"/>
      <c r="AB8" s="8">
        <v>5.0</v>
      </c>
      <c r="AC8" s="8"/>
      <c r="AD8" s="8" t="str">
        <f>IF(AC8&lt;=40,,"Problema de Evaluación")</f>
        <v/>
      </c>
      <c r="AE8" s="8" t="str">
        <f>IF(AC8&gt;=21,,"Problema de Evaluación")</f>
        <v>Problema de Evaluación</v>
      </c>
      <c r="AF8" s="8" t="s">
        <v>26</v>
      </c>
      <c r="AG8" s="8"/>
      <c r="AH8" s="8"/>
      <c r="AI8" s="8"/>
      <c r="AJ8" s="1"/>
      <c r="AK8" s="1"/>
      <c r="AL8" s="1"/>
      <c r="AM8" s="1"/>
      <c r="AN8" s="1"/>
      <c r="AO8" s="1"/>
      <c r="AP8" s="1"/>
      <c r="AQ8" s="1"/>
      <c r="AR8" s="10"/>
    </row>
    <row r="9" ht="15.75" customHeight="1">
      <c r="A9" s="1"/>
      <c r="B9" s="1"/>
      <c r="C9" s="28" t="str">
        <f t="shared" si="4"/>
        <v>Matías</v>
      </c>
      <c r="D9" s="2"/>
      <c r="E9" s="44"/>
      <c r="F9" s="27"/>
      <c r="G9" s="27"/>
      <c r="H9" s="2"/>
      <c r="I9" s="1"/>
      <c r="J9" s="4">
        <f t="shared" si="1"/>
        <v>0</v>
      </c>
      <c r="K9" s="5">
        <f t="shared" si="2"/>
        <v>0</v>
      </c>
      <c r="L9" s="6"/>
      <c r="M9" s="7"/>
      <c r="N9" s="18" t="s">
        <v>48</v>
      </c>
      <c r="O9" s="18">
        <v>6.0</v>
      </c>
      <c r="P9" s="8">
        <f t="shared" si="5"/>
        <v>59</v>
      </c>
      <c r="Q9" s="8">
        <f t="shared" si="3"/>
        <v>20.70175439</v>
      </c>
      <c r="R9" s="8"/>
      <c r="S9" s="8" t="str">
        <f>IF(Q9&lt;=30,,"Problema de Comunicación")</f>
        <v/>
      </c>
      <c r="T9" s="8" t="str">
        <f>IF(Q9&gt;=14,,"Problema de Comunicación")</f>
        <v/>
      </c>
      <c r="U9" s="8"/>
      <c r="V9" s="8"/>
      <c r="W9" s="18" t="s">
        <v>46</v>
      </c>
      <c r="X9" s="18" t="s">
        <v>49</v>
      </c>
      <c r="Y9" s="18">
        <f>5/100</f>
        <v>0.05</v>
      </c>
      <c r="Z9" s="18">
        <v>0.0</v>
      </c>
      <c r="AA9" s="8"/>
      <c r="AB9" s="8">
        <v>6.0</v>
      </c>
      <c r="AC9" s="8"/>
      <c r="AD9" s="8" t="str">
        <f>IF(AC9&lt;=30,,"Problema de Comunicación")</f>
        <v/>
      </c>
      <c r="AE9" s="8" t="str">
        <f>IF(AC9&gt;=14,,"Problema de Comunicación")</f>
        <v>Problema de Comunicación</v>
      </c>
      <c r="AF9" s="8" t="s">
        <v>26</v>
      </c>
      <c r="AG9" s="8"/>
      <c r="AH9" s="8"/>
      <c r="AI9" s="8"/>
      <c r="AJ9" s="1"/>
      <c r="AK9" s="1"/>
      <c r="AL9" s="1"/>
      <c r="AM9" s="1"/>
      <c r="AN9" s="1"/>
      <c r="AO9" s="1"/>
      <c r="AP9" s="1"/>
      <c r="AQ9" s="1"/>
      <c r="AR9" s="10"/>
    </row>
    <row r="10" ht="15.75" customHeight="1">
      <c r="A10" s="1"/>
      <c r="B10" s="1"/>
      <c r="C10" s="28" t="str">
        <f t="shared" si="4"/>
        <v>Matías</v>
      </c>
      <c r="D10" s="2"/>
      <c r="E10" s="26"/>
      <c r="F10" s="27"/>
      <c r="G10" s="27"/>
      <c r="H10" s="2"/>
      <c r="I10" s="1"/>
      <c r="J10" s="4">
        <f t="shared" si="1"/>
        <v>0</v>
      </c>
      <c r="K10" s="5">
        <f t="shared" si="2"/>
        <v>0</v>
      </c>
      <c r="L10" s="6"/>
      <c r="M10" s="7"/>
      <c r="N10" s="18" t="s">
        <v>52</v>
      </c>
      <c r="O10" s="18">
        <v>7.0</v>
      </c>
      <c r="P10" s="8">
        <f t="shared" si="5"/>
        <v>17</v>
      </c>
      <c r="Q10" s="8">
        <f t="shared" si="3"/>
        <v>5.964912281</v>
      </c>
      <c r="R10" s="8"/>
      <c r="S10" s="8" t="str">
        <f>IF(Q10&lt;=11,,"Problema de Comunicación")</f>
        <v/>
      </c>
      <c r="T10" s="8" t="str">
        <f>IF(Q10&gt;=2,,"Problema de Comunicación")</f>
        <v/>
      </c>
      <c r="U10" s="8"/>
      <c r="V10" s="8"/>
      <c r="W10" s="18" t="s">
        <v>53</v>
      </c>
      <c r="X10" s="18" t="s">
        <v>54</v>
      </c>
      <c r="Y10" s="18">
        <f>20/100</f>
        <v>0.2</v>
      </c>
      <c r="Z10" s="18">
        <f>6/100</f>
        <v>0.06</v>
      </c>
      <c r="AA10" s="8"/>
      <c r="AB10" s="8">
        <v>7.0</v>
      </c>
      <c r="AC10" s="8"/>
      <c r="AD10" s="8" t="str">
        <f>IF(AC10&lt;=11,,"Problema de Comunicación")</f>
        <v/>
      </c>
      <c r="AE10" s="8" t="str">
        <f>IF(AC10&gt;=2,,"Problema de Comunicación")</f>
        <v>Problema de Comunicación</v>
      </c>
      <c r="AF10" s="8" t="s">
        <v>26</v>
      </c>
      <c r="AG10" s="8"/>
      <c r="AH10" s="8"/>
      <c r="AI10" s="8"/>
      <c r="AJ10" s="1"/>
      <c r="AK10" s="1"/>
      <c r="AL10" s="1"/>
      <c r="AM10" s="1"/>
      <c r="AN10" s="1"/>
      <c r="AO10" s="1"/>
      <c r="AP10" s="1"/>
      <c r="AQ10" s="1"/>
      <c r="AR10" s="10"/>
    </row>
    <row r="11" ht="15.75" customHeight="1">
      <c r="A11" s="1"/>
      <c r="B11" s="1"/>
      <c r="C11" s="28" t="str">
        <f t="shared" si="4"/>
        <v>Sebastian</v>
      </c>
      <c r="D11" s="2"/>
      <c r="E11" s="41" t="s">
        <v>56</v>
      </c>
      <c r="F11" s="42">
        <v>0.7083333333333334</v>
      </c>
      <c r="G11" s="43" t="s">
        <v>57</v>
      </c>
      <c r="H11" s="2"/>
      <c r="I11" s="1"/>
      <c r="J11" s="4">
        <f t="shared" si="1"/>
        <v>0</v>
      </c>
      <c r="K11" s="5">
        <f t="shared" si="2"/>
        <v>0</v>
      </c>
      <c r="L11" s="6"/>
      <c r="M11" s="7"/>
      <c r="N11" s="18" t="s">
        <v>58</v>
      </c>
      <c r="O11" s="18">
        <v>8.0</v>
      </c>
      <c r="P11" s="8">
        <f t="shared" si="5"/>
        <v>17</v>
      </c>
      <c r="Q11" s="8">
        <f t="shared" si="3"/>
        <v>5.964912281</v>
      </c>
      <c r="R11" s="8"/>
      <c r="S11" s="8" t="str">
        <f>IF(Q11&lt;=9,,"Problema de Evaluación")</f>
        <v/>
      </c>
      <c r="T11" s="8" t="str">
        <f>IF(Q11&gt;=1,,"Problema de Evaluación")</f>
        <v/>
      </c>
      <c r="U11" s="8"/>
      <c r="V11" s="8"/>
      <c r="W11" s="18" t="s">
        <v>53</v>
      </c>
      <c r="X11" s="18" t="s">
        <v>59</v>
      </c>
      <c r="Y11" s="18">
        <f>13/100</f>
        <v>0.13</v>
      </c>
      <c r="Z11" s="18">
        <f t="shared" ref="Z11:Z12" si="6">3/100</f>
        <v>0.03</v>
      </c>
      <c r="AA11" s="8"/>
      <c r="AB11" s="8">
        <v>8.0</v>
      </c>
      <c r="AC11" s="8"/>
      <c r="AD11" s="8" t="str">
        <f>IF(AC11&lt;=9,,"Problema de Evaluación")</f>
        <v/>
      </c>
      <c r="AE11" s="8" t="str">
        <f>IF(AC11&gt;=1,,"Problema de Evaluación")</f>
        <v>Problema de Evaluación</v>
      </c>
      <c r="AF11" s="8" t="s">
        <v>26</v>
      </c>
      <c r="AG11" s="8" t="s">
        <v>60</v>
      </c>
      <c r="AH11" s="8"/>
      <c r="AI11" s="8"/>
      <c r="AJ11" s="1"/>
      <c r="AK11" s="1"/>
      <c r="AL11" s="1"/>
      <c r="AM11" s="1"/>
      <c r="AN11" s="1"/>
      <c r="AO11" s="1"/>
      <c r="AP11" s="1"/>
      <c r="AQ11" s="1"/>
      <c r="AR11" s="10"/>
    </row>
    <row r="12" ht="15.75" customHeight="1">
      <c r="A12" s="1"/>
      <c r="B12" s="1"/>
      <c r="C12" s="28" t="str">
        <f t="shared" si="4"/>
        <v>Sebastian</v>
      </c>
      <c r="D12" s="2"/>
      <c r="E12" s="44"/>
      <c r="F12" s="27"/>
      <c r="G12" s="27"/>
      <c r="H12" s="2"/>
      <c r="I12" s="1"/>
      <c r="J12" s="4">
        <f t="shared" si="1"/>
        <v>0</v>
      </c>
      <c r="K12" s="5">
        <f t="shared" si="2"/>
        <v>0</v>
      </c>
      <c r="L12" s="6"/>
      <c r="M12" s="7"/>
      <c r="N12" s="18" t="s">
        <v>62</v>
      </c>
      <c r="O12" s="18">
        <v>9.0</v>
      </c>
      <c r="P12" s="8">
        <f t="shared" si="5"/>
        <v>1</v>
      </c>
      <c r="Q12" s="8">
        <f t="shared" si="3"/>
        <v>0.350877193</v>
      </c>
      <c r="R12" s="8"/>
      <c r="S12" s="8" t="str">
        <f>IF(Q12&lt;=5,,"Problema de Control")</f>
        <v/>
      </c>
      <c r="T12" s="8" t="str">
        <f>IF(Q12&gt;=0,,"Problema de Control")</f>
        <v/>
      </c>
      <c r="U12" s="8"/>
      <c r="V12" s="8"/>
      <c r="W12" s="18" t="s">
        <v>63</v>
      </c>
      <c r="X12" s="18" t="s">
        <v>64</v>
      </c>
      <c r="Y12" s="18">
        <f>14/100</f>
        <v>0.14</v>
      </c>
      <c r="Z12" s="18">
        <f t="shared" si="6"/>
        <v>0.03</v>
      </c>
      <c r="AA12" s="8"/>
      <c r="AB12" s="8">
        <v>9.0</v>
      </c>
      <c r="AC12" s="8"/>
      <c r="AD12" s="8" t="str">
        <f>IF(AC12&lt;=5,,"Problema de Control")</f>
        <v/>
      </c>
      <c r="AE12" s="8" t="str">
        <f>IF(AC12&gt;=0,,"Problema de Control")</f>
        <v/>
      </c>
      <c r="AF12" s="8" t="s">
        <v>26</v>
      </c>
      <c r="AG12" s="8">
        <v>1.0</v>
      </c>
      <c r="AH12" s="8">
        <f t="shared" ref="AH12:AH23" si="7">IF( OR(T4&lt;&gt;0,S4&lt;&gt;0),1,0)</f>
        <v>1</v>
      </c>
      <c r="AI12" s="8"/>
      <c r="AJ12" s="1"/>
      <c r="AK12" s="1"/>
      <c r="AL12" s="1"/>
      <c r="AM12" s="1"/>
      <c r="AN12" s="1"/>
      <c r="AO12" s="1"/>
      <c r="AP12" s="1"/>
      <c r="AQ12" s="1"/>
      <c r="AR12" s="10"/>
    </row>
    <row r="13" ht="24.0" customHeight="1">
      <c r="A13" s="1"/>
      <c r="B13" s="1"/>
      <c r="C13" s="28" t="str">
        <f t="shared" si="4"/>
        <v>Sebastian</v>
      </c>
      <c r="D13" s="2"/>
      <c r="E13" s="26"/>
      <c r="F13" s="27"/>
      <c r="G13" s="27"/>
      <c r="H13" s="2"/>
      <c r="I13" s="1"/>
      <c r="J13" s="4">
        <f t="shared" si="1"/>
        <v>0</v>
      </c>
      <c r="K13" s="5">
        <f t="shared" si="2"/>
        <v>0</v>
      </c>
      <c r="L13" s="6"/>
      <c r="M13" s="7"/>
      <c r="N13" s="18" t="s">
        <v>66</v>
      </c>
      <c r="O13" s="18">
        <v>10.0</v>
      </c>
      <c r="P13" s="8">
        <f t="shared" si="5"/>
        <v>2</v>
      </c>
      <c r="Q13" s="8">
        <f t="shared" si="3"/>
        <v>0.701754386</v>
      </c>
      <c r="R13" s="8"/>
      <c r="S13" s="8" t="str">
        <f>IF(Q13&lt;=13,,"Problema de Decisión")</f>
        <v/>
      </c>
      <c r="T13" s="8" t="str">
        <f>IF(Q13&gt;=3,,"Problema de Decisión")</f>
        <v>Problema de Decisión</v>
      </c>
      <c r="U13" s="8"/>
      <c r="V13" s="8"/>
      <c r="W13" s="18" t="s">
        <v>63</v>
      </c>
      <c r="X13" s="18" t="s">
        <v>67</v>
      </c>
      <c r="Y13" s="18">
        <f>10/100</f>
        <v>0.1</v>
      </c>
      <c r="Z13" s="18">
        <f>1/100</f>
        <v>0.01</v>
      </c>
      <c r="AA13" s="8"/>
      <c r="AB13" s="8">
        <v>10.0</v>
      </c>
      <c r="AC13" s="8"/>
      <c r="AD13" s="8" t="str">
        <f>IF(AC13&lt;=13,,"Problema de Decisión")</f>
        <v/>
      </c>
      <c r="AE13" s="8" t="str">
        <f>IF(AC13&gt;=3,,"Problema de Decisión")</f>
        <v>Problema de Decisión</v>
      </c>
      <c r="AF13" s="8" t="s">
        <v>26</v>
      </c>
      <c r="AG13" s="8">
        <v>2.0</v>
      </c>
      <c r="AH13" s="8">
        <f t="shared" si="7"/>
        <v>1</v>
      </c>
      <c r="AI13" s="8"/>
      <c r="AJ13" s="1"/>
      <c r="AK13" s="1"/>
      <c r="AL13" s="1"/>
      <c r="AM13" s="1"/>
      <c r="AN13" s="1"/>
      <c r="AO13" s="1"/>
      <c r="AP13" s="1"/>
      <c r="AQ13" s="1"/>
      <c r="AR13" s="10"/>
    </row>
    <row r="14" ht="24.0" customHeight="1">
      <c r="A14" s="1"/>
      <c r="B14" s="1"/>
      <c r="C14" s="28" t="str">
        <f t="shared" si="4"/>
        <v>Matías</v>
      </c>
      <c r="D14" s="2"/>
      <c r="E14" s="41" t="s">
        <v>39</v>
      </c>
      <c r="F14" s="42">
        <v>0.7090277777777778</v>
      </c>
      <c r="G14" s="43" t="s">
        <v>69</v>
      </c>
      <c r="H14" s="2"/>
      <c r="I14" s="32" t="s">
        <v>70</v>
      </c>
      <c r="J14" s="4">
        <f t="shared" si="1"/>
        <v>5</v>
      </c>
      <c r="K14" s="5">
        <f t="shared" si="2"/>
        <v>4</v>
      </c>
      <c r="L14" s="6"/>
      <c r="M14" s="7"/>
      <c r="N14" s="18" t="s">
        <v>71</v>
      </c>
      <c r="O14" s="18">
        <v>11.0</v>
      </c>
      <c r="P14" s="8">
        <f t="shared" si="5"/>
        <v>18</v>
      </c>
      <c r="Q14" s="8">
        <f t="shared" si="3"/>
        <v>6.315789474</v>
      </c>
      <c r="R14" s="8"/>
      <c r="S14" s="8" t="str">
        <f>IF(Q14&lt;=10,,"Problema de Tensión")</f>
        <v/>
      </c>
      <c r="T14" s="8" t="str">
        <f>IF(Q14&gt;=1,,"Problema de Tensión")</f>
        <v/>
      </c>
      <c r="U14" s="8"/>
      <c r="V14" s="8"/>
      <c r="W14" s="18" t="s">
        <v>72</v>
      </c>
      <c r="X14" s="18" t="s">
        <v>73</v>
      </c>
      <c r="Y14" s="18">
        <f>5/100</f>
        <v>0.05</v>
      </c>
      <c r="Z14" s="18">
        <v>0.0</v>
      </c>
      <c r="AA14" s="8"/>
      <c r="AB14" s="8">
        <v>11.0</v>
      </c>
      <c r="AC14" s="8"/>
      <c r="AD14" s="8" t="str">
        <f>IF(AC14&lt;=10,,"Problema de Tensión")</f>
        <v/>
      </c>
      <c r="AE14" s="8" t="str">
        <f>IF(AC14&gt;=1,,"Problema de Tensión")</f>
        <v>Problema de Tensión</v>
      </c>
      <c r="AF14" s="8" t="s">
        <v>26</v>
      </c>
      <c r="AG14" s="8">
        <v>3.0</v>
      </c>
      <c r="AH14" s="8">
        <f t="shared" si="7"/>
        <v>0</v>
      </c>
      <c r="AI14" s="8"/>
      <c r="AJ14" s="1"/>
      <c r="AK14" s="1"/>
      <c r="AL14" s="1"/>
      <c r="AM14" s="1"/>
      <c r="AN14" s="1"/>
      <c r="AO14" s="1"/>
      <c r="AP14" s="1"/>
      <c r="AQ14" s="1"/>
      <c r="AR14" s="10"/>
    </row>
    <row r="15" ht="15.75" customHeight="1">
      <c r="A15" s="1"/>
      <c r="B15" s="1"/>
      <c r="C15" s="28" t="str">
        <f t="shared" si="4"/>
        <v>Matías</v>
      </c>
      <c r="D15" s="2"/>
      <c r="E15" s="24"/>
      <c r="F15" s="27"/>
      <c r="G15" s="43" t="s">
        <v>74</v>
      </c>
      <c r="H15" s="2"/>
      <c r="I15" s="32"/>
      <c r="J15" s="4">
        <f t="shared" si="1"/>
        <v>0</v>
      </c>
      <c r="K15" s="5">
        <f t="shared" si="2"/>
        <v>0</v>
      </c>
      <c r="L15" s="6"/>
      <c r="M15" s="7"/>
      <c r="N15" s="18" t="s">
        <v>75</v>
      </c>
      <c r="O15" s="18">
        <v>12.0</v>
      </c>
      <c r="P15" s="8">
        <f t="shared" si="5"/>
        <v>10</v>
      </c>
      <c r="Q15" s="8">
        <f t="shared" si="3"/>
        <v>3.50877193</v>
      </c>
      <c r="R15" s="8"/>
      <c r="S15" s="8" t="str">
        <f>IF(Q15&lt;=7,,"Problema de Reintegración")</f>
        <v/>
      </c>
      <c r="T15" s="8" t="str">
        <f>IF(Q15&gt;=0,,"Problema de Reintegración")</f>
        <v/>
      </c>
      <c r="U15" s="8"/>
      <c r="V15" s="8"/>
      <c r="W15" s="18" t="s">
        <v>72</v>
      </c>
      <c r="X15" s="18" t="s">
        <v>76</v>
      </c>
      <c r="Y15" s="18">
        <f>7/100</f>
        <v>0.07</v>
      </c>
      <c r="Z15" s="18">
        <v>0.0</v>
      </c>
      <c r="AA15" s="8"/>
      <c r="AB15" s="8">
        <v>12.0</v>
      </c>
      <c r="AC15" s="8"/>
      <c r="AD15" s="8" t="str">
        <f>IF(AC15&lt;=7,,"Problema de Reintegración")</f>
        <v/>
      </c>
      <c r="AE15" s="8" t="str">
        <f>IF(AC15&gt;=0,,"Problema de Reintegración")</f>
        <v/>
      </c>
      <c r="AF15" s="8" t="s">
        <v>26</v>
      </c>
      <c r="AG15" s="8">
        <v>4.0</v>
      </c>
      <c r="AH15" s="8">
        <f t="shared" si="7"/>
        <v>1</v>
      </c>
      <c r="AI15" s="8"/>
      <c r="AJ15" s="1"/>
      <c r="AK15" s="1"/>
      <c r="AL15" s="1"/>
      <c r="AM15" s="1"/>
      <c r="AN15" s="1"/>
      <c r="AO15" s="1"/>
      <c r="AP15" s="1"/>
      <c r="AQ15" s="1"/>
      <c r="AR15" s="10"/>
    </row>
    <row r="16" ht="15.75" customHeight="1">
      <c r="A16" s="1"/>
      <c r="B16" s="1"/>
      <c r="C16" s="28" t="str">
        <f t="shared" si="4"/>
        <v>Matías</v>
      </c>
      <c r="D16" s="2"/>
      <c r="E16" s="44"/>
      <c r="F16" s="27"/>
      <c r="G16" s="27"/>
      <c r="H16" s="2"/>
      <c r="I16" s="1"/>
      <c r="J16" s="4">
        <f t="shared" si="1"/>
        <v>0</v>
      </c>
      <c r="K16" s="5">
        <f t="shared" si="2"/>
        <v>0</v>
      </c>
      <c r="L16" s="6"/>
      <c r="M16" s="7"/>
      <c r="N16" s="18"/>
      <c r="O16" s="18"/>
      <c r="P16" s="8"/>
      <c r="Q16" s="8"/>
      <c r="R16" s="8"/>
      <c r="S16" s="8"/>
      <c r="T16" s="8"/>
      <c r="U16" s="18"/>
      <c r="V16" s="8"/>
      <c r="W16" s="18"/>
      <c r="X16" s="18"/>
      <c r="Y16" s="18"/>
      <c r="Z16" s="18"/>
      <c r="AA16" s="8"/>
      <c r="AB16" s="8"/>
      <c r="AC16" s="8"/>
      <c r="AD16" s="8"/>
      <c r="AE16" s="8"/>
      <c r="AF16" s="8" t="s">
        <v>26</v>
      </c>
      <c r="AG16" s="8">
        <v>5.0</v>
      </c>
      <c r="AH16" s="8">
        <f t="shared" si="7"/>
        <v>0</v>
      </c>
      <c r="AI16" s="8"/>
      <c r="AJ16" s="1"/>
      <c r="AK16" s="1"/>
      <c r="AL16" s="1"/>
      <c r="AM16" s="1"/>
      <c r="AN16" s="1"/>
      <c r="AO16" s="1"/>
      <c r="AP16" s="1"/>
      <c r="AQ16" s="1"/>
      <c r="AR16" s="10"/>
    </row>
    <row r="17" ht="29.25" customHeight="1">
      <c r="A17" s="1"/>
      <c r="B17" s="1"/>
      <c r="C17" s="28" t="str">
        <f t="shared" si="4"/>
        <v>Matías</v>
      </c>
      <c r="D17" s="2"/>
      <c r="E17" s="24"/>
      <c r="F17" s="27"/>
      <c r="G17" s="27"/>
      <c r="H17" s="2"/>
      <c r="J17" s="4">
        <f t="shared" si="1"/>
        <v>0</v>
      </c>
      <c r="K17" s="5">
        <f t="shared" si="2"/>
        <v>0</v>
      </c>
      <c r="L17" s="6"/>
      <c r="M17" s="7"/>
      <c r="N17" s="8"/>
      <c r="O17" s="8"/>
      <c r="P17" s="8"/>
      <c r="Q17" s="8"/>
      <c r="R17" s="8"/>
      <c r="S17" s="8"/>
      <c r="T17" s="18"/>
      <c r="U17" s="8" t="s">
        <v>79</v>
      </c>
      <c r="V17" s="8"/>
      <c r="W17" s="8"/>
      <c r="X17" s="8"/>
      <c r="Y17" s="8"/>
      <c r="Z17" s="8"/>
      <c r="AA17" s="8"/>
      <c r="AB17" s="8"/>
      <c r="AC17" s="8"/>
      <c r="AD17" s="8"/>
      <c r="AE17" s="8"/>
      <c r="AF17" s="8"/>
      <c r="AG17" s="8">
        <v>6.0</v>
      </c>
      <c r="AH17" s="8">
        <f t="shared" si="7"/>
        <v>0</v>
      </c>
      <c r="AI17" s="8"/>
      <c r="AJ17" s="1"/>
      <c r="AK17" s="1"/>
      <c r="AL17" s="1"/>
      <c r="AM17" s="1"/>
      <c r="AN17" s="1"/>
      <c r="AO17" s="1"/>
      <c r="AP17" s="1"/>
      <c r="AQ17" s="1"/>
      <c r="AR17" s="10"/>
    </row>
    <row r="18" ht="37.5" customHeight="1">
      <c r="A18" s="1"/>
      <c r="B18" s="1"/>
      <c r="C18" s="1" t="str">
        <f t="shared" si="4"/>
        <v>Sebastian</v>
      </c>
      <c r="D18" s="2"/>
      <c r="E18" s="47" t="s">
        <v>56</v>
      </c>
      <c r="F18" s="42">
        <v>0.7090277777777778</v>
      </c>
      <c r="G18" s="43" t="s">
        <v>80</v>
      </c>
      <c r="H18" s="2"/>
      <c r="I18" s="1"/>
      <c r="J18" s="4">
        <f t="shared" si="1"/>
        <v>0</v>
      </c>
      <c r="K18" s="5">
        <f t="shared" si="2"/>
        <v>0</v>
      </c>
      <c r="L18" s="6"/>
      <c r="M18" s="7"/>
      <c r="N18" s="18" t="s">
        <v>81</v>
      </c>
      <c r="O18" s="8" t="s">
        <v>82</v>
      </c>
      <c r="P18" s="8" t="s">
        <v>82</v>
      </c>
      <c r="Q18" s="8" t="s">
        <v>82</v>
      </c>
      <c r="R18" s="8"/>
      <c r="S18" s="8" t="s">
        <v>83</v>
      </c>
      <c r="T18" s="8"/>
      <c r="U18" s="8"/>
      <c r="V18" s="8"/>
      <c r="W18" s="8"/>
      <c r="X18" s="8"/>
      <c r="Y18" s="8"/>
      <c r="Z18" s="8"/>
      <c r="AA18" s="8"/>
      <c r="AB18" s="8"/>
      <c r="AC18" s="8"/>
      <c r="AD18" s="8"/>
      <c r="AE18" s="8"/>
      <c r="AF18" s="8"/>
      <c r="AG18" s="8">
        <v>7.0</v>
      </c>
      <c r="AH18" s="8">
        <f t="shared" si="7"/>
        <v>0</v>
      </c>
      <c r="AI18" s="8"/>
      <c r="AJ18" s="1"/>
      <c r="AK18" s="1"/>
      <c r="AL18" s="1"/>
      <c r="AM18" s="1"/>
      <c r="AN18" s="1"/>
      <c r="AO18" s="1"/>
      <c r="AP18" s="1"/>
      <c r="AQ18" s="1"/>
      <c r="AR18" s="10"/>
    </row>
    <row r="19" ht="30.0" customHeight="1">
      <c r="A19" s="1"/>
      <c r="B19" s="1"/>
      <c r="C19" s="1" t="str">
        <f t="shared" si="4"/>
        <v>Sebastian</v>
      </c>
      <c r="D19" s="2"/>
      <c r="E19" s="24"/>
      <c r="F19" s="27"/>
      <c r="G19" s="27"/>
      <c r="H19" s="2"/>
      <c r="I19" s="1"/>
      <c r="J19" s="4">
        <f t="shared" si="1"/>
        <v>0</v>
      </c>
      <c r="K19" s="5">
        <f t="shared" si="2"/>
        <v>0</v>
      </c>
      <c r="L19" s="6"/>
      <c r="M19" s="48" t="s">
        <v>39</v>
      </c>
      <c r="N19" s="18" t="s">
        <v>87</v>
      </c>
      <c r="O19" s="49" t="s">
        <v>88</v>
      </c>
      <c r="P19" s="8">
        <f t="shared" ref="P19:P22" si="8">COUNTIFS(C$3:C$620,O19,K$3:K$620,"&gt;0") + COUNTIFS(C$3:C$620,M19,K$3:K$620,"&gt;0")</f>
        <v>117</v>
      </c>
      <c r="Q19" s="8"/>
      <c r="R19" s="8"/>
      <c r="S19" s="8"/>
      <c r="T19" s="8"/>
      <c r="U19" s="8"/>
      <c r="V19" s="8"/>
      <c r="W19" s="8"/>
      <c r="X19" s="8"/>
      <c r="Y19" s="8"/>
      <c r="Z19" s="8"/>
      <c r="AA19" s="8"/>
      <c r="AB19" s="8"/>
      <c r="AC19" s="8"/>
      <c r="AD19" s="8"/>
      <c r="AE19" s="8"/>
      <c r="AF19" s="8"/>
      <c r="AG19" s="8">
        <v>8.0</v>
      </c>
      <c r="AH19" s="8">
        <f t="shared" si="7"/>
        <v>0</v>
      </c>
      <c r="AI19" s="8"/>
      <c r="AJ19" s="1"/>
      <c r="AK19" s="1"/>
      <c r="AL19" s="1"/>
      <c r="AM19" s="1"/>
      <c r="AN19" s="1"/>
      <c r="AO19" s="1"/>
      <c r="AP19" s="1"/>
      <c r="AQ19" s="1"/>
      <c r="AR19" s="10"/>
    </row>
    <row r="20" ht="36.75" customHeight="1">
      <c r="A20" s="1"/>
      <c r="B20" s="1"/>
      <c r="C20" s="1" t="str">
        <f t="shared" si="4"/>
        <v>Sebastian</v>
      </c>
      <c r="D20" s="2"/>
      <c r="E20" s="24"/>
      <c r="F20" s="27"/>
      <c r="G20" s="27"/>
      <c r="H20" s="2"/>
      <c r="I20" s="1"/>
      <c r="J20" s="4">
        <f t="shared" si="1"/>
        <v>0</v>
      </c>
      <c r="K20" s="5">
        <f t="shared" si="2"/>
        <v>0</v>
      </c>
      <c r="L20" s="6"/>
      <c r="M20" s="48" t="s">
        <v>90</v>
      </c>
      <c r="N20" s="18" t="s">
        <v>87</v>
      </c>
      <c r="O20" s="32" t="s">
        <v>56</v>
      </c>
      <c r="P20" s="8">
        <f t="shared" si="8"/>
        <v>46</v>
      </c>
      <c r="Q20" s="8"/>
      <c r="R20" s="8"/>
      <c r="S20" s="8"/>
      <c r="T20" s="8"/>
      <c r="U20" s="8"/>
      <c r="V20" s="8"/>
      <c r="W20" s="8"/>
      <c r="X20" s="8"/>
      <c r="Y20" s="8"/>
      <c r="Z20" s="8"/>
      <c r="AA20" s="8"/>
      <c r="AB20" s="8"/>
      <c r="AC20" s="8"/>
      <c r="AD20" s="8"/>
      <c r="AE20" s="8"/>
      <c r="AF20" s="8"/>
      <c r="AG20" s="8">
        <v>9.0</v>
      </c>
      <c r="AH20" s="8">
        <f t="shared" si="7"/>
        <v>0</v>
      </c>
      <c r="AI20" s="8"/>
      <c r="AJ20" s="1"/>
      <c r="AK20" s="1"/>
      <c r="AL20" s="1"/>
      <c r="AM20" s="1"/>
      <c r="AN20" s="1"/>
      <c r="AO20" s="1"/>
      <c r="AP20" s="1"/>
      <c r="AQ20" s="1"/>
      <c r="AR20" s="10"/>
    </row>
    <row r="21" ht="47.25" customHeight="1">
      <c r="A21" s="1"/>
      <c r="B21" s="1"/>
      <c r="C21" s="51" t="str">
        <f t="shared" si="4"/>
        <v>Matías</v>
      </c>
      <c r="D21" s="2"/>
      <c r="E21" s="52" t="s">
        <v>39</v>
      </c>
      <c r="F21" s="42">
        <v>0.7097222222222223</v>
      </c>
      <c r="G21" s="43" t="s">
        <v>91</v>
      </c>
      <c r="H21" s="2"/>
      <c r="I21" s="32" t="s">
        <v>92</v>
      </c>
      <c r="J21" s="4">
        <f t="shared" si="1"/>
        <v>15</v>
      </c>
      <c r="K21" s="5">
        <f t="shared" si="2"/>
        <v>4</v>
      </c>
      <c r="L21" s="6"/>
      <c r="M21" s="48" t="s">
        <v>95</v>
      </c>
      <c r="N21" s="18" t="s">
        <v>87</v>
      </c>
      <c r="O21" s="9" t="s">
        <v>96</v>
      </c>
      <c r="P21" s="8">
        <f t="shared" si="8"/>
        <v>34</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10"/>
    </row>
    <row r="22" ht="27.0" customHeight="1">
      <c r="A22" s="1"/>
      <c r="B22" s="1"/>
      <c r="C22" s="51" t="str">
        <f t="shared" si="4"/>
        <v>Matías</v>
      </c>
      <c r="D22" s="2"/>
      <c r="E22" s="50"/>
      <c r="F22" s="27"/>
      <c r="G22" s="43" t="s">
        <v>98</v>
      </c>
      <c r="H22" s="2"/>
      <c r="I22" s="1"/>
      <c r="J22" s="4">
        <f t="shared" si="1"/>
        <v>0</v>
      </c>
      <c r="K22" s="5">
        <f t="shared" si="2"/>
        <v>0</v>
      </c>
      <c r="L22" s="6"/>
      <c r="M22" s="54" t="s">
        <v>101</v>
      </c>
      <c r="N22" s="18" t="s">
        <v>87</v>
      </c>
      <c r="O22" s="9" t="s">
        <v>102</v>
      </c>
      <c r="P22" s="8">
        <f t="shared" si="8"/>
        <v>35</v>
      </c>
      <c r="Q22" s="8"/>
      <c r="R22" s="8"/>
      <c r="S22" s="8"/>
      <c r="T22" s="8"/>
      <c r="U22" s="8"/>
      <c r="V22" s="8"/>
      <c r="W22" s="8"/>
      <c r="X22" s="8"/>
      <c r="Y22" s="8"/>
      <c r="Z22" s="8"/>
      <c r="AA22" s="8"/>
      <c r="AB22" s="8"/>
      <c r="AC22" s="8"/>
      <c r="AD22" s="8"/>
      <c r="AE22" s="8"/>
      <c r="AF22" s="8"/>
      <c r="AG22" s="8">
        <v>11.0</v>
      </c>
      <c r="AH22" s="8">
        <f t="shared" si="7"/>
        <v>0</v>
      </c>
      <c r="AI22" s="8"/>
      <c r="AJ22" s="1"/>
      <c r="AK22" s="1"/>
      <c r="AL22" s="1"/>
      <c r="AM22" s="1"/>
      <c r="AN22" s="1"/>
      <c r="AO22" s="1"/>
      <c r="AP22" s="1"/>
      <c r="AQ22" s="1"/>
      <c r="AR22" s="10"/>
    </row>
    <row r="23" ht="27.0" customHeight="1">
      <c r="A23" s="1"/>
      <c r="B23" s="1"/>
      <c r="C23" s="51" t="str">
        <f t="shared" si="4"/>
        <v>Matías</v>
      </c>
      <c r="D23" s="2"/>
      <c r="E23" s="50"/>
      <c r="F23" s="27"/>
      <c r="G23" s="27"/>
      <c r="H23" s="2"/>
      <c r="I23" s="1"/>
      <c r="J23" s="4">
        <f t="shared" si="1"/>
        <v>0</v>
      </c>
      <c r="K23" s="5">
        <f t="shared" si="2"/>
        <v>0</v>
      </c>
      <c r="L23" s="6"/>
      <c r="M23" s="54"/>
      <c r="N23" s="18" t="s">
        <v>87</v>
      </c>
      <c r="O23" s="54" t="s">
        <v>105</v>
      </c>
      <c r="P23" s="8">
        <f>COUNTIFS(C$3:C$620,O23,K$3:K$620,"&gt;0") + COUNTIFS(C$3:C$620,O23,K$3:K$620,"&gt;0")</f>
        <v>96</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51" t="str">
        <f t="shared" si="4"/>
        <v>Matías</v>
      </c>
      <c r="D24" s="2"/>
      <c r="E24" s="50"/>
      <c r="F24" s="27"/>
      <c r="G24" s="27"/>
      <c r="H24" s="2"/>
      <c r="I24" s="1"/>
      <c r="J24" s="4">
        <f t="shared" si="1"/>
        <v>0</v>
      </c>
      <c r="K24" s="5">
        <f t="shared" si="2"/>
        <v>0</v>
      </c>
      <c r="L24" s="6"/>
      <c r="M24" s="7"/>
      <c r="N24" s="18" t="s">
        <v>87</v>
      </c>
      <c r="O24" s="8"/>
      <c r="P24" s="8">
        <f t="shared" ref="P24:P25" si="9">COUNTIFS(C$3:C$620,O24,K$3:K$620,"&gt;0") + COUNTIFS(C$3:C$620,M24,K$3:K$620,"&gt;0")</f>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51" t="str">
        <f t="shared" si="4"/>
        <v>Sebastian</v>
      </c>
      <c r="D25" s="2"/>
      <c r="E25" s="52" t="s">
        <v>56</v>
      </c>
      <c r="F25" s="42">
        <v>0.7097222222222223</v>
      </c>
      <c r="G25" s="43" t="s">
        <v>107</v>
      </c>
      <c r="H25" s="2"/>
      <c r="I25" s="32" t="s">
        <v>108</v>
      </c>
      <c r="J25" s="4">
        <f t="shared" si="1"/>
        <v>25</v>
      </c>
      <c r="K25" s="5">
        <f t="shared" si="2"/>
        <v>2</v>
      </c>
      <c r="L25" s="6"/>
      <c r="M25" s="7"/>
      <c r="N25" s="18" t="s">
        <v>87</v>
      </c>
      <c r="O25" s="8"/>
      <c r="P25" s="8">
        <f t="shared" si="9"/>
        <v>0</v>
      </c>
      <c r="Q25" s="18" t="s">
        <v>6</v>
      </c>
      <c r="R25" s="8"/>
      <c r="S25" s="8"/>
      <c r="T25" s="8"/>
      <c r="U25" s="18" t="s">
        <v>6</v>
      </c>
      <c r="V25" s="18"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51" t="str">
        <f t="shared" si="4"/>
        <v>Sebastian</v>
      </c>
      <c r="D26" s="2"/>
      <c r="E26" s="50"/>
      <c r="F26" s="27"/>
      <c r="G26" s="27"/>
      <c r="H26" s="2"/>
      <c r="I26" s="1"/>
      <c r="J26" s="4">
        <f t="shared" si="1"/>
        <v>0</v>
      </c>
      <c r="K26" s="5">
        <f t="shared" si="2"/>
        <v>0</v>
      </c>
      <c r="L26" s="6"/>
      <c r="M26" s="7"/>
      <c r="N26" s="18"/>
      <c r="O26" s="8"/>
      <c r="P26" s="18" t="s">
        <v>109</v>
      </c>
      <c r="Q26" s="18" t="s">
        <v>10</v>
      </c>
      <c r="R26" s="18"/>
      <c r="S26" s="18" t="s">
        <v>110</v>
      </c>
      <c r="T26" s="8"/>
      <c r="U26" s="18" t="s">
        <v>111</v>
      </c>
      <c r="V26" s="18" t="s">
        <v>112</v>
      </c>
      <c r="W26" s="8"/>
      <c r="X26" s="8"/>
      <c r="Y26" s="8"/>
      <c r="Z26" s="8"/>
      <c r="AA26" s="8"/>
      <c r="AB26" s="18" t="s">
        <v>113</v>
      </c>
      <c r="AC26" s="8"/>
      <c r="AD26" s="8"/>
      <c r="AE26" s="8"/>
      <c r="AF26" s="8"/>
      <c r="AG26" s="8"/>
      <c r="AH26" s="8"/>
      <c r="AI26" s="8"/>
      <c r="AJ26" s="8"/>
      <c r="AK26" s="8"/>
      <c r="AL26" s="8"/>
      <c r="AM26" s="8"/>
      <c r="AN26" s="8"/>
      <c r="AO26" s="8"/>
      <c r="AP26" s="18" t="s">
        <v>114</v>
      </c>
      <c r="AQ26" s="8"/>
      <c r="AR26" s="8"/>
    </row>
    <row r="27" ht="39.75" customHeight="1">
      <c r="A27" s="1"/>
      <c r="B27" s="1"/>
      <c r="C27" s="51" t="str">
        <f t="shared" si="4"/>
        <v>Sebastian</v>
      </c>
      <c r="D27" s="2"/>
      <c r="E27" s="50"/>
      <c r="F27" s="27"/>
      <c r="G27" s="27"/>
      <c r="H27" s="2"/>
      <c r="I27" s="1"/>
      <c r="J27" s="4">
        <f t="shared" si="1"/>
        <v>0</v>
      </c>
      <c r="K27" s="5">
        <f t="shared" si="2"/>
        <v>0</v>
      </c>
      <c r="L27" s="6"/>
      <c r="M27" s="7"/>
      <c r="N27" s="18" t="s">
        <v>115</v>
      </c>
      <c r="O27" s="8" t="s">
        <v>116</v>
      </c>
      <c r="P27" s="8"/>
      <c r="Q27" s="8"/>
      <c r="R27" s="8"/>
      <c r="S27" s="8">
        <f>COUNTIFS(C$3:C$620,S$18,K$3:K$620,"&gt;0") + COUNTIFS(C$3:C$620,T$18,K$3:K$620,"&gt;0")</f>
        <v>0</v>
      </c>
      <c r="T27" s="8">
        <f>(S27/P$3)*100</f>
        <v>0</v>
      </c>
      <c r="U27" s="8"/>
      <c r="V27" s="55"/>
      <c r="W27" s="56" t="s">
        <v>117</v>
      </c>
      <c r="X27" s="57" t="s">
        <v>118</v>
      </c>
      <c r="Y27" s="57" t="s">
        <v>119</v>
      </c>
      <c r="Z27" s="18" t="s">
        <v>15</v>
      </c>
      <c r="AA27" s="8"/>
      <c r="AB27" s="18" t="s">
        <v>120</v>
      </c>
      <c r="AC27" s="18" t="s">
        <v>121</v>
      </c>
      <c r="AD27" s="18" t="s">
        <v>122</v>
      </c>
      <c r="AE27" s="18" t="s">
        <v>14</v>
      </c>
      <c r="AF27" s="18" t="s">
        <v>15</v>
      </c>
      <c r="AG27" s="18" t="s">
        <v>123</v>
      </c>
      <c r="AH27" s="18" t="s">
        <v>124</v>
      </c>
      <c r="AI27" s="8"/>
      <c r="AJ27" s="8"/>
      <c r="AK27" s="8" t="s">
        <v>125</v>
      </c>
      <c r="AL27" s="8" t="s">
        <v>126</v>
      </c>
      <c r="AM27" s="8" t="s">
        <v>127</v>
      </c>
      <c r="AN27" s="8"/>
      <c r="AO27" s="8"/>
      <c r="AP27" s="8" t="str">
        <f>S18</f>
        <v>hernan</v>
      </c>
      <c r="AQ27" s="8"/>
      <c r="AR27" s="8" t="s">
        <v>26</v>
      </c>
    </row>
    <row r="28" ht="36.75" customHeight="1">
      <c r="A28" s="1"/>
      <c r="B28" s="1"/>
      <c r="C28" s="51" t="str">
        <f t="shared" si="4"/>
        <v>Matías</v>
      </c>
      <c r="D28" s="2"/>
      <c r="E28" s="52" t="s">
        <v>39</v>
      </c>
      <c r="F28" s="42">
        <v>0.7277777777777777</v>
      </c>
      <c r="G28" s="43" t="s">
        <v>128</v>
      </c>
      <c r="H28" s="2"/>
      <c r="I28" s="32" t="s">
        <v>22</v>
      </c>
      <c r="J28" s="4">
        <f t="shared" si="1"/>
        <v>33</v>
      </c>
      <c r="K28" s="5">
        <f t="shared" si="2"/>
        <v>5</v>
      </c>
      <c r="L28" s="6"/>
      <c r="M28" s="7"/>
      <c r="N28" s="18" t="s">
        <v>130</v>
      </c>
      <c r="O28" s="18">
        <v>1.0</v>
      </c>
      <c r="P28" s="8">
        <f t="shared" ref="P28:P63" si="10">COUNTIF(I$3:I$24,W28)</f>
        <v>0</v>
      </c>
      <c r="Q28" s="8">
        <f t="shared" ref="Q28:Q63" si="11">(P28/P$3)</f>
        <v>0</v>
      </c>
      <c r="R28" s="8"/>
      <c r="S28" s="8">
        <f t="shared" ref="S28:S63" si="12">COUNTIFS(J$3:J$620,O28,C$3:C$620,S$18) + COUNTIFS(J$3:J$620,O28,C$3:C$620,T$18)</f>
        <v>0</v>
      </c>
      <c r="T28" s="8" t="str">
        <f t="shared" ref="T28:T63" si="13">IF(P28&lt;&gt;0,S28/P28,"oo")</f>
        <v>oo</v>
      </c>
      <c r="U28" s="8">
        <f t="shared" ref="U28:U63" si="14">IF(P28&lt;&gt;0,T28,0)</f>
        <v>0</v>
      </c>
      <c r="V28" s="55">
        <f t="shared" ref="V28:V63" si="15">U28*Q28</f>
        <v>0</v>
      </c>
      <c r="W28" s="58" t="s">
        <v>131</v>
      </c>
      <c r="X28" s="59" t="s">
        <v>132</v>
      </c>
      <c r="Y28" s="60" t="s">
        <v>133</v>
      </c>
      <c r="Z28" s="18">
        <v>5.0</v>
      </c>
      <c r="AA28" s="8"/>
      <c r="AB28" s="8">
        <f t="shared" ref="AB28:AB63" si="16">SUMIFS(V$28:V$63,Y$28:Y$63,Y28)</f>
        <v>0</v>
      </c>
      <c r="AC28" s="8">
        <f t="shared" ref="AC28:AC63" si="17">SUMIFS(Q$28:Q$63,Y$28:Y$63,Y28)</f>
        <v>0</v>
      </c>
      <c r="AD28" s="8">
        <f t="shared" ref="AD28:AD63" si="18">IF(AC28&lt;&gt;0,AB28/AC28,0)</f>
        <v>0</v>
      </c>
      <c r="AE28" s="18" t="s">
        <v>134</v>
      </c>
      <c r="AF28" s="18">
        <v>6.0</v>
      </c>
      <c r="AG28" s="18" t="s">
        <v>135</v>
      </c>
      <c r="AH28" s="8">
        <f t="shared" ref="AH28:AH52" si="19">SUMIFS(V$28:V$63,Y$28:Y$63,AG28,Z$28:Z$63,AF28)</f>
        <v>0</v>
      </c>
      <c r="AI28" s="8" t="str">
        <f t="shared" ref="AI28:AI52" si="20">IF(AH28&lt;0.21,"BAJO",0)</f>
        <v>BAJO</v>
      </c>
      <c r="AJ28" s="8">
        <f t="shared" ref="AJ28:AJ52" si="21">IF(AH28&gt;0.5,"ALTO",0)</f>
        <v>0</v>
      </c>
      <c r="AK28" s="8" t="s">
        <v>24</v>
      </c>
      <c r="AL28" s="8" t="s">
        <v>136</v>
      </c>
      <c r="AM28" s="61" t="s">
        <v>137</v>
      </c>
      <c r="AN28" s="8"/>
      <c r="AO28" s="8"/>
      <c r="AP28" s="8">
        <f>IF(AND(AI$28&lt;&gt;0, AH$17&lt;&gt;0),AL$28&amp;" - "&amp;AK$28,0)</f>
        <v>0</v>
      </c>
      <c r="AQ28" s="8">
        <f>IF( AP28&lt;&gt;0,AM$28,0)</f>
        <v>0</v>
      </c>
      <c r="AR28" s="8" t="s">
        <v>26</v>
      </c>
    </row>
    <row r="29" ht="31.5" customHeight="1">
      <c r="A29" s="1"/>
      <c r="B29" s="1"/>
      <c r="C29" s="51" t="str">
        <f t="shared" si="4"/>
        <v>Matías</v>
      </c>
      <c r="D29" s="2"/>
      <c r="E29" s="50"/>
      <c r="F29" s="27"/>
      <c r="G29" s="43" t="s">
        <v>138</v>
      </c>
      <c r="H29" s="2"/>
      <c r="I29" s="32" t="s">
        <v>92</v>
      </c>
      <c r="J29" s="4">
        <f t="shared" si="1"/>
        <v>15</v>
      </c>
      <c r="K29" s="5">
        <f t="shared" si="2"/>
        <v>4</v>
      </c>
      <c r="L29" s="6"/>
      <c r="M29" s="7"/>
      <c r="N29" s="18" t="s">
        <v>130</v>
      </c>
      <c r="O29" s="18">
        <v>2.0</v>
      </c>
      <c r="P29" s="8">
        <f t="shared" si="10"/>
        <v>0</v>
      </c>
      <c r="Q29" s="8">
        <f t="shared" si="11"/>
        <v>0</v>
      </c>
      <c r="R29" s="8"/>
      <c r="S29" s="8">
        <f t="shared" si="12"/>
        <v>0</v>
      </c>
      <c r="T29" s="8" t="str">
        <f t="shared" si="13"/>
        <v>oo</v>
      </c>
      <c r="U29" s="8">
        <f t="shared" si="14"/>
        <v>0</v>
      </c>
      <c r="V29" s="55">
        <f t="shared" si="15"/>
        <v>0</v>
      </c>
      <c r="W29" s="58" t="s">
        <v>139</v>
      </c>
      <c r="X29" s="59" t="s">
        <v>140</v>
      </c>
      <c r="Y29" s="60" t="s">
        <v>141</v>
      </c>
      <c r="Z29" s="18">
        <v>5.0</v>
      </c>
      <c r="AA29" s="8"/>
      <c r="AB29" s="8">
        <f t="shared" si="16"/>
        <v>0</v>
      </c>
      <c r="AC29" s="8">
        <f t="shared" si="17"/>
        <v>0.00701754386</v>
      </c>
      <c r="AD29" s="8">
        <f t="shared" si="18"/>
        <v>0</v>
      </c>
      <c r="AE29" s="18"/>
      <c r="AF29" s="18">
        <v>6.0</v>
      </c>
      <c r="AG29" s="18" t="s">
        <v>142</v>
      </c>
      <c r="AH29" s="8">
        <f t="shared" si="19"/>
        <v>0</v>
      </c>
      <c r="AI29" s="8" t="str">
        <f t="shared" si="20"/>
        <v>BAJO</v>
      </c>
      <c r="AJ29" s="8">
        <f t="shared" si="21"/>
        <v>0</v>
      </c>
      <c r="AK29" s="8" t="s">
        <v>24</v>
      </c>
      <c r="AL29" s="8" t="s">
        <v>143</v>
      </c>
      <c r="AM29" s="61" t="s">
        <v>144</v>
      </c>
      <c r="AN29" s="8"/>
      <c r="AO29" s="8"/>
      <c r="AP29" s="8">
        <f>IF( AND(AI$29&lt;&gt;0,AH$17&lt;&gt;0),AL$29&amp;" - "&amp;AK$29,0)</f>
        <v>0</v>
      </c>
      <c r="AQ29" s="8">
        <f>IF( AP29&lt;&gt;0,AM$29,0)</f>
        <v>0</v>
      </c>
      <c r="AR29" s="8" t="s">
        <v>26</v>
      </c>
    </row>
    <row r="30" ht="52.5" customHeight="1">
      <c r="A30" s="1"/>
      <c r="B30" s="1"/>
      <c r="C30" s="51" t="str">
        <f t="shared" si="4"/>
        <v>Matías</v>
      </c>
      <c r="D30" s="2"/>
      <c r="E30" s="50"/>
      <c r="F30" s="27"/>
      <c r="G30" s="27"/>
      <c r="H30" s="2"/>
      <c r="I30" s="1"/>
      <c r="J30" s="4">
        <f t="shared" si="1"/>
        <v>0</v>
      </c>
      <c r="K30" s="5">
        <f t="shared" si="2"/>
        <v>0</v>
      </c>
      <c r="L30" s="6"/>
      <c r="M30" s="7"/>
      <c r="N30" s="18" t="s">
        <v>130</v>
      </c>
      <c r="O30" s="18">
        <v>3.0</v>
      </c>
      <c r="P30" s="8">
        <f t="shared" si="10"/>
        <v>0</v>
      </c>
      <c r="Q30" s="8">
        <f t="shared" si="11"/>
        <v>0</v>
      </c>
      <c r="R30" s="8"/>
      <c r="S30" s="8">
        <f t="shared" si="12"/>
        <v>0</v>
      </c>
      <c r="T30" s="8" t="str">
        <f t="shared" si="13"/>
        <v>oo</v>
      </c>
      <c r="U30" s="8">
        <f t="shared" si="14"/>
        <v>0</v>
      </c>
      <c r="V30" s="55">
        <f t="shared" si="15"/>
        <v>0</v>
      </c>
      <c r="W30" s="58" t="s">
        <v>148</v>
      </c>
      <c r="X30" s="59" t="s">
        <v>149</v>
      </c>
      <c r="Y30" s="60" t="s">
        <v>141</v>
      </c>
      <c r="Z30" s="18">
        <v>5.0</v>
      </c>
      <c r="AA30" s="8"/>
      <c r="AB30" s="8">
        <f t="shared" si="16"/>
        <v>0</v>
      </c>
      <c r="AC30" s="8">
        <f t="shared" si="17"/>
        <v>0.00701754386</v>
      </c>
      <c r="AD30" s="8">
        <f t="shared" si="18"/>
        <v>0</v>
      </c>
      <c r="AE30" s="18"/>
      <c r="AF30" s="18">
        <v>7.0</v>
      </c>
      <c r="AG30" s="18" t="s">
        <v>150</v>
      </c>
      <c r="AH30" s="8">
        <f t="shared" si="19"/>
        <v>0</v>
      </c>
      <c r="AI30" s="8" t="str">
        <f t="shared" si="20"/>
        <v>BAJO</v>
      </c>
      <c r="AJ30" s="8">
        <f t="shared" si="21"/>
        <v>0</v>
      </c>
      <c r="AK30" s="8" t="s">
        <v>24</v>
      </c>
      <c r="AL30" s="8" t="s">
        <v>151</v>
      </c>
      <c r="AM30" s="61" t="s">
        <v>152</v>
      </c>
      <c r="AN30" s="8"/>
      <c r="AO30" s="8"/>
      <c r="AP30" s="8">
        <f>IF( AND(AI$30&lt;&gt;0,AH$18&lt;&gt;0),AL$30&amp;" - "&amp;AK$30,0)</f>
        <v>0</v>
      </c>
      <c r="AQ30" s="8">
        <f>IF( AP30&lt;&gt;0,AM$30,0)</f>
        <v>0</v>
      </c>
      <c r="AR30" s="8" t="s">
        <v>26</v>
      </c>
    </row>
    <row r="31" ht="24.75" customHeight="1">
      <c r="A31" s="1"/>
      <c r="B31" s="1"/>
      <c r="C31" s="51" t="str">
        <f t="shared" si="4"/>
        <v>Matías</v>
      </c>
      <c r="D31" s="2"/>
      <c r="E31" s="50"/>
      <c r="F31" s="27"/>
      <c r="G31" s="27"/>
      <c r="H31" s="2"/>
      <c r="I31" s="1"/>
      <c r="J31" s="4">
        <f t="shared" si="1"/>
        <v>0</v>
      </c>
      <c r="K31" s="5">
        <f t="shared" si="2"/>
        <v>0</v>
      </c>
      <c r="L31" s="6"/>
      <c r="M31" s="7"/>
      <c r="N31" s="18" t="s">
        <v>130</v>
      </c>
      <c r="O31" s="18">
        <v>4.0</v>
      </c>
      <c r="P31" s="8">
        <f t="shared" si="10"/>
        <v>0</v>
      </c>
      <c r="Q31" s="8">
        <f t="shared" si="11"/>
        <v>0</v>
      </c>
      <c r="R31" s="8"/>
      <c r="S31" s="8">
        <f t="shared" si="12"/>
        <v>0</v>
      </c>
      <c r="T31" s="8" t="str">
        <f t="shared" si="13"/>
        <v>oo</v>
      </c>
      <c r="U31" s="8">
        <f t="shared" si="14"/>
        <v>0</v>
      </c>
      <c r="V31" s="55">
        <f t="shared" si="15"/>
        <v>0</v>
      </c>
      <c r="W31" s="58" t="s">
        <v>154</v>
      </c>
      <c r="X31" s="59" t="s">
        <v>155</v>
      </c>
      <c r="Y31" s="60" t="s">
        <v>141</v>
      </c>
      <c r="Z31" s="18">
        <v>12.0</v>
      </c>
      <c r="AA31" s="8"/>
      <c r="AB31" s="8">
        <f t="shared" si="16"/>
        <v>0</v>
      </c>
      <c r="AC31" s="8">
        <f t="shared" si="17"/>
        <v>0.00701754386</v>
      </c>
      <c r="AD31" s="8">
        <f t="shared" si="18"/>
        <v>0</v>
      </c>
      <c r="AE31" s="18" t="s">
        <v>37</v>
      </c>
      <c r="AF31" s="18">
        <v>5.0</v>
      </c>
      <c r="AG31" s="18" t="s">
        <v>141</v>
      </c>
      <c r="AH31" s="8">
        <f t="shared" si="19"/>
        <v>0</v>
      </c>
      <c r="AI31" s="8" t="str">
        <f t="shared" si="20"/>
        <v>BAJO</v>
      </c>
      <c r="AJ31" s="8">
        <f t="shared" si="21"/>
        <v>0</v>
      </c>
      <c r="AK31" s="8" t="s">
        <v>37</v>
      </c>
      <c r="AL31" s="8" t="s">
        <v>156</v>
      </c>
      <c r="AM31" s="61" t="s">
        <v>157</v>
      </c>
      <c r="AN31" s="8"/>
      <c r="AO31" s="8"/>
      <c r="AP31" s="8">
        <f>IF( AND(AI$31&lt;&gt;0,AH$16&lt;&gt;0),AL$31&amp;" - "&amp;AK$31,0)</f>
        <v>0</v>
      </c>
      <c r="AQ31" s="8">
        <f>IF( AP31&lt;&gt;0,AM$31,0)</f>
        <v>0</v>
      </c>
      <c r="AR31" s="8" t="s">
        <v>26</v>
      </c>
    </row>
    <row r="32" ht="29.25" customHeight="1">
      <c r="A32" s="1"/>
      <c r="B32" s="1"/>
      <c r="C32" s="51" t="str">
        <f t="shared" si="4"/>
        <v>Candela</v>
      </c>
      <c r="D32" s="2"/>
      <c r="E32" s="52" t="s">
        <v>158</v>
      </c>
      <c r="F32" s="42">
        <v>0.7291666666666666</v>
      </c>
      <c r="G32" s="43" t="s">
        <v>159</v>
      </c>
      <c r="H32" s="2"/>
      <c r="I32" s="32" t="s">
        <v>160</v>
      </c>
      <c r="J32" s="4">
        <f t="shared" si="1"/>
        <v>27</v>
      </c>
      <c r="K32" s="5">
        <f t="shared" si="2"/>
        <v>10</v>
      </c>
      <c r="L32" s="6"/>
      <c r="M32" s="7"/>
      <c r="N32" s="18" t="s">
        <v>130</v>
      </c>
      <c r="O32" s="18">
        <v>5.0</v>
      </c>
      <c r="P32" s="8">
        <f t="shared" si="10"/>
        <v>1</v>
      </c>
      <c r="Q32" s="8">
        <f t="shared" si="11"/>
        <v>0.00350877193</v>
      </c>
      <c r="R32" s="8"/>
      <c r="S32" s="8">
        <f t="shared" si="12"/>
        <v>0</v>
      </c>
      <c r="T32" s="8">
        <f t="shared" si="13"/>
        <v>0</v>
      </c>
      <c r="U32" s="8">
        <f t="shared" si="14"/>
        <v>0</v>
      </c>
      <c r="V32" s="55">
        <f t="shared" si="15"/>
        <v>0</v>
      </c>
      <c r="W32" s="58" t="s">
        <v>70</v>
      </c>
      <c r="X32" s="59" t="s">
        <v>161</v>
      </c>
      <c r="Y32" s="60" t="s">
        <v>141</v>
      </c>
      <c r="Z32" s="18">
        <v>4.0</v>
      </c>
      <c r="AA32" s="8"/>
      <c r="AB32" s="8">
        <f t="shared" si="16"/>
        <v>0</v>
      </c>
      <c r="AC32" s="8">
        <f t="shared" si="17"/>
        <v>0.00701754386</v>
      </c>
      <c r="AD32" s="8">
        <f t="shared" si="18"/>
        <v>0</v>
      </c>
      <c r="AE32" s="18"/>
      <c r="AF32" s="18">
        <v>5.0</v>
      </c>
      <c r="AG32" s="18" t="s">
        <v>133</v>
      </c>
      <c r="AH32" s="8">
        <f t="shared" si="19"/>
        <v>0</v>
      </c>
      <c r="AI32" s="8" t="str">
        <f t="shared" si="20"/>
        <v>BAJO</v>
      </c>
      <c r="AJ32" s="8">
        <f t="shared" si="21"/>
        <v>0</v>
      </c>
      <c r="AK32" s="8" t="s">
        <v>37</v>
      </c>
      <c r="AL32" s="8" t="s">
        <v>162</v>
      </c>
      <c r="AM32" s="61" t="s">
        <v>163</v>
      </c>
      <c r="AN32" s="8"/>
      <c r="AO32" s="8"/>
      <c r="AP32" s="8">
        <f>IF( AND(AI$32&lt;&gt;0,AH$16&lt;&gt;0),AL$32&amp;" - "&amp;AK$32,0)</f>
        <v>0</v>
      </c>
      <c r="AQ32" s="8">
        <f>IF( AP32&lt;&gt;0,AM$32,0)</f>
        <v>0</v>
      </c>
      <c r="AR32" s="8" t="s">
        <v>26</v>
      </c>
    </row>
    <row r="33" ht="20.25" customHeight="1">
      <c r="A33" s="1"/>
      <c r="B33" s="1"/>
      <c r="C33" s="51" t="str">
        <f t="shared" si="4"/>
        <v>Candela</v>
      </c>
      <c r="D33" s="2"/>
      <c r="E33" s="50"/>
      <c r="F33" s="27"/>
      <c r="G33" s="27"/>
      <c r="H33" s="2"/>
      <c r="I33" s="1"/>
      <c r="J33" s="4">
        <f t="shared" si="1"/>
        <v>0</v>
      </c>
      <c r="K33" s="5">
        <f t="shared" si="2"/>
        <v>0</v>
      </c>
      <c r="L33" s="6"/>
      <c r="M33" s="7"/>
      <c r="N33" s="18" t="s">
        <v>130</v>
      </c>
      <c r="O33" s="18">
        <v>6.0</v>
      </c>
      <c r="P33" s="8">
        <f t="shared" si="10"/>
        <v>1</v>
      </c>
      <c r="Q33" s="8">
        <f t="shared" si="11"/>
        <v>0.00350877193</v>
      </c>
      <c r="R33" s="8"/>
      <c r="S33" s="8">
        <f t="shared" si="12"/>
        <v>0</v>
      </c>
      <c r="T33" s="8">
        <f t="shared" si="13"/>
        <v>0</v>
      </c>
      <c r="U33" s="8">
        <f t="shared" si="14"/>
        <v>0</v>
      </c>
      <c r="V33" s="55">
        <f t="shared" si="15"/>
        <v>0</v>
      </c>
      <c r="W33" s="58" t="s">
        <v>33</v>
      </c>
      <c r="X33" s="59" t="s">
        <v>164</v>
      </c>
      <c r="Y33" s="60" t="s">
        <v>141</v>
      </c>
      <c r="Z33" s="18">
        <v>5.0</v>
      </c>
      <c r="AA33" s="8"/>
      <c r="AB33" s="8">
        <f t="shared" si="16"/>
        <v>0</v>
      </c>
      <c r="AC33" s="8">
        <f t="shared" si="17"/>
        <v>0.00701754386</v>
      </c>
      <c r="AD33" s="8">
        <f t="shared" si="18"/>
        <v>0</v>
      </c>
      <c r="AE33" s="18"/>
      <c r="AF33" s="18">
        <v>5.0</v>
      </c>
      <c r="AG33" s="18" t="s">
        <v>135</v>
      </c>
      <c r="AH33" s="8">
        <f t="shared" si="19"/>
        <v>0</v>
      </c>
      <c r="AI33" s="8" t="str">
        <f t="shared" si="20"/>
        <v>BAJO</v>
      </c>
      <c r="AJ33" s="8">
        <f t="shared" si="21"/>
        <v>0</v>
      </c>
      <c r="AK33" s="8" t="s">
        <v>37</v>
      </c>
      <c r="AL33" s="8" t="s">
        <v>136</v>
      </c>
      <c r="AM33" s="61" t="s">
        <v>165</v>
      </c>
      <c r="AN33" s="8"/>
      <c r="AO33" s="8"/>
      <c r="AP33" s="8">
        <f>IF( AND(AI$33&lt;&gt;0,AH$16&lt;&gt;0),AL$33&amp;" - "&amp;AK$33,0)</f>
        <v>0</v>
      </c>
      <c r="AQ33" s="8">
        <f>IF( AP33&lt;&gt;0,AM$33,0)</f>
        <v>0</v>
      </c>
      <c r="AR33" s="8" t="s">
        <v>26</v>
      </c>
    </row>
    <row r="34" ht="37.5" customHeight="1">
      <c r="A34" s="1"/>
      <c r="B34" s="1"/>
      <c r="C34" s="51" t="str">
        <f t="shared" si="4"/>
        <v>Candela</v>
      </c>
      <c r="D34" s="2"/>
      <c r="E34" s="50"/>
      <c r="F34" s="27"/>
      <c r="G34" s="27"/>
      <c r="H34" s="2"/>
      <c r="I34" s="1"/>
      <c r="J34" s="4">
        <f t="shared" si="1"/>
        <v>0</v>
      </c>
      <c r="K34" s="5">
        <f t="shared" si="2"/>
        <v>0</v>
      </c>
      <c r="L34" s="6"/>
      <c r="M34" s="7"/>
      <c r="N34" s="18" t="s">
        <v>130</v>
      </c>
      <c r="O34" s="18">
        <v>7.0</v>
      </c>
      <c r="P34" s="8">
        <f t="shared" si="10"/>
        <v>0</v>
      </c>
      <c r="Q34" s="8">
        <f t="shared" si="11"/>
        <v>0</v>
      </c>
      <c r="R34" s="8"/>
      <c r="S34" s="8">
        <f t="shared" si="12"/>
        <v>0</v>
      </c>
      <c r="T34" s="8" t="str">
        <f t="shared" si="13"/>
        <v>oo</v>
      </c>
      <c r="U34" s="8">
        <f t="shared" si="14"/>
        <v>0</v>
      </c>
      <c r="V34" s="55">
        <f t="shared" si="15"/>
        <v>0</v>
      </c>
      <c r="W34" s="58" t="s">
        <v>168</v>
      </c>
      <c r="X34" s="59" t="s">
        <v>169</v>
      </c>
      <c r="Y34" s="60" t="s">
        <v>141</v>
      </c>
      <c r="Z34" s="18">
        <v>5.0</v>
      </c>
      <c r="AA34" s="8"/>
      <c r="AB34" s="8">
        <f t="shared" si="16"/>
        <v>0</v>
      </c>
      <c r="AC34" s="8">
        <f t="shared" si="17"/>
        <v>0.00701754386</v>
      </c>
      <c r="AD34" s="8">
        <f t="shared" si="18"/>
        <v>0</v>
      </c>
      <c r="AE34" s="18"/>
      <c r="AF34" s="18">
        <v>5.0</v>
      </c>
      <c r="AG34" s="18" t="s">
        <v>170</v>
      </c>
      <c r="AH34" s="8">
        <f t="shared" si="19"/>
        <v>0</v>
      </c>
      <c r="AI34" s="8" t="str">
        <f t="shared" si="20"/>
        <v>BAJO</v>
      </c>
      <c r="AJ34" s="8">
        <f t="shared" si="21"/>
        <v>0</v>
      </c>
      <c r="AK34" s="8" t="s">
        <v>37</v>
      </c>
      <c r="AL34" s="8" t="s">
        <v>171</v>
      </c>
      <c r="AM34" s="61" t="s">
        <v>172</v>
      </c>
      <c r="AN34" s="8"/>
      <c r="AO34" s="8"/>
      <c r="AP34" s="8">
        <f>IF( AND(AI$34&lt;&gt;0,AH$16&lt;&gt;0),AL$34&amp;" - "&amp;AK$34,0)</f>
        <v>0</v>
      </c>
      <c r="AQ34" s="8">
        <f>IF( AP34&lt;&gt;0,AM$34,0)</f>
        <v>0</v>
      </c>
      <c r="AR34" s="8" t="s">
        <v>26</v>
      </c>
    </row>
    <row r="35" ht="24.0" customHeight="1">
      <c r="A35" s="1"/>
      <c r="B35" s="1"/>
      <c r="C35" s="51" t="str">
        <f t="shared" si="4"/>
        <v>Matías</v>
      </c>
      <c r="D35" s="2"/>
      <c r="E35" s="52" t="s">
        <v>39</v>
      </c>
      <c r="F35" s="42">
        <v>0.7298611111111111</v>
      </c>
      <c r="G35" s="43" t="s">
        <v>173</v>
      </c>
      <c r="H35" s="2"/>
      <c r="I35" s="1"/>
      <c r="J35" s="4">
        <f t="shared" si="1"/>
        <v>0</v>
      </c>
      <c r="K35" s="5">
        <f t="shared" si="2"/>
        <v>0</v>
      </c>
      <c r="L35" s="6"/>
      <c r="M35" s="7"/>
      <c r="N35" s="18" t="s">
        <v>130</v>
      </c>
      <c r="O35" s="18">
        <v>8.0</v>
      </c>
      <c r="P35" s="8">
        <f t="shared" si="10"/>
        <v>0</v>
      </c>
      <c r="Q35" s="8">
        <f t="shared" si="11"/>
        <v>0</v>
      </c>
      <c r="R35" s="8"/>
      <c r="S35" s="8">
        <f t="shared" si="12"/>
        <v>0</v>
      </c>
      <c r="T35" s="8" t="str">
        <f t="shared" si="13"/>
        <v>oo</v>
      </c>
      <c r="U35" s="8">
        <f t="shared" si="14"/>
        <v>0</v>
      </c>
      <c r="V35" s="55">
        <f t="shared" si="15"/>
        <v>0</v>
      </c>
      <c r="W35" s="58" t="s">
        <v>29</v>
      </c>
      <c r="X35" s="59" t="s">
        <v>174</v>
      </c>
      <c r="Y35" s="60" t="s">
        <v>141</v>
      </c>
      <c r="Z35" s="18">
        <v>5.0</v>
      </c>
      <c r="AA35" s="8"/>
      <c r="AB35" s="8">
        <f t="shared" si="16"/>
        <v>0</v>
      </c>
      <c r="AC35" s="8">
        <f t="shared" si="17"/>
        <v>0.00701754386</v>
      </c>
      <c r="AD35" s="8">
        <f t="shared" si="18"/>
        <v>0</v>
      </c>
      <c r="AE35" s="18"/>
      <c r="AF35" s="18">
        <v>5.0</v>
      </c>
      <c r="AG35" s="18" t="s">
        <v>142</v>
      </c>
      <c r="AH35" s="8">
        <f t="shared" si="19"/>
        <v>0</v>
      </c>
      <c r="AI35" s="8" t="str">
        <f t="shared" si="20"/>
        <v>BAJO</v>
      </c>
      <c r="AJ35" s="8">
        <f t="shared" si="21"/>
        <v>0</v>
      </c>
      <c r="AK35" s="8" t="s">
        <v>37</v>
      </c>
      <c r="AL35" s="8" t="s">
        <v>143</v>
      </c>
      <c r="AM35" s="61" t="s">
        <v>175</v>
      </c>
      <c r="AN35" s="8"/>
      <c r="AO35" s="8"/>
      <c r="AP35" s="8">
        <f>IF( AND(AI$35&lt;&gt;0,AH$16&lt;&gt;0),AL$35&amp;" - "&amp;AK$35,0)</f>
        <v>0</v>
      </c>
      <c r="AQ35" s="8">
        <f>IF( AP35&lt;&gt;0,AM$35,0)</f>
        <v>0</v>
      </c>
      <c r="AR35" s="8" t="s">
        <v>26</v>
      </c>
    </row>
    <row r="36" ht="37.5" customHeight="1">
      <c r="A36" s="1"/>
      <c r="B36" s="1"/>
      <c r="C36" s="51" t="str">
        <f t="shared" si="4"/>
        <v>Matías</v>
      </c>
      <c r="D36" s="2"/>
      <c r="E36" s="50"/>
      <c r="F36" s="27"/>
      <c r="G36" s="43" t="s">
        <v>177</v>
      </c>
      <c r="H36" s="2"/>
      <c r="I36" s="1"/>
      <c r="J36" s="4">
        <f t="shared" si="1"/>
        <v>0</v>
      </c>
      <c r="K36" s="5">
        <f t="shared" si="2"/>
        <v>0</v>
      </c>
      <c r="L36" s="6"/>
      <c r="M36" s="7"/>
      <c r="N36" s="18" t="s">
        <v>130</v>
      </c>
      <c r="O36" s="18">
        <v>9.0</v>
      </c>
      <c r="P36" s="8">
        <f t="shared" si="10"/>
        <v>0</v>
      </c>
      <c r="Q36" s="8">
        <f t="shared" si="11"/>
        <v>0</v>
      </c>
      <c r="R36" s="8"/>
      <c r="S36" s="8">
        <f t="shared" si="12"/>
        <v>0</v>
      </c>
      <c r="T36" s="8" t="str">
        <f t="shared" si="13"/>
        <v>oo</v>
      </c>
      <c r="U36" s="8">
        <f t="shared" si="14"/>
        <v>0</v>
      </c>
      <c r="V36" s="55">
        <f t="shared" si="15"/>
        <v>0</v>
      </c>
      <c r="W36" s="58" t="s">
        <v>178</v>
      </c>
      <c r="X36" s="59" t="s">
        <v>179</v>
      </c>
      <c r="Y36" s="60" t="s">
        <v>141</v>
      </c>
      <c r="Z36" s="18">
        <v>11.0</v>
      </c>
      <c r="AA36" s="8"/>
      <c r="AB36" s="8">
        <f t="shared" si="16"/>
        <v>0</v>
      </c>
      <c r="AC36" s="8">
        <f t="shared" si="17"/>
        <v>0.00701754386</v>
      </c>
      <c r="AD36" s="8">
        <f t="shared" si="18"/>
        <v>0</v>
      </c>
      <c r="AE36" s="18"/>
      <c r="AF36" s="18">
        <v>8.0</v>
      </c>
      <c r="AG36" s="18" t="s">
        <v>150</v>
      </c>
      <c r="AH36" s="8">
        <f t="shared" si="19"/>
        <v>0</v>
      </c>
      <c r="AI36" s="8" t="str">
        <f t="shared" si="20"/>
        <v>BAJO</v>
      </c>
      <c r="AJ36" s="8">
        <f t="shared" si="21"/>
        <v>0</v>
      </c>
      <c r="AK36" s="8" t="s">
        <v>37</v>
      </c>
      <c r="AL36" s="8" t="s">
        <v>151</v>
      </c>
      <c r="AM36" s="61" t="s">
        <v>180</v>
      </c>
      <c r="AN36" s="8"/>
      <c r="AO36" s="8"/>
      <c r="AP36" s="8">
        <f>IF( AND(AI$36&lt;&gt;0,AH$19&lt;&gt;0),AL$36&amp;" - "&amp;AK$36,0)</f>
        <v>0</v>
      </c>
      <c r="AQ36" s="8">
        <f>IF( AP36&lt;&gt;0,AM$36,0)</f>
        <v>0</v>
      </c>
      <c r="AR36" s="8" t="s">
        <v>26</v>
      </c>
    </row>
    <row r="37" ht="33.0" customHeight="1">
      <c r="A37" s="1"/>
      <c r="B37" s="1"/>
      <c r="C37" s="51" t="str">
        <f t="shared" si="4"/>
        <v>Matías</v>
      </c>
      <c r="D37" s="2"/>
      <c r="E37" s="50"/>
      <c r="F37" s="27"/>
      <c r="G37" s="43" t="s">
        <v>182</v>
      </c>
      <c r="H37" s="2"/>
      <c r="I37" s="1"/>
      <c r="J37" s="4">
        <f t="shared" si="1"/>
        <v>0</v>
      </c>
      <c r="K37" s="5">
        <f t="shared" si="2"/>
        <v>0</v>
      </c>
      <c r="L37" s="6"/>
      <c r="M37" s="7"/>
      <c r="N37" s="18" t="s">
        <v>130</v>
      </c>
      <c r="O37" s="18">
        <v>10.0</v>
      </c>
      <c r="P37" s="8">
        <f t="shared" si="10"/>
        <v>0</v>
      </c>
      <c r="Q37" s="8">
        <f t="shared" si="11"/>
        <v>0</v>
      </c>
      <c r="R37" s="8"/>
      <c r="S37" s="8">
        <f t="shared" si="12"/>
        <v>0</v>
      </c>
      <c r="T37" s="8" t="str">
        <f t="shared" si="13"/>
        <v>oo</v>
      </c>
      <c r="U37" s="8">
        <f t="shared" si="14"/>
        <v>0</v>
      </c>
      <c r="V37" s="55">
        <f t="shared" si="15"/>
        <v>0</v>
      </c>
      <c r="W37" s="58" t="s">
        <v>183</v>
      </c>
      <c r="X37" s="59" t="s">
        <v>184</v>
      </c>
      <c r="Y37" s="60" t="s">
        <v>170</v>
      </c>
      <c r="Z37" s="18">
        <v>1.0</v>
      </c>
      <c r="AA37" s="8"/>
      <c r="AB37" s="8">
        <f t="shared" si="16"/>
        <v>0</v>
      </c>
      <c r="AC37" s="8">
        <f t="shared" si="17"/>
        <v>0</v>
      </c>
      <c r="AD37" s="8">
        <f t="shared" si="18"/>
        <v>0</v>
      </c>
      <c r="AE37" s="18"/>
      <c r="AF37" s="18">
        <v>8.0</v>
      </c>
      <c r="AG37" s="18" t="s">
        <v>185</v>
      </c>
      <c r="AH37" s="8">
        <f t="shared" si="19"/>
        <v>0</v>
      </c>
      <c r="AI37" s="8" t="str">
        <f t="shared" si="20"/>
        <v>BAJO</v>
      </c>
      <c r="AJ37" s="8">
        <f t="shared" si="21"/>
        <v>0</v>
      </c>
      <c r="AK37" s="8" t="s">
        <v>37</v>
      </c>
      <c r="AL37" s="8" t="s">
        <v>186</v>
      </c>
      <c r="AM37" s="61" t="s">
        <v>187</v>
      </c>
      <c r="AN37" s="8"/>
      <c r="AO37" s="8"/>
      <c r="AP37" s="8">
        <f>IF( AND(AI$37&lt;&gt;0,AH$19&lt;&gt;0),AL$37&amp;" - "&amp;AK$37,0)</f>
        <v>0</v>
      </c>
      <c r="AQ37" s="8">
        <f>IF( AP37&lt;&gt;0,AM$37,0)</f>
        <v>0</v>
      </c>
      <c r="AR37" s="8" t="s">
        <v>26</v>
      </c>
    </row>
    <row r="38" ht="33.75" customHeight="1">
      <c r="A38" s="1"/>
      <c r="B38" s="1"/>
      <c r="C38" s="51" t="str">
        <f t="shared" si="4"/>
        <v>Matías</v>
      </c>
      <c r="D38" s="2"/>
      <c r="E38" s="50"/>
      <c r="F38" s="27"/>
      <c r="G38" s="43" t="s">
        <v>188</v>
      </c>
      <c r="H38" s="2"/>
      <c r="I38" s="32" t="s">
        <v>78</v>
      </c>
      <c r="J38" s="4">
        <f t="shared" si="1"/>
        <v>35</v>
      </c>
      <c r="K38" s="5">
        <f t="shared" si="2"/>
        <v>6</v>
      </c>
      <c r="L38" s="6"/>
      <c r="M38" s="7"/>
      <c r="N38" s="18" t="s">
        <v>130</v>
      </c>
      <c r="O38" s="18">
        <v>11.0</v>
      </c>
      <c r="P38" s="8">
        <f t="shared" si="10"/>
        <v>0</v>
      </c>
      <c r="Q38" s="8">
        <f t="shared" si="11"/>
        <v>0</v>
      </c>
      <c r="R38" s="8"/>
      <c r="S38" s="8">
        <f t="shared" si="12"/>
        <v>0</v>
      </c>
      <c r="T38" s="8" t="str">
        <f t="shared" si="13"/>
        <v>oo</v>
      </c>
      <c r="U38" s="8">
        <f t="shared" si="14"/>
        <v>0</v>
      </c>
      <c r="V38" s="55">
        <f t="shared" si="15"/>
        <v>0</v>
      </c>
      <c r="W38" s="58" t="s">
        <v>189</v>
      </c>
      <c r="X38" s="59" t="s">
        <v>190</v>
      </c>
      <c r="Y38" s="60" t="s">
        <v>170</v>
      </c>
      <c r="Z38" s="18">
        <v>5.0</v>
      </c>
      <c r="AA38" s="8"/>
      <c r="AB38" s="8">
        <f t="shared" si="16"/>
        <v>0</v>
      </c>
      <c r="AC38" s="8">
        <f t="shared" si="17"/>
        <v>0</v>
      </c>
      <c r="AD38" s="8">
        <f t="shared" si="18"/>
        <v>0</v>
      </c>
      <c r="AE38" s="18" t="s">
        <v>46</v>
      </c>
      <c r="AF38" s="18">
        <v>4.0</v>
      </c>
      <c r="AG38" s="18" t="s">
        <v>141</v>
      </c>
      <c r="AH38" s="8">
        <f t="shared" si="19"/>
        <v>0</v>
      </c>
      <c r="AI38" s="8" t="str">
        <f t="shared" si="20"/>
        <v>BAJO</v>
      </c>
      <c r="AJ38" s="8">
        <f t="shared" si="21"/>
        <v>0</v>
      </c>
      <c r="AK38" s="8" t="s">
        <v>46</v>
      </c>
      <c r="AL38" s="8" t="s">
        <v>156</v>
      </c>
      <c r="AM38" s="61" t="s">
        <v>191</v>
      </c>
      <c r="AN38" s="8"/>
      <c r="AO38" s="8"/>
      <c r="AP38" s="8" t="str">
        <f>IF( AND(AI$38&lt;&gt;0,AH$15&lt;&gt;0),AL$38&amp;" - "&amp;AK$38,0)</f>
        <v>Estudiante requiere entrenamiento de subhabilidad Argumentación - Control</v>
      </c>
      <c r="AQ38" s="8"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8" t="s">
        <v>26</v>
      </c>
    </row>
    <row r="39" ht="37.5" customHeight="1">
      <c r="A39" s="1"/>
      <c r="B39" s="1"/>
      <c r="C39" s="51" t="str">
        <f t="shared" si="4"/>
        <v>Matías</v>
      </c>
      <c r="D39" s="2"/>
      <c r="E39" s="50"/>
      <c r="F39" s="27"/>
      <c r="G39" s="27"/>
      <c r="H39" s="2"/>
      <c r="J39" s="4">
        <f t="shared" si="1"/>
        <v>0</v>
      </c>
      <c r="K39" s="5">
        <f t="shared" si="2"/>
        <v>0</v>
      </c>
      <c r="L39" s="6"/>
      <c r="M39" s="7"/>
      <c r="N39" s="18" t="s">
        <v>130</v>
      </c>
      <c r="O39" s="18">
        <v>12.0</v>
      </c>
      <c r="P39" s="8">
        <f t="shared" si="10"/>
        <v>0</v>
      </c>
      <c r="Q39" s="8">
        <f t="shared" si="11"/>
        <v>0</v>
      </c>
      <c r="R39" s="8"/>
      <c r="S39" s="8">
        <f t="shared" si="12"/>
        <v>0</v>
      </c>
      <c r="T39" s="8" t="str">
        <f t="shared" si="13"/>
        <v>oo</v>
      </c>
      <c r="U39" s="8">
        <f t="shared" si="14"/>
        <v>0</v>
      </c>
      <c r="V39" s="55">
        <f t="shared" si="15"/>
        <v>0</v>
      </c>
      <c r="W39" s="58" t="s">
        <v>192</v>
      </c>
      <c r="X39" s="59" t="s">
        <v>193</v>
      </c>
      <c r="Y39" s="60" t="s">
        <v>135</v>
      </c>
      <c r="Z39" s="18">
        <v>6.0</v>
      </c>
      <c r="AA39" s="8"/>
      <c r="AB39" s="8">
        <f t="shared" si="16"/>
        <v>0</v>
      </c>
      <c r="AC39" s="8">
        <f t="shared" si="17"/>
        <v>0.00350877193</v>
      </c>
      <c r="AD39" s="8">
        <f t="shared" si="18"/>
        <v>0</v>
      </c>
      <c r="AE39" s="18"/>
      <c r="AF39" s="18">
        <v>4.0</v>
      </c>
      <c r="AG39" s="18" t="s">
        <v>135</v>
      </c>
      <c r="AH39" s="8">
        <f t="shared" si="19"/>
        <v>0</v>
      </c>
      <c r="AI39" s="8" t="str">
        <f t="shared" si="20"/>
        <v>BAJO</v>
      </c>
      <c r="AJ39" s="8">
        <f t="shared" si="21"/>
        <v>0</v>
      </c>
      <c r="AK39" s="8" t="s">
        <v>46</v>
      </c>
      <c r="AL39" s="8" t="s">
        <v>136</v>
      </c>
      <c r="AM39" s="61" t="s">
        <v>194</v>
      </c>
      <c r="AN39" s="8"/>
      <c r="AO39" s="8"/>
      <c r="AP39" s="8" t="str">
        <f>IF( AND(AI$39&lt;&gt;0,AH$15&lt;&gt;0),AL$39&amp;" - "&amp;AK$39,0)</f>
        <v>Estudiante requiere entrenamiento de subhabilidad Informar - Control</v>
      </c>
      <c r="AQ39" s="8"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8" t="s">
        <v>26</v>
      </c>
    </row>
    <row r="40" ht="31.5" customHeight="1">
      <c r="A40" s="1"/>
      <c r="B40" s="1"/>
      <c r="C40" s="51" t="str">
        <f t="shared" si="4"/>
        <v>Matías</v>
      </c>
      <c r="D40" s="2"/>
      <c r="E40" s="50"/>
      <c r="F40" s="27"/>
      <c r="G40" s="27"/>
      <c r="H40" s="2"/>
      <c r="I40" s="1"/>
      <c r="J40" s="4">
        <f t="shared" si="1"/>
        <v>0</v>
      </c>
      <c r="K40" s="5">
        <f t="shared" si="2"/>
        <v>0</v>
      </c>
      <c r="L40" s="6"/>
      <c r="M40" s="7"/>
      <c r="N40" s="18" t="s">
        <v>130</v>
      </c>
      <c r="O40" s="18">
        <v>13.0</v>
      </c>
      <c r="P40" s="8">
        <f t="shared" si="10"/>
        <v>0</v>
      </c>
      <c r="Q40" s="8">
        <f t="shared" si="11"/>
        <v>0</v>
      </c>
      <c r="R40" s="8"/>
      <c r="S40" s="8">
        <f t="shared" si="12"/>
        <v>0</v>
      </c>
      <c r="T40" s="8" t="str">
        <f t="shared" si="13"/>
        <v>oo</v>
      </c>
      <c r="U40" s="8">
        <f t="shared" si="14"/>
        <v>0</v>
      </c>
      <c r="V40" s="55">
        <f t="shared" si="15"/>
        <v>0</v>
      </c>
      <c r="W40" s="58" t="s">
        <v>196</v>
      </c>
      <c r="X40" s="59" t="s">
        <v>197</v>
      </c>
      <c r="Y40" s="60" t="s">
        <v>135</v>
      </c>
      <c r="Z40" s="18">
        <v>4.0</v>
      </c>
      <c r="AA40" s="8"/>
      <c r="AB40" s="8">
        <f t="shared" si="16"/>
        <v>0</v>
      </c>
      <c r="AC40" s="8">
        <f t="shared" si="17"/>
        <v>0.00350877193</v>
      </c>
      <c r="AD40" s="8">
        <f t="shared" si="18"/>
        <v>0</v>
      </c>
      <c r="AE40" s="18"/>
      <c r="AF40" s="18">
        <v>4.0</v>
      </c>
      <c r="AG40" s="18" t="s">
        <v>185</v>
      </c>
      <c r="AH40" s="8">
        <f t="shared" si="19"/>
        <v>0</v>
      </c>
      <c r="AI40" s="8" t="str">
        <f t="shared" si="20"/>
        <v>BAJO</v>
      </c>
      <c r="AJ40" s="8">
        <f t="shared" si="21"/>
        <v>0</v>
      </c>
      <c r="AK40" s="8" t="s">
        <v>46</v>
      </c>
      <c r="AL40" s="8" t="s">
        <v>186</v>
      </c>
      <c r="AM40" s="61" t="s">
        <v>198</v>
      </c>
      <c r="AN40" s="8"/>
      <c r="AO40" s="8"/>
      <c r="AP40" s="8" t="str">
        <f>IF( AND(AI$40&lt;&gt;0,AH$15&lt;&gt;0),AL$40&amp;" - "&amp;AK$40,0)</f>
        <v>Estudiante requiere entrenamiento de subhabilidad Mantenimiento - Control</v>
      </c>
      <c r="AQ40" s="8"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8" t="s">
        <v>26</v>
      </c>
    </row>
    <row r="41" ht="38.25" customHeight="1">
      <c r="A41" s="1"/>
      <c r="B41" s="1"/>
      <c r="C41" s="51" t="str">
        <f t="shared" si="4"/>
        <v>Candela</v>
      </c>
      <c r="D41" s="2"/>
      <c r="E41" s="52" t="s">
        <v>158</v>
      </c>
      <c r="F41" s="42">
        <v>0.7298611111111111</v>
      </c>
      <c r="G41" s="43" t="s">
        <v>199</v>
      </c>
      <c r="H41" s="2"/>
      <c r="I41" s="1"/>
      <c r="J41" s="4">
        <f t="shared" si="1"/>
        <v>0</v>
      </c>
      <c r="K41" s="5">
        <f t="shared" si="2"/>
        <v>0</v>
      </c>
      <c r="L41" s="6"/>
      <c r="M41" s="7"/>
      <c r="N41" s="18" t="s">
        <v>130</v>
      </c>
      <c r="O41" s="18">
        <v>14.0</v>
      </c>
      <c r="P41" s="8">
        <f t="shared" si="10"/>
        <v>0</v>
      </c>
      <c r="Q41" s="8">
        <f t="shared" si="11"/>
        <v>0</v>
      </c>
      <c r="R41" s="8"/>
      <c r="S41" s="8">
        <f t="shared" si="12"/>
        <v>0</v>
      </c>
      <c r="T41" s="8" t="str">
        <f t="shared" si="13"/>
        <v>oo</v>
      </c>
      <c r="U41" s="8">
        <f t="shared" si="14"/>
        <v>0</v>
      </c>
      <c r="V41" s="55">
        <f t="shared" si="15"/>
        <v>0</v>
      </c>
      <c r="W41" s="58" t="s">
        <v>201</v>
      </c>
      <c r="X41" s="59" t="s">
        <v>202</v>
      </c>
      <c r="Y41" s="60" t="s">
        <v>135</v>
      </c>
      <c r="Z41" s="18">
        <v>5.0</v>
      </c>
      <c r="AA41" s="8"/>
      <c r="AB41" s="8">
        <f t="shared" si="16"/>
        <v>0</v>
      </c>
      <c r="AC41" s="8">
        <f t="shared" si="17"/>
        <v>0.00350877193</v>
      </c>
      <c r="AD41" s="8">
        <f t="shared" si="18"/>
        <v>0</v>
      </c>
      <c r="AE41" s="18"/>
      <c r="AF41" s="18">
        <v>4.0</v>
      </c>
      <c r="AG41" s="18" t="s">
        <v>142</v>
      </c>
      <c r="AH41" s="8">
        <f t="shared" si="19"/>
        <v>0</v>
      </c>
      <c r="AI41" s="8" t="str">
        <f t="shared" si="20"/>
        <v>BAJO</v>
      </c>
      <c r="AJ41" s="8">
        <f t="shared" si="21"/>
        <v>0</v>
      </c>
      <c r="AK41" s="8" t="s">
        <v>46</v>
      </c>
      <c r="AL41" s="8" t="s">
        <v>143</v>
      </c>
      <c r="AM41" s="61" t="s">
        <v>203</v>
      </c>
      <c r="AN41" s="8"/>
      <c r="AO41" s="8"/>
      <c r="AP41" s="8" t="str">
        <f>IF( AND(AI$41&lt;&gt;0,AH$15&lt;&gt;0),AL$41&amp;" - "&amp;AK$41,0)</f>
        <v>Estudiante requiere entrenamiento de subhabilidad Tarea - Control</v>
      </c>
      <c r="AQ41" s="8"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8" t="s">
        <v>26</v>
      </c>
    </row>
    <row r="42" ht="32.25" customHeight="1">
      <c r="A42" s="1"/>
      <c r="B42" s="1"/>
      <c r="C42" s="51" t="str">
        <f t="shared" si="4"/>
        <v>Candela</v>
      </c>
      <c r="D42" s="2"/>
      <c r="E42" s="50"/>
      <c r="F42" s="27"/>
      <c r="G42" s="43" t="s">
        <v>204</v>
      </c>
      <c r="H42" s="2"/>
      <c r="I42" s="1"/>
      <c r="J42" s="4">
        <f t="shared" si="1"/>
        <v>0</v>
      </c>
      <c r="K42" s="5">
        <f t="shared" si="2"/>
        <v>0</v>
      </c>
      <c r="L42" s="6"/>
      <c r="M42" s="7"/>
      <c r="N42" s="18" t="s">
        <v>130</v>
      </c>
      <c r="O42" s="18">
        <v>15.0</v>
      </c>
      <c r="P42" s="8">
        <f t="shared" si="10"/>
        <v>1</v>
      </c>
      <c r="Q42" s="8">
        <f t="shared" si="11"/>
        <v>0.00350877193</v>
      </c>
      <c r="R42" s="8"/>
      <c r="S42" s="8">
        <f t="shared" si="12"/>
        <v>0</v>
      </c>
      <c r="T42" s="8">
        <f t="shared" si="13"/>
        <v>0</v>
      </c>
      <c r="U42" s="8">
        <f t="shared" si="14"/>
        <v>0</v>
      </c>
      <c r="V42" s="55">
        <f t="shared" si="15"/>
        <v>0</v>
      </c>
      <c r="W42" s="58" t="s">
        <v>92</v>
      </c>
      <c r="X42" s="59" t="s">
        <v>205</v>
      </c>
      <c r="Y42" s="60" t="s">
        <v>135</v>
      </c>
      <c r="Z42" s="18">
        <v>4.0</v>
      </c>
      <c r="AA42" s="8"/>
      <c r="AB42" s="8">
        <f t="shared" si="16"/>
        <v>0</v>
      </c>
      <c r="AC42" s="8">
        <f t="shared" si="17"/>
        <v>0.00350877193</v>
      </c>
      <c r="AD42" s="8">
        <f t="shared" si="18"/>
        <v>0</v>
      </c>
      <c r="AE42" s="18"/>
      <c r="AF42" s="18">
        <v>9.0</v>
      </c>
      <c r="AG42" s="18" t="s">
        <v>150</v>
      </c>
      <c r="AH42" s="8">
        <f t="shared" si="19"/>
        <v>0</v>
      </c>
      <c r="AI42" s="8" t="str">
        <f t="shared" si="20"/>
        <v>BAJO</v>
      </c>
      <c r="AJ42" s="8">
        <f t="shared" si="21"/>
        <v>0</v>
      </c>
      <c r="AK42" s="8" t="s">
        <v>46</v>
      </c>
      <c r="AL42" s="8" t="s">
        <v>151</v>
      </c>
      <c r="AM42" s="61" t="s">
        <v>206</v>
      </c>
      <c r="AN42" s="8"/>
      <c r="AO42" s="8"/>
      <c r="AP42" s="8">
        <f>IF( AND(AI$42&lt;&gt;0,AH$20&lt;&gt;0),AL$42&amp;" - "&amp;AK$42,0)</f>
        <v>0</v>
      </c>
      <c r="AQ42" s="8">
        <f>IF( AP42&lt;&gt;0,AM$42,0)</f>
        <v>0</v>
      </c>
      <c r="AR42" s="8" t="s">
        <v>26</v>
      </c>
    </row>
    <row r="43" ht="27.75" customHeight="1">
      <c r="A43" s="1"/>
      <c r="B43" s="1"/>
      <c r="C43" s="51" t="str">
        <f t="shared" si="4"/>
        <v>Candela</v>
      </c>
      <c r="D43" s="2"/>
      <c r="E43" s="50"/>
      <c r="F43" s="27"/>
      <c r="G43" s="27"/>
      <c r="H43" s="2"/>
      <c r="I43" s="1"/>
      <c r="J43" s="4">
        <f t="shared" si="1"/>
        <v>0</v>
      </c>
      <c r="K43" s="5">
        <f t="shared" si="2"/>
        <v>0</v>
      </c>
      <c r="L43" s="6"/>
      <c r="M43" s="7"/>
      <c r="N43" s="18" t="s">
        <v>130</v>
      </c>
      <c r="O43" s="18">
        <v>16.0</v>
      </c>
      <c r="P43" s="8">
        <f t="shared" si="10"/>
        <v>0</v>
      </c>
      <c r="Q43" s="8">
        <f t="shared" si="11"/>
        <v>0</v>
      </c>
      <c r="R43" s="8"/>
      <c r="S43" s="8">
        <f t="shared" si="12"/>
        <v>0</v>
      </c>
      <c r="T43" s="8" t="str">
        <f t="shared" si="13"/>
        <v>oo</v>
      </c>
      <c r="U43" s="8">
        <f t="shared" si="14"/>
        <v>0</v>
      </c>
      <c r="V43" s="55">
        <f t="shared" si="15"/>
        <v>0</v>
      </c>
      <c r="W43" s="58" t="s">
        <v>207</v>
      </c>
      <c r="X43" s="59" t="s">
        <v>208</v>
      </c>
      <c r="Y43" s="60" t="s">
        <v>135</v>
      </c>
      <c r="Z43" s="18">
        <v>6.0</v>
      </c>
      <c r="AA43" s="8"/>
      <c r="AB43" s="8">
        <f t="shared" si="16"/>
        <v>0</v>
      </c>
      <c r="AC43" s="8">
        <f t="shared" si="17"/>
        <v>0.00350877193</v>
      </c>
      <c r="AD43" s="8">
        <f t="shared" si="18"/>
        <v>0</v>
      </c>
      <c r="AE43" s="18" t="s">
        <v>53</v>
      </c>
      <c r="AF43" s="18">
        <v>3.0</v>
      </c>
      <c r="AG43" s="18" t="s">
        <v>209</v>
      </c>
      <c r="AH43" s="8">
        <f t="shared" si="19"/>
        <v>0</v>
      </c>
      <c r="AI43" s="8" t="str">
        <f t="shared" si="20"/>
        <v>BAJO</v>
      </c>
      <c r="AJ43" s="8">
        <f t="shared" si="21"/>
        <v>0</v>
      </c>
      <c r="AK43" s="8" t="s">
        <v>210</v>
      </c>
      <c r="AL43" s="8" t="s">
        <v>210</v>
      </c>
      <c r="AM43" s="8" t="s">
        <v>210</v>
      </c>
      <c r="AN43" s="8"/>
      <c r="AO43" s="8"/>
      <c r="AP43" s="8"/>
      <c r="AQ43" s="8">
        <f>IF( AP43&lt;&gt;0,AM$43,0)</f>
        <v>0</v>
      </c>
      <c r="AR43" s="8" t="s">
        <v>26</v>
      </c>
    </row>
    <row r="44" ht="27.75" customHeight="1">
      <c r="A44" s="1"/>
      <c r="B44" s="1"/>
      <c r="C44" s="51" t="str">
        <f t="shared" si="4"/>
        <v>Candela</v>
      </c>
      <c r="D44" s="2"/>
      <c r="E44" s="50"/>
      <c r="F44" s="27"/>
      <c r="G44" s="27"/>
      <c r="H44" s="2"/>
      <c r="I44" s="1"/>
      <c r="J44" s="4">
        <f t="shared" si="1"/>
        <v>0</v>
      </c>
      <c r="K44" s="5">
        <f t="shared" si="2"/>
        <v>0</v>
      </c>
      <c r="L44" s="6"/>
      <c r="M44" s="7"/>
      <c r="N44" s="18" t="s">
        <v>130</v>
      </c>
      <c r="O44" s="18">
        <v>17.0</v>
      </c>
      <c r="P44" s="8">
        <f t="shared" si="10"/>
        <v>0</v>
      </c>
      <c r="Q44" s="8">
        <f t="shared" si="11"/>
        <v>0</v>
      </c>
      <c r="R44" s="8"/>
      <c r="S44" s="8">
        <f t="shared" si="12"/>
        <v>0</v>
      </c>
      <c r="T44" s="8" t="str">
        <f t="shared" si="13"/>
        <v>oo</v>
      </c>
      <c r="U44" s="8">
        <f t="shared" si="14"/>
        <v>0</v>
      </c>
      <c r="V44" s="55">
        <f t="shared" si="15"/>
        <v>0</v>
      </c>
      <c r="W44" s="58" t="s">
        <v>211</v>
      </c>
      <c r="X44" s="59" t="s">
        <v>212</v>
      </c>
      <c r="Y44" s="60" t="s">
        <v>135</v>
      </c>
      <c r="Z44" s="18">
        <v>5.0</v>
      </c>
      <c r="AA44" s="8"/>
      <c r="AB44" s="8">
        <f t="shared" si="16"/>
        <v>0</v>
      </c>
      <c r="AC44" s="8">
        <f t="shared" si="17"/>
        <v>0.00350877193</v>
      </c>
      <c r="AD44" s="8">
        <f t="shared" si="18"/>
        <v>0</v>
      </c>
      <c r="AE44" s="18"/>
      <c r="AF44" s="18">
        <v>10.0</v>
      </c>
      <c r="AG44" s="18" t="s">
        <v>209</v>
      </c>
      <c r="AH44" s="8">
        <f t="shared" si="19"/>
        <v>0</v>
      </c>
      <c r="AI44" s="8" t="str">
        <f t="shared" si="20"/>
        <v>BAJO</v>
      </c>
      <c r="AJ44" s="8">
        <f t="shared" si="21"/>
        <v>0</v>
      </c>
      <c r="AK44" s="8" t="s">
        <v>210</v>
      </c>
      <c r="AL44" s="8" t="s">
        <v>210</v>
      </c>
      <c r="AM44" s="8" t="s">
        <v>210</v>
      </c>
      <c r="AN44" s="8"/>
      <c r="AO44" s="8"/>
      <c r="AP44" s="8"/>
      <c r="AQ44" s="8">
        <f>IF( AP44&lt;&gt;0,AM$44,0)</f>
        <v>0</v>
      </c>
      <c r="AR44" s="8" t="s">
        <v>26</v>
      </c>
    </row>
    <row r="45" ht="33.0" customHeight="1">
      <c r="A45" s="1"/>
      <c r="B45" s="1"/>
      <c r="C45" s="51" t="str">
        <f t="shared" si="4"/>
        <v>Matías</v>
      </c>
      <c r="D45" s="2"/>
      <c r="E45" s="52" t="s">
        <v>39</v>
      </c>
      <c r="F45" s="42">
        <v>0.7305555555555555</v>
      </c>
      <c r="G45" s="43" t="s">
        <v>214</v>
      </c>
      <c r="H45" s="2"/>
      <c r="I45" s="1"/>
      <c r="J45" s="4">
        <f t="shared" si="1"/>
        <v>0</v>
      </c>
      <c r="K45" s="5">
        <f t="shared" si="2"/>
        <v>0</v>
      </c>
      <c r="L45" s="6"/>
      <c r="M45" s="7"/>
      <c r="N45" s="18" t="s">
        <v>130</v>
      </c>
      <c r="O45" s="18">
        <v>18.0</v>
      </c>
      <c r="P45" s="8">
        <f t="shared" si="10"/>
        <v>0</v>
      </c>
      <c r="Q45" s="8">
        <f t="shared" si="11"/>
        <v>0</v>
      </c>
      <c r="R45" s="8"/>
      <c r="S45" s="8">
        <f t="shared" si="12"/>
        <v>0</v>
      </c>
      <c r="T45" s="8" t="str">
        <f t="shared" si="13"/>
        <v>oo</v>
      </c>
      <c r="U45" s="8">
        <f t="shared" si="14"/>
        <v>0</v>
      </c>
      <c r="V45" s="55">
        <f t="shared" si="15"/>
        <v>0</v>
      </c>
      <c r="W45" s="58" t="s">
        <v>215</v>
      </c>
      <c r="X45" s="59" t="s">
        <v>216</v>
      </c>
      <c r="Y45" s="60" t="s">
        <v>135</v>
      </c>
      <c r="Z45" s="18">
        <v>5.0</v>
      </c>
      <c r="AA45" s="8"/>
      <c r="AB45" s="8">
        <f t="shared" si="16"/>
        <v>0</v>
      </c>
      <c r="AC45" s="8">
        <f t="shared" si="17"/>
        <v>0.00350877193</v>
      </c>
      <c r="AD45" s="8">
        <f t="shared" si="18"/>
        <v>0</v>
      </c>
      <c r="AE45" s="8"/>
      <c r="AF45" s="8"/>
      <c r="AG45" s="18" t="s">
        <v>209</v>
      </c>
      <c r="AH45" s="8">
        <f t="shared" si="19"/>
        <v>0</v>
      </c>
      <c r="AI45" s="8" t="str">
        <f t="shared" si="20"/>
        <v>BAJO</v>
      </c>
      <c r="AJ45" s="8">
        <f t="shared" si="21"/>
        <v>0</v>
      </c>
      <c r="AK45" s="8" t="s">
        <v>53</v>
      </c>
      <c r="AL45" s="8" t="s">
        <v>217</v>
      </c>
      <c r="AM45" s="61" t="s">
        <v>218</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26</v>
      </c>
    </row>
    <row r="46" ht="25.5" customHeight="1">
      <c r="A46" s="1"/>
      <c r="B46" s="1"/>
      <c r="C46" s="51" t="str">
        <f t="shared" si="4"/>
        <v>Matías</v>
      </c>
      <c r="D46" s="2"/>
      <c r="E46" s="50"/>
      <c r="F46" s="27"/>
      <c r="G46" s="43" t="s">
        <v>219</v>
      </c>
      <c r="H46" s="2"/>
      <c r="I46" s="1"/>
      <c r="J46" s="4">
        <f t="shared" si="1"/>
        <v>0</v>
      </c>
      <c r="K46" s="5">
        <f t="shared" si="2"/>
        <v>0</v>
      </c>
      <c r="L46" s="6"/>
      <c r="M46" s="7"/>
      <c r="N46" s="18" t="s">
        <v>130</v>
      </c>
      <c r="O46" s="18">
        <v>19.0</v>
      </c>
      <c r="P46" s="8">
        <f t="shared" si="10"/>
        <v>0</v>
      </c>
      <c r="Q46" s="8">
        <f t="shared" si="11"/>
        <v>0</v>
      </c>
      <c r="R46" s="8"/>
      <c r="S46" s="8">
        <f t="shared" si="12"/>
        <v>0</v>
      </c>
      <c r="T46" s="8" t="str">
        <f t="shared" si="13"/>
        <v>oo</v>
      </c>
      <c r="U46" s="8">
        <f t="shared" si="14"/>
        <v>0</v>
      </c>
      <c r="V46" s="55">
        <f t="shared" si="15"/>
        <v>0</v>
      </c>
      <c r="W46" s="58" t="s">
        <v>221</v>
      </c>
      <c r="X46" s="59" t="s">
        <v>222</v>
      </c>
      <c r="Y46" s="60" t="s">
        <v>150</v>
      </c>
      <c r="Z46" s="18">
        <v>7.0</v>
      </c>
      <c r="AA46" s="8"/>
      <c r="AB46" s="8">
        <f t="shared" si="16"/>
        <v>0</v>
      </c>
      <c r="AC46" s="8">
        <f t="shared" si="17"/>
        <v>0.00350877193</v>
      </c>
      <c r="AD46" s="8">
        <f t="shared" si="18"/>
        <v>0</v>
      </c>
      <c r="AE46" s="18" t="s">
        <v>63</v>
      </c>
      <c r="AF46" s="18">
        <v>2.0</v>
      </c>
      <c r="AG46" s="18" t="s">
        <v>209</v>
      </c>
      <c r="AH46" s="8">
        <f t="shared" si="19"/>
        <v>0</v>
      </c>
      <c r="AI46" s="8" t="str">
        <f t="shared" si="20"/>
        <v>BAJO</v>
      </c>
      <c r="AJ46" s="8">
        <f t="shared" si="21"/>
        <v>0</v>
      </c>
      <c r="AK46" s="8" t="s">
        <v>63</v>
      </c>
      <c r="AL46" s="8" t="s">
        <v>217</v>
      </c>
      <c r="AM46" s="61" t="s">
        <v>223</v>
      </c>
      <c r="AN46" s="8" t="s">
        <v>26</v>
      </c>
      <c r="AO46" s="8"/>
      <c r="AP46" s="8" t="str">
        <f>IF( AND(AI$46&lt;&gt;0,AH$13&lt;&gt;0),AL$46&amp;" - "&amp;AK$46,0)</f>
        <v>Estudiante requiere entrenamiento de subhabilidad Reconocimiento - Reducción de tensión</v>
      </c>
      <c r="AQ46" s="8"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8" t="s">
        <v>26</v>
      </c>
    </row>
    <row r="47" ht="24.75" customHeight="1">
      <c r="A47" s="1"/>
      <c r="B47" s="1"/>
      <c r="C47" s="51" t="str">
        <f t="shared" si="4"/>
        <v>Matías</v>
      </c>
      <c r="D47" s="2"/>
      <c r="E47" s="50"/>
      <c r="F47" s="27"/>
      <c r="G47" s="43" t="s">
        <v>224</v>
      </c>
      <c r="H47" s="2"/>
      <c r="I47" s="1"/>
      <c r="J47" s="4">
        <f t="shared" si="1"/>
        <v>0</v>
      </c>
      <c r="K47" s="5">
        <f t="shared" si="2"/>
        <v>0</v>
      </c>
      <c r="L47" s="6"/>
      <c r="M47" s="7"/>
      <c r="N47" s="18" t="s">
        <v>130</v>
      </c>
      <c r="O47" s="18">
        <v>20.0</v>
      </c>
      <c r="P47" s="8">
        <f t="shared" si="10"/>
        <v>0</v>
      </c>
      <c r="Q47" s="8">
        <f t="shared" si="11"/>
        <v>0</v>
      </c>
      <c r="R47" s="8"/>
      <c r="S47" s="8">
        <f t="shared" si="12"/>
        <v>0</v>
      </c>
      <c r="T47" s="8" t="str">
        <f t="shared" si="13"/>
        <v>oo</v>
      </c>
      <c r="U47" s="8">
        <f t="shared" si="14"/>
        <v>0</v>
      </c>
      <c r="V47" s="55">
        <f t="shared" si="15"/>
        <v>0</v>
      </c>
      <c r="W47" s="58" t="s">
        <v>226</v>
      </c>
      <c r="X47" s="59" t="s">
        <v>227</v>
      </c>
      <c r="Y47" s="60" t="s">
        <v>150</v>
      </c>
      <c r="Z47" s="18">
        <v>9.0</v>
      </c>
      <c r="AA47" s="8"/>
      <c r="AB47" s="8">
        <f t="shared" si="16"/>
        <v>0</v>
      </c>
      <c r="AC47" s="8">
        <f t="shared" si="17"/>
        <v>0.00350877193</v>
      </c>
      <c r="AD47" s="8">
        <f t="shared" si="18"/>
        <v>0</v>
      </c>
      <c r="AE47" s="18"/>
      <c r="AF47" s="18">
        <v>11.0</v>
      </c>
      <c r="AG47" s="18" t="s">
        <v>141</v>
      </c>
      <c r="AH47" s="8">
        <f t="shared" si="19"/>
        <v>0</v>
      </c>
      <c r="AI47" s="8" t="str">
        <f t="shared" si="20"/>
        <v>BAJO</v>
      </c>
      <c r="AJ47" s="8">
        <f t="shared" si="21"/>
        <v>0</v>
      </c>
      <c r="AK47" s="8" t="s">
        <v>63</v>
      </c>
      <c r="AL47" s="8" t="s">
        <v>156</v>
      </c>
      <c r="AM47" s="8" t="s">
        <v>228</v>
      </c>
      <c r="AN47" s="8" t="s">
        <v>26</v>
      </c>
      <c r="AO47" s="8"/>
      <c r="AP47" s="8">
        <f>IF( AND(AI$47&lt;&gt;0,AH$22&lt;&gt;0),AL$47&amp;" - "&amp;AK$47,0)</f>
        <v>0</v>
      </c>
      <c r="AQ47" s="8">
        <f>IF( AP47&lt;&gt;0,AM$47,0)</f>
        <v>0</v>
      </c>
      <c r="AR47" s="8" t="s">
        <v>26</v>
      </c>
    </row>
    <row r="48" ht="24.0" customHeight="1">
      <c r="A48" s="1"/>
      <c r="B48" s="1"/>
      <c r="C48" s="51" t="str">
        <f t="shared" si="4"/>
        <v>Matías</v>
      </c>
      <c r="D48" s="2"/>
      <c r="E48" s="50"/>
      <c r="F48" s="27"/>
      <c r="G48" s="43" t="s">
        <v>229</v>
      </c>
      <c r="H48" s="2"/>
      <c r="I48" s="1"/>
      <c r="J48" s="4">
        <f t="shared" si="1"/>
        <v>0</v>
      </c>
      <c r="K48" s="5">
        <f t="shared" si="2"/>
        <v>0</v>
      </c>
      <c r="L48" s="6"/>
      <c r="M48" s="7"/>
      <c r="N48" s="18" t="s">
        <v>130</v>
      </c>
      <c r="O48" s="18">
        <v>21.0</v>
      </c>
      <c r="P48" s="8">
        <f t="shared" si="10"/>
        <v>0</v>
      </c>
      <c r="Q48" s="8">
        <f t="shared" si="11"/>
        <v>0</v>
      </c>
      <c r="R48" s="8"/>
      <c r="S48" s="8">
        <f t="shared" si="12"/>
        <v>0</v>
      </c>
      <c r="T48" s="8" t="str">
        <f t="shared" si="13"/>
        <v>oo</v>
      </c>
      <c r="U48" s="8">
        <f t="shared" si="14"/>
        <v>0</v>
      </c>
      <c r="V48" s="55">
        <f t="shared" si="15"/>
        <v>0</v>
      </c>
      <c r="W48" s="58" t="s">
        <v>230</v>
      </c>
      <c r="X48" s="59" t="s">
        <v>231</v>
      </c>
      <c r="Y48" s="60" t="s">
        <v>150</v>
      </c>
      <c r="Z48" s="18">
        <v>7.0</v>
      </c>
      <c r="AA48" s="8"/>
      <c r="AB48" s="8">
        <f t="shared" si="16"/>
        <v>0</v>
      </c>
      <c r="AC48" s="8">
        <f t="shared" si="17"/>
        <v>0.00350877193</v>
      </c>
      <c r="AD48" s="8">
        <f t="shared" si="18"/>
        <v>0</v>
      </c>
      <c r="AE48" s="18"/>
      <c r="AF48" s="18">
        <v>11.0</v>
      </c>
      <c r="AG48" s="18" t="s">
        <v>185</v>
      </c>
      <c r="AH48" s="8">
        <f t="shared" si="19"/>
        <v>0</v>
      </c>
      <c r="AI48" s="8" t="str">
        <f t="shared" si="20"/>
        <v>BAJO</v>
      </c>
      <c r="AJ48" s="8">
        <f t="shared" si="21"/>
        <v>0</v>
      </c>
      <c r="AK48" s="8" t="s">
        <v>63</v>
      </c>
      <c r="AL48" s="8" t="s">
        <v>186</v>
      </c>
      <c r="AM48" s="8" t="s">
        <v>228</v>
      </c>
      <c r="AN48" s="8" t="s">
        <v>26</v>
      </c>
      <c r="AO48" s="8"/>
      <c r="AP48" s="8">
        <f>IF( AND(AI$48&lt;&gt;0,AH$22&lt;&gt;0),AL$48&amp;" - "&amp;AK$48,0)</f>
        <v>0</v>
      </c>
      <c r="AQ48" s="8">
        <f>IF( AP48&lt;&gt;0,AM$48,0)</f>
        <v>0</v>
      </c>
      <c r="AR48" s="8" t="s">
        <v>26</v>
      </c>
    </row>
    <row r="49" ht="22.5" customHeight="1">
      <c r="A49" s="1"/>
      <c r="B49" s="1"/>
      <c r="C49" s="51" t="str">
        <f t="shared" si="4"/>
        <v>Matías</v>
      </c>
      <c r="D49" s="2"/>
      <c r="E49" s="50"/>
      <c r="F49" s="27"/>
      <c r="G49" s="43" t="s">
        <v>233</v>
      </c>
      <c r="H49" s="2"/>
      <c r="I49" s="1"/>
      <c r="J49" s="4">
        <f t="shared" si="1"/>
        <v>0</v>
      </c>
      <c r="K49" s="5">
        <f t="shared" si="2"/>
        <v>0</v>
      </c>
      <c r="L49" s="6"/>
      <c r="M49" s="7"/>
      <c r="N49" s="18" t="s">
        <v>130</v>
      </c>
      <c r="O49" s="18">
        <v>22.0</v>
      </c>
      <c r="P49" s="8">
        <f t="shared" si="10"/>
        <v>0</v>
      </c>
      <c r="Q49" s="8">
        <f t="shared" si="11"/>
        <v>0</v>
      </c>
      <c r="R49" s="8"/>
      <c r="S49" s="8">
        <f t="shared" si="12"/>
        <v>0</v>
      </c>
      <c r="T49" s="8" t="str">
        <f t="shared" si="13"/>
        <v>oo</v>
      </c>
      <c r="U49" s="8">
        <f t="shared" si="14"/>
        <v>0</v>
      </c>
      <c r="V49" s="55">
        <f t="shared" si="15"/>
        <v>0</v>
      </c>
      <c r="W49" s="58" t="s">
        <v>234</v>
      </c>
      <c r="X49" s="59" t="s">
        <v>235</v>
      </c>
      <c r="Y49" s="60" t="s">
        <v>150</v>
      </c>
      <c r="Z49" s="18">
        <v>8.0</v>
      </c>
      <c r="AA49" s="8"/>
      <c r="AB49" s="8">
        <f t="shared" si="16"/>
        <v>0</v>
      </c>
      <c r="AC49" s="8">
        <f t="shared" si="17"/>
        <v>0.00350877193</v>
      </c>
      <c r="AD49" s="8">
        <f t="shared" si="18"/>
        <v>0</v>
      </c>
      <c r="AE49" s="18" t="s">
        <v>72</v>
      </c>
      <c r="AF49" s="18">
        <v>1.0</v>
      </c>
      <c r="AG49" s="18" t="s">
        <v>170</v>
      </c>
      <c r="AH49" s="8">
        <f t="shared" si="19"/>
        <v>0</v>
      </c>
      <c r="AI49" s="8" t="str">
        <f t="shared" si="20"/>
        <v>BAJO</v>
      </c>
      <c r="AJ49" s="8">
        <f t="shared" si="21"/>
        <v>0</v>
      </c>
      <c r="AK49" s="8" t="s">
        <v>72</v>
      </c>
      <c r="AL49" s="8" t="s">
        <v>236</v>
      </c>
      <c r="AM49" s="8" t="s">
        <v>237</v>
      </c>
      <c r="AN49" s="8" t="s">
        <v>26</v>
      </c>
      <c r="AO49" s="8"/>
      <c r="AP49" s="8" t="str">
        <f>IF( AND(AI$49&lt;&gt;0,AH$12&lt;&gt;0),AL$49&amp;" - "&amp;AK$49,0)</f>
        <v>Estudiante requiere entrenamiento de subhabilidad Motivar  - Reintegración</v>
      </c>
      <c r="AQ49" s="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8" t="s">
        <v>26</v>
      </c>
    </row>
    <row r="50" ht="20.25" customHeight="1">
      <c r="A50" s="1"/>
      <c r="B50" s="1"/>
      <c r="C50" s="51" t="str">
        <f t="shared" si="4"/>
        <v>Matías</v>
      </c>
      <c r="D50" s="2"/>
      <c r="E50" s="50"/>
      <c r="F50" s="27"/>
      <c r="G50" s="27"/>
      <c r="H50" s="2"/>
      <c r="J50" s="4">
        <f t="shared" si="1"/>
        <v>0</v>
      </c>
      <c r="K50" s="5">
        <f t="shared" si="2"/>
        <v>0</v>
      </c>
      <c r="L50" s="6"/>
      <c r="M50" s="7"/>
      <c r="N50" s="18" t="s">
        <v>130</v>
      </c>
      <c r="O50" s="18">
        <v>23.0</v>
      </c>
      <c r="P50" s="8">
        <f t="shared" si="10"/>
        <v>0</v>
      </c>
      <c r="Q50" s="8">
        <f t="shared" si="11"/>
        <v>0</v>
      </c>
      <c r="R50" s="8"/>
      <c r="S50" s="8">
        <f t="shared" si="12"/>
        <v>0</v>
      </c>
      <c r="T50" s="8" t="str">
        <f t="shared" si="13"/>
        <v>oo</v>
      </c>
      <c r="U50" s="8">
        <f t="shared" si="14"/>
        <v>0</v>
      </c>
      <c r="V50" s="55">
        <f t="shared" si="15"/>
        <v>0</v>
      </c>
      <c r="W50" s="58" t="s">
        <v>239</v>
      </c>
      <c r="X50" s="59" t="s">
        <v>240</v>
      </c>
      <c r="Y50" s="60" t="s">
        <v>150</v>
      </c>
      <c r="Z50" s="18">
        <v>8.0</v>
      </c>
      <c r="AA50" s="8"/>
      <c r="AB50" s="8">
        <f t="shared" si="16"/>
        <v>0</v>
      </c>
      <c r="AC50" s="8">
        <f t="shared" si="17"/>
        <v>0.00350877193</v>
      </c>
      <c r="AD50" s="8">
        <f t="shared" si="18"/>
        <v>0</v>
      </c>
      <c r="AE50" s="8"/>
      <c r="AF50" s="18">
        <v>1.0</v>
      </c>
      <c r="AG50" s="18" t="s">
        <v>185</v>
      </c>
      <c r="AH50" s="8">
        <f t="shared" si="19"/>
        <v>0</v>
      </c>
      <c r="AI50" s="8" t="str">
        <f t="shared" si="20"/>
        <v>BAJO</v>
      </c>
      <c r="AJ50" s="8">
        <f t="shared" si="21"/>
        <v>0</v>
      </c>
      <c r="AK50" s="8" t="s">
        <v>72</v>
      </c>
      <c r="AL50" s="8" t="s">
        <v>186</v>
      </c>
      <c r="AM50" s="61" t="s">
        <v>241</v>
      </c>
      <c r="AN50" s="8" t="s">
        <v>26</v>
      </c>
      <c r="AO50" s="8"/>
      <c r="AP50" s="8" t="str">
        <f>IF( AND(AI$50&lt;&gt;0,AH$12&lt;&gt;0),AL$50&amp;" - "&amp;AK$50,0)</f>
        <v>Estudiante requiere entrenamiento de subhabilidad Mantenimiento - Reintegración</v>
      </c>
      <c r="AQ50" s="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8" t="s">
        <v>26</v>
      </c>
    </row>
    <row r="51" ht="22.5" customHeight="1">
      <c r="A51" s="1"/>
      <c r="B51" s="1"/>
      <c r="C51" s="51" t="str">
        <f t="shared" si="4"/>
        <v>Matías</v>
      </c>
      <c r="D51" s="2"/>
      <c r="E51" s="50"/>
      <c r="F51" s="27"/>
      <c r="G51" s="27"/>
      <c r="H51" s="2"/>
      <c r="I51" s="1"/>
      <c r="J51" s="4">
        <f t="shared" si="1"/>
        <v>0</v>
      </c>
      <c r="K51" s="5">
        <f t="shared" si="2"/>
        <v>0</v>
      </c>
      <c r="L51" s="6"/>
      <c r="M51" s="7"/>
      <c r="N51" s="18" t="s">
        <v>130</v>
      </c>
      <c r="O51" s="18">
        <v>24.0</v>
      </c>
      <c r="P51" s="8">
        <f t="shared" si="10"/>
        <v>1</v>
      </c>
      <c r="Q51" s="8">
        <f t="shared" si="11"/>
        <v>0.00350877193</v>
      </c>
      <c r="R51" s="8"/>
      <c r="S51" s="8">
        <f t="shared" si="12"/>
        <v>0</v>
      </c>
      <c r="T51" s="8">
        <f t="shared" si="13"/>
        <v>0</v>
      </c>
      <c r="U51" s="8">
        <f t="shared" si="14"/>
        <v>0</v>
      </c>
      <c r="V51" s="55">
        <f t="shared" si="15"/>
        <v>0</v>
      </c>
      <c r="W51" s="58" t="s">
        <v>45</v>
      </c>
      <c r="X51" s="59" t="s">
        <v>242</v>
      </c>
      <c r="Y51" s="60" t="s">
        <v>150</v>
      </c>
      <c r="Z51" s="18">
        <v>7.0</v>
      </c>
      <c r="AA51" s="8"/>
      <c r="AB51" s="8">
        <f t="shared" si="16"/>
        <v>0</v>
      </c>
      <c r="AC51" s="8">
        <f t="shared" si="17"/>
        <v>0.00350877193</v>
      </c>
      <c r="AD51" s="8">
        <f t="shared" si="18"/>
        <v>0</v>
      </c>
      <c r="AE51" s="8"/>
      <c r="AF51" s="18">
        <v>1.0</v>
      </c>
      <c r="AG51" s="18" t="s">
        <v>142</v>
      </c>
      <c r="AH51" s="8">
        <f t="shared" si="19"/>
        <v>0</v>
      </c>
      <c r="AI51" s="8" t="str">
        <f t="shared" si="20"/>
        <v>BAJO</v>
      </c>
      <c r="AJ51" s="8">
        <f t="shared" si="21"/>
        <v>0</v>
      </c>
      <c r="AK51" s="8" t="s">
        <v>72</v>
      </c>
      <c r="AL51" s="8" t="s">
        <v>143</v>
      </c>
      <c r="AM51" s="8" t="s">
        <v>244</v>
      </c>
      <c r="AN51" s="8" t="s">
        <v>26</v>
      </c>
      <c r="AO51" s="8"/>
      <c r="AP51" s="8" t="str">
        <f>IF( AND(AI$51&lt;&gt;0,AH$12&lt;&gt;0),AL$51&amp;" - "&amp;AK$51,0)</f>
        <v>Estudiante requiere entrenamiento de subhabilidad Tarea - Reintegración</v>
      </c>
      <c r="AQ51" s="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8" t="s">
        <v>26</v>
      </c>
    </row>
    <row r="52" ht="18.75" customHeight="1">
      <c r="A52" s="1"/>
      <c r="B52" s="1"/>
      <c r="C52" s="51" t="str">
        <f t="shared" si="4"/>
        <v>Candela</v>
      </c>
      <c r="D52" s="2"/>
      <c r="E52" s="52" t="s">
        <v>158</v>
      </c>
      <c r="F52" s="42">
        <v>0.7305555555555555</v>
      </c>
      <c r="G52" s="43" t="s">
        <v>245</v>
      </c>
      <c r="H52" s="2"/>
      <c r="I52" s="32" t="s">
        <v>108</v>
      </c>
      <c r="J52" s="4">
        <f t="shared" si="1"/>
        <v>25</v>
      </c>
      <c r="K52" s="5">
        <f t="shared" si="2"/>
        <v>2</v>
      </c>
      <c r="L52" s="6"/>
      <c r="M52" s="7"/>
      <c r="N52" s="18" t="s">
        <v>130</v>
      </c>
      <c r="O52" s="18">
        <v>25.0</v>
      </c>
      <c r="P52" s="8">
        <f t="shared" si="10"/>
        <v>0</v>
      </c>
      <c r="Q52" s="8">
        <f t="shared" si="11"/>
        <v>0</v>
      </c>
      <c r="R52" s="8"/>
      <c r="S52" s="8">
        <f t="shared" si="12"/>
        <v>0</v>
      </c>
      <c r="T52" s="8" t="str">
        <f t="shared" si="13"/>
        <v>oo</v>
      </c>
      <c r="U52" s="8">
        <f t="shared" si="14"/>
        <v>0</v>
      </c>
      <c r="V52" s="55">
        <f t="shared" si="15"/>
        <v>0</v>
      </c>
      <c r="W52" s="58" t="s">
        <v>108</v>
      </c>
      <c r="X52" s="59" t="s">
        <v>246</v>
      </c>
      <c r="Y52" s="60" t="s">
        <v>209</v>
      </c>
      <c r="Z52" s="18">
        <v>2.0</v>
      </c>
      <c r="AA52" s="8"/>
      <c r="AB52" s="8">
        <f t="shared" si="16"/>
        <v>0</v>
      </c>
      <c r="AC52" s="8">
        <f t="shared" si="17"/>
        <v>0</v>
      </c>
      <c r="AD52" s="8">
        <f t="shared" si="18"/>
        <v>0</v>
      </c>
      <c r="AE52" s="8"/>
      <c r="AF52" s="18">
        <v>12.0</v>
      </c>
      <c r="AG52" s="18" t="s">
        <v>141</v>
      </c>
      <c r="AH52" s="8">
        <f t="shared" si="19"/>
        <v>0</v>
      </c>
      <c r="AI52" s="8" t="str">
        <f t="shared" si="20"/>
        <v>BAJO</v>
      </c>
      <c r="AJ52" s="8">
        <f t="shared" si="21"/>
        <v>0</v>
      </c>
      <c r="AK52" s="8" t="s">
        <v>72</v>
      </c>
      <c r="AL52" s="8" t="s">
        <v>156</v>
      </c>
      <c r="AM52" s="8" t="s">
        <v>247</v>
      </c>
      <c r="AN52" s="8" t="s">
        <v>26</v>
      </c>
      <c r="AO52" s="8"/>
      <c r="AP52" s="8">
        <f>IF( AND(AI$52&lt;&gt;0,AH$23&lt;&gt;0),AL$52&amp;" - "&amp;AK$52,0)</f>
        <v>0</v>
      </c>
      <c r="AQ52" s="8">
        <f>IF( AP52&lt;&gt;0,AM$52,0)</f>
        <v>0</v>
      </c>
      <c r="AR52" s="8" t="s">
        <v>26</v>
      </c>
    </row>
    <row r="53" ht="20.25" customHeight="1">
      <c r="A53" s="1"/>
      <c r="B53" s="1"/>
      <c r="C53" s="51" t="str">
        <f t="shared" si="4"/>
        <v>Candela</v>
      </c>
      <c r="D53" s="2"/>
      <c r="E53" s="50"/>
      <c r="F53" s="27"/>
      <c r="G53" s="27"/>
      <c r="H53" s="2"/>
      <c r="I53" s="1"/>
      <c r="J53" s="4">
        <f t="shared" si="1"/>
        <v>0</v>
      </c>
      <c r="K53" s="5">
        <f t="shared" si="2"/>
        <v>0</v>
      </c>
      <c r="L53" s="6"/>
      <c r="M53" s="7"/>
      <c r="N53" s="18" t="s">
        <v>130</v>
      </c>
      <c r="O53" s="18">
        <v>26.0</v>
      </c>
      <c r="P53" s="8">
        <f t="shared" si="10"/>
        <v>0</v>
      </c>
      <c r="Q53" s="8">
        <f t="shared" si="11"/>
        <v>0</v>
      </c>
      <c r="R53" s="8"/>
      <c r="S53" s="8">
        <f t="shared" si="12"/>
        <v>0</v>
      </c>
      <c r="T53" s="8" t="str">
        <f t="shared" si="13"/>
        <v>oo</v>
      </c>
      <c r="U53" s="8">
        <f t="shared" si="14"/>
        <v>0</v>
      </c>
      <c r="V53" s="55">
        <f t="shared" si="15"/>
        <v>0</v>
      </c>
      <c r="W53" s="58" t="s">
        <v>167</v>
      </c>
      <c r="X53" s="59" t="s">
        <v>249</v>
      </c>
      <c r="Y53" s="60" t="s">
        <v>209</v>
      </c>
      <c r="Z53" s="18">
        <v>3.0</v>
      </c>
      <c r="AA53" s="8"/>
      <c r="AB53" s="8">
        <f t="shared" si="16"/>
        <v>0</v>
      </c>
      <c r="AC53" s="8">
        <f t="shared" si="17"/>
        <v>0</v>
      </c>
      <c r="AD53" s="8">
        <f t="shared" si="18"/>
        <v>0</v>
      </c>
      <c r="AE53" s="8"/>
      <c r="AF53" s="8"/>
      <c r="AG53" s="8"/>
      <c r="AH53" s="8"/>
      <c r="AI53" s="8"/>
      <c r="AJ53" s="8"/>
      <c r="AK53" s="8"/>
      <c r="AL53" s="8"/>
      <c r="AM53" s="8"/>
      <c r="AN53" s="8"/>
      <c r="AO53" s="8"/>
      <c r="AP53" s="18" t="s">
        <v>250</v>
      </c>
      <c r="AQ53" s="8"/>
      <c r="AR53" s="8"/>
    </row>
    <row r="54" ht="18.75" customHeight="1">
      <c r="A54" s="1"/>
      <c r="B54" s="1"/>
      <c r="C54" s="51" t="str">
        <f t="shared" si="4"/>
        <v>Candela</v>
      </c>
      <c r="D54" s="2"/>
      <c r="E54" s="50"/>
      <c r="F54" s="27"/>
      <c r="G54" s="27"/>
      <c r="H54" s="2"/>
      <c r="I54" s="1"/>
      <c r="J54" s="4">
        <f t="shared" si="1"/>
        <v>0</v>
      </c>
      <c r="K54" s="5">
        <f t="shared" si="2"/>
        <v>0</v>
      </c>
      <c r="L54" s="6"/>
      <c r="M54" s="7"/>
      <c r="N54" s="18" t="s">
        <v>130</v>
      </c>
      <c r="O54" s="18">
        <v>27.0</v>
      </c>
      <c r="P54" s="8">
        <f t="shared" si="10"/>
        <v>0</v>
      </c>
      <c r="Q54" s="8">
        <f t="shared" si="11"/>
        <v>0</v>
      </c>
      <c r="R54" s="8"/>
      <c r="S54" s="8">
        <f t="shared" si="12"/>
        <v>0</v>
      </c>
      <c r="T54" s="8" t="str">
        <f t="shared" si="13"/>
        <v>oo</v>
      </c>
      <c r="U54" s="8">
        <f t="shared" si="14"/>
        <v>0</v>
      </c>
      <c r="V54" s="55">
        <f t="shared" si="15"/>
        <v>0</v>
      </c>
      <c r="W54" s="58" t="s">
        <v>160</v>
      </c>
      <c r="X54" s="59" t="s">
        <v>251</v>
      </c>
      <c r="Y54" s="60" t="s">
        <v>209</v>
      </c>
      <c r="Z54" s="18">
        <v>10.0</v>
      </c>
      <c r="AA54" s="8"/>
      <c r="AB54" s="8">
        <f t="shared" si="16"/>
        <v>0</v>
      </c>
      <c r="AC54" s="8">
        <f t="shared" si="17"/>
        <v>0</v>
      </c>
      <c r="AD54" s="8">
        <f t="shared" si="18"/>
        <v>0</v>
      </c>
      <c r="AE54" s="8"/>
      <c r="AF54" s="8"/>
      <c r="AG54" s="8"/>
      <c r="AH54" s="8"/>
      <c r="AI54" s="8"/>
      <c r="AJ54" s="8"/>
      <c r="AK54" s="8" t="s">
        <v>24</v>
      </c>
      <c r="AL54" s="8" t="s">
        <v>252</v>
      </c>
      <c r="AM54" s="61" t="s">
        <v>253</v>
      </c>
      <c r="AN54" s="8" t="s">
        <v>26</v>
      </c>
      <c r="AO54" s="8"/>
      <c r="AP54" s="8">
        <f>IF(AND(AD39&lt;0.5,AI$28&lt;&gt;0, AH$17&lt;&gt;0),AL$28&amp;" - "&amp;AK$28,0)</f>
        <v>0</v>
      </c>
      <c r="AQ54" s="8">
        <f t="shared" ref="AQ54:AQ78" si="22">IF( AP54&lt;&gt;0,AM54,0)</f>
        <v>0</v>
      </c>
      <c r="AR54" s="8" t="s">
        <v>26</v>
      </c>
    </row>
    <row r="55" ht="21.0" customHeight="1">
      <c r="A55" s="1"/>
      <c r="B55" s="1"/>
      <c r="C55" s="51" t="str">
        <f t="shared" si="4"/>
        <v>Matías</v>
      </c>
      <c r="D55" s="2"/>
      <c r="E55" s="52" t="s">
        <v>39</v>
      </c>
      <c r="F55" s="42">
        <v>0.7305555555555555</v>
      </c>
      <c r="G55" s="43" t="s">
        <v>254</v>
      </c>
      <c r="H55" s="2"/>
      <c r="I55" s="32" t="s">
        <v>189</v>
      </c>
      <c r="J55" s="4">
        <f t="shared" si="1"/>
        <v>11</v>
      </c>
      <c r="K55" s="5">
        <f t="shared" si="2"/>
        <v>5</v>
      </c>
      <c r="L55" s="6"/>
      <c r="M55" s="7"/>
      <c r="N55" s="18" t="s">
        <v>130</v>
      </c>
      <c r="O55" s="18">
        <v>28.0</v>
      </c>
      <c r="P55" s="8">
        <f t="shared" si="10"/>
        <v>0</v>
      </c>
      <c r="Q55" s="8">
        <f t="shared" si="11"/>
        <v>0</v>
      </c>
      <c r="R55" s="8"/>
      <c r="S55" s="8">
        <f t="shared" si="12"/>
        <v>0</v>
      </c>
      <c r="T55" s="8" t="str">
        <f t="shared" si="13"/>
        <v>oo</v>
      </c>
      <c r="U55" s="8">
        <f t="shared" si="14"/>
        <v>0</v>
      </c>
      <c r="V55" s="55">
        <f t="shared" si="15"/>
        <v>0</v>
      </c>
      <c r="W55" s="58" t="s">
        <v>255</v>
      </c>
      <c r="X55" s="59" t="s">
        <v>256</v>
      </c>
      <c r="Y55" s="60" t="s">
        <v>185</v>
      </c>
      <c r="Z55" s="18">
        <v>11.0</v>
      </c>
      <c r="AA55" s="8"/>
      <c r="AB55" s="8">
        <f t="shared" si="16"/>
        <v>0</v>
      </c>
      <c r="AC55" s="8">
        <f t="shared" si="17"/>
        <v>0</v>
      </c>
      <c r="AD55" s="8">
        <f t="shared" si="18"/>
        <v>0</v>
      </c>
      <c r="AE55" s="8"/>
      <c r="AF55" s="8"/>
      <c r="AG55" s="8"/>
      <c r="AH55" s="8"/>
      <c r="AI55" s="8"/>
      <c r="AJ55" s="8"/>
      <c r="AK55" s="8" t="s">
        <v>24</v>
      </c>
      <c r="AL55" s="8" t="s">
        <v>257</v>
      </c>
      <c r="AM55" s="61" t="s">
        <v>258</v>
      </c>
      <c r="AN55" s="8" t="s">
        <v>26</v>
      </c>
      <c r="AO55" s="8"/>
      <c r="AP55" s="8">
        <f>IF( AND(AD60&lt;0.5,AI$29&lt;&gt;0,AH$17&lt;&gt;0),AL$29&amp;" - "&amp;AK$29,0)</f>
        <v>0</v>
      </c>
      <c r="AQ55" s="8">
        <f t="shared" si="22"/>
        <v>0</v>
      </c>
      <c r="AR55" s="8" t="s">
        <v>26</v>
      </c>
    </row>
    <row r="56" ht="21.0" customHeight="1">
      <c r="A56" s="1"/>
      <c r="B56" s="1"/>
      <c r="C56" s="51" t="str">
        <f t="shared" si="4"/>
        <v>Matías</v>
      </c>
      <c r="D56" s="2"/>
      <c r="E56" s="50"/>
      <c r="F56" s="27"/>
      <c r="G56" s="24"/>
      <c r="H56" s="2"/>
      <c r="I56" s="1"/>
      <c r="J56" s="4">
        <f t="shared" si="1"/>
        <v>0</v>
      </c>
      <c r="K56" s="5">
        <f t="shared" si="2"/>
        <v>0</v>
      </c>
      <c r="L56" s="6"/>
      <c r="M56" s="7"/>
      <c r="N56" s="18" t="s">
        <v>130</v>
      </c>
      <c r="O56" s="18">
        <v>29.0</v>
      </c>
      <c r="P56" s="8">
        <f t="shared" si="10"/>
        <v>0</v>
      </c>
      <c r="Q56" s="8">
        <f t="shared" si="11"/>
        <v>0</v>
      </c>
      <c r="R56" s="8"/>
      <c r="S56" s="8">
        <f t="shared" si="12"/>
        <v>0</v>
      </c>
      <c r="T56" s="8" t="str">
        <f t="shared" si="13"/>
        <v>oo</v>
      </c>
      <c r="U56" s="8">
        <f t="shared" si="14"/>
        <v>0</v>
      </c>
      <c r="V56" s="55">
        <f t="shared" si="15"/>
        <v>0</v>
      </c>
      <c r="W56" s="58" t="s">
        <v>259</v>
      </c>
      <c r="X56" s="59" t="s">
        <v>260</v>
      </c>
      <c r="Y56" s="60" t="s">
        <v>185</v>
      </c>
      <c r="Z56" s="18">
        <v>4.0</v>
      </c>
      <c r="AA56" s="8"/>
      <c r="AB56" s="8">
        <f t="shared" si="16"/>
        <v>0</v>
      </c>
      <c r="AC56" s="8">
        <f t="shared" si="17"/>
        <v>0</v>
      </c>
      <c r="AD56" s="8">
        <f t="shared" si="18"/>
        <v>0</v>
      </c>
      <c r="AE56" s="8"/>
      <c r="AF56" s="8"/>
      <c r="AG56" s="8"/>
      <c r="AH56" s="8"/>
      <c r="AI56" s="8"/>
      <c r="AJ56" s="8"/>
      <c r="AK56" s="8" t="s">
        <v>24</v>
      </c>
      <c r="AL56" s="8" t="s">
        <v>261</v>
      </c>
      <c r="AM56" s="61" t="s">
        <v>262</v>
      </c>
      <c r="AN56" s="8" t="s">
        <v>26</v>
      </c>
      <c r="AO56" s="8"/>
      <c r="AP56" s="8">
        <f>IF( AND(AD46&lt;0.5,AI$30&lt;&gt;0,AH$18&lt;&gt;0),AL$30&amp;" - "&amp;AK$30,0)</f>
        <v>0</v>
      </c>
      <c r="AQ56" s="8">
        <f t="shared" si="22"/>
        <v>0</v>
      </c>
      <c r="AR56" s="8" t="s">
        <v>26</v>
      </c>
    </row>
    <row r="57" ht="20.25" customHeight="1">
      <c r="A57" s="1"/>
      <c r="B57" s="1"/>
      <c r="C57" s="51" t="str">
        <f t="shared" si="4"/>
        <v>Matías</v>
      </c>
      <c r="D57" s="2"/>
      <c r="E57" s="50"/>
      <c r="F57" s="27"/>
      <c r="G57" s="24"/>
      <c r="H57" s="2"/>
      <c r="I57" s="1"/>
      <c r="J57" s="4">
        <f t="shared" si="1"/>
        <v>0</v>
      </c>
      <c r="K57" s="5">
        <f t="shared" si="2"/>
        <v>0</v>
      </c>
      <c r="L57" s="6"/>
      <c r="M57" s="7"/>
      <c r="N57" s="18" t="s">
        <v>130</v>
      </c>
      <c r="O57" s="18">
        <v>30.0</v>
      </c>
      <c r="P57" s="8">
        <f t="shared" si="10"/>
        <v>0</v>
      </c>
      <c r="Q57" s="8">
        <f t="shared" si="11"/>
        <v>0</v>
      </c>
      <c r="R57" s="8"/>
      <c r="S57" s="8">
        <f t="shared" si="12"/>
        <v>0</v>
      </c>
      <c r="T57" s="8" t="str">
        <f t="shared" si="13"/>
        <v>oo</v>
      </c>
      <c r="U57" s="8">
        <f t="shared" si="14"/>
        <v>0</v>
      </c>
      <c r="V57" s="55">
        <f t="shared" si="15"/>
        <v>0</v>
      </c>
      <c r="W57" s="58" t="s">
        <v>85</v>
      </c>
      <c r="X57" s="59" t="s">
        <v>264</v>
      </c>
      <c r="Y57" s="60" t="s">
        <v>185</v>
      </c>
      <c r="Z57" s="18">
        <v>8.0</v>
      </c>
      <c r="AA57" s="8"/>
      <c r="AB57" s="8">
        <f t="shared" si="16"/>
        <v>0</v>
      </c>
      <c r="AC57" s="8">
        <f t="shared" si="17"/>
        <v>0</v>
      </c>
      <c r="AD57" s="8">
        <f t="shared" si="18"/>
        <v>0</v>
      </c>
      <c r="AE57" s="8"/>
      <c r="AF57" s="8"/>
      <c r="AG57" s="8"/>
      <c r="AH57" s="8"/>
      <c r="AI57" s="8"/>
      <c r="AJ57" s="8"/>
      <c r="AK57" s="8" t="s">
        <v>37</v>
      </c>
      <c r="AL57" s="8" t="s">
        <v>265</v>
      </c>
      <c r="AM57" s="61" t="s">
        <v>266</v>
      </c>
      <c r="AN57" s="8" t="s">
        <v>26</v>
      </c>
      <c r="AO57" s="8"/>
      <c r="AP57" s="8">
        <f>IF( AND(AD29&lt;0.5,AI$31&lt;&gt;0,AH$16&lt;&gt;0),AL$31&amp;" - "&amp;AK$31,0)</f>
        <v>0</v>
      </c>
      <c r="AQ57" s="8">
        <f t="shared" si="22"/>
        <v>0</v>
      </c>
      <c r="AR57" s="8" t="s">
        <v>26</v>
      </c>
    </row>
    <row r="58" ht="15.75" customHeight="1">
      <c r="A58" s="1"/>
      <c r="B58" s="1"/>
      <c r="C58" s="51" t="str">
        <f t="shared" si="4"/>
        <v>Matías</v>
      </c>
      <c r="D58" s="2"/>
      <c r="E58" s="50"/>
      <c r="F58" s="27"/>
      <c r="G58" s="24"/>
      <c r="H58" s="2"/>
      <c r="I58" s="1"/>
      <c r="J58" s="4">
        <f t="shared" si="1"/>
        <v>0</v>
      </c>
      <c r="K58" s="5">
        <f t="shared" si="2"/>
        <v>0</v>
      </c>
      <c r="L58" s="6"/>
      <c r="M58" s="7"/>
      <c r="N58" s="18" t="s">
        <v>130</v>
      </c>
      <c r="O58" s="18">
        <v>31.0</v>
      </c>
      <c r="P58" s="8">
        <f t="shared" si="10"/>
        <v>0</v>
      </c>
      <c r="Q58" s="8">
        <f t="shared" si="11"/>
        <v>0</v>
      </c>
      <c r="R58" s="8"/>
      <c r="S58" s="8">
        <f t="shared" si="12"/>
        <v>0</v>
      </c>
      <c r="T58" s="8" t="str">
        <f t="shared" si="13"/>
        <v>oo</v>
      </c>
      <c r="U58" s="8">
        <f t="shared" si="14"/>
        <v>0</v>
      </c>
      <c r="V58" s="55">
        <f t="shared" si="15"/>
        <v>0</v>
      </c>
      <c r="W58" s="58" t="s">
        <v>267</v>
      </c>
      <c r="X58" s="59" t="s">
        <v>268</v>
      </c>
      <c r="Y58" s="60" t="s">
        <v>185</v>
      </c>
      <c r="Z58" s="18">
        <v>1.0</v>
      </c>
      <c r="AA58" s="8"/>
      <c r="AB58" s="8">
        <f t="shared" si="16"/>
        <v>0</v>
      </c>
      <c r="AC58" s="8">
        <f t="shared" si="17"/>
        <v>0</v>
      </c>
      <c r="AD58" s="8">
        <f t="shared" si="18"/>
        <v>0</v>
      </c>
      <c r="AE58" s="8"/>
      <c r="AF58" s="8"/>
      <c r="AG58" s="8"/>
      <c r="AH58" s="8"/>
      <c r="AI58" s="8"/>
      <c r="AJ58" s="8"/>
      <c r="AK58" s="8" t="s">
        <v>37</v>
      </c>
      <c r="AL58" s="8" t="s">
        <v>269</v>
      </c>
      <c r="AM58" s="61" t="s">
        <v>270</v>
      </c>
      <c r="AN58" s="8" t="s">
        <v>26</v>
      </c>
      <c r="AO58" s="8"/>
      <c r="AP58" s="8">
        <f>IF( AND(AD28&lt;0.5,AI$32&lt;&gt;0,AH$16&lt;&gt;0),AL$32&amp;" - "&amp;AK$32,0)</f>
        <v>0</v>
      </c>
      <c r="AQ58" s="8">
        <f t="shared" si="22"/>
        <v>0</v>
      </c>
      <c r="AR58" s="8" t="s">
        <v>26</v>
      </c>
    </row>
    <row r="59" ht="17.25" customHeight="1">
      <c r="A59" s="1"/>
      <c r="B59" s="1"/>
      <c r="C59" s="51" t="str">
        <f t="shared" si="4"/>
        <v>Matías</v>
      </c>
      <c r="D59" s="2"/>
      <c r="E59" s="50"/>
      <c r="F59" s="27"/>
      <c r="G59" s="27"/>
      <c r="H59" s="2"/>
      <c r="I59" s="1"/>
      <c r="J59" s="4">
        <f t="shared" si="1"/>
        <v>0</v>
      </c>
      <c r="K59" s="5">
        <f t="shared" si="2"/>
        <v>0</v>
      </c>
      <c r="L59" s="66"/>
      <c r="M59" s="67"/>
      <c r="N59" s="18" t="s">
        <v>130</v>
      </c>
      <c r="O59" s="18">
        <v>32.0</v>
      </c>
      <c r="P59" s="8">
        <f t="shared" si="10"/>
        <v>0</v>
      </c>
      <c r="Q59" s="8">
        <f t="shared" si="11"/>
        <v>0</v>
      </c>
      <c r="R59" s="8"/>
      <c r="S59" s="8">
        <f t="shared" si="12"/>
        <v>0</v>
      </c>
      <c r="T59" s="8" t="str">
        <f t="shared" si="13"/>
        <v>oo</v>
      </c>
      <c r="U59" s="8">
        <f t="shared" si="14"/>
        <v>0</v>
      </c>
      <c r="V59" s="55">
        <f t="shared" si="15"/>
        <v>0</v>
      </c>
      <c r="W59" s="58" t="s">
        <v>271</v>
      </c>
      <c r="X59" s="59" t="s">
        <v>272</v>
      </c>
      <c r="Y59" s="60" t="s">
        <v>185</v>
      </c>
      <c r="Z59" s="18">
        <v>1.0</v>
      </c>
      <c r="AA59" s="8"/>
      <c r="AB59" s="8">
        <f t="shared" si="16"/>
        <v>0</v>
      </c>
      <c r="AC59" s="8">
        <f t="shared" si="17"/>
        <v>0</v>
      </c>
      <c r="AD59" s="8">
        <f t="shared" si="18"/>
        <v>0</v>
      </c>
      <c r="AE59" s="8"/>
      <c r="AF59" s="8"/>
      <c r="AG59" s="8"/>
      <c r="AH59" s="8"/>
      <c r="AI59" s="8"/>
      <c r="AJ59" s="8"/>
      <c r="AK59" s="8" t="s">
        <v>37</v>
      </c>
      <c r="AL59" s="8" t="s">
        <v>252</v>
      </c>
      <c r="AM59" s="61" t="s">
        <v>273</v>
      </c>
      <c r="AN59" s="8" t="s">
        <v>26</v>
      </c>
      <c r="AO59" s="8"/>
      <c r="AP59" s="8">
        <f>IF( AND(AD39&lt;0.5,AI$33&lt;&gt;0,AH$16&lt;&gt;0),AL$33&amp;" - "&amp;AK$33,0)</f>
        <v>0</v>
      </c>
      <c r="AQ59" s="8">
        <f t="shared" si="22"/>
        <v>0</v>
      </c>
      <c r="AR59" s="8" t="s">
        <v>26</v>
      </c>
    </row>
    <row r="60" ht="17.25" customHeight="1">
      <c r="A60" s="1"/>
      <c r="B60" s="1"/>
      <c r="C60" s="51" t="str">
        <f t="shared" si="4"/>
        <v>Matías</v>
      </c>
      <c r="D60" s="2"/>
      <c r="E60" s="50"/>
      <c r="F60" s="27"/>
      <c r="G60" s="27"/>
      <c r="H60" s="2"/>
      <c r="I60" s="1"/>
      <c r="J60" s="4">
        <f t="shared" si="1"/>
        <v>0</v>
      </c>
      <c r="K60" s="5">
        <f t="shared" si="2"/>
        <v>0</v>
      </c>
      <c r="L60" s="6"/>
      <c r="M60" s="7"/>
      <c r="N60" s="18" t="s">
        <v>130</v>
      </c>
      <c r="O60" s="18">
        <v>33.0</v>
      </c>
      <c r="P60" s="8">
        <f t="shared" si="10"/>
        <v>1</v>
      </c>
      <c r="Q60" s="8">
        <f t="shared" si="11"/>
        <v>0.00350877193</v>
      </c>
      <c r="R60" s="8"/>
      <c r="S60" s="8">
        <f t="shared" si="12"/>
        <v>0</v>
      </c>
      <c r="T60" s="8">
        <f t="shared" si="13"/>
        <v>0</v>
      </c>
      <c r="U60" s="8">
        <f t="shared" si="14"/>
        <v>0</v>
      </c>
      <c r="V60" s="55">
        <f t="shared" si="15"/>
        <v>0</v>
      </c>
      <c r="W60" s="58" t="s">
        <v>22</v>
      </c>
      <c r="X60" s="59" t="s">
        <v>274</v>
      </c>
      <c r="Y60" s="60" t="s">
        <v>142</v>
      </c>
      <c r="Z60" s="18">
        <v>5.0</v>
      </c>
      <c r="AA60" s="8"/>
      <c r="AB60" s="8">
        <f t="shared" si="16"/>
        <v>0</v>
      </c>
      <c r="AC60" s="8">
        <f t="shared" si="17"/>
        <v>0.00350877193</v>
      </c>
      <c r="AD60" s="8">
        <f t="shared" si="18"/>
        <v>0</v>
      </c>
      <c r="AE60" s="8"/>
      <c r="AF60" s="8"/>
      <c r="AG60" s="8"/>
      <c r="AH60" s="8"/>
      <c r="AI60" s="8"/>
      <c r="AJ60" s="8"/>
      <c r="AK60" s="8" t="s">
        <v>37</v>
      </c>
      <c r="AL60" s="8" t="s">
        <v>275</v>
      </c>
      <c r="AM60" s="61" t="s">
        <v>276</v>
      </c>
      <c r="AN60" s="8" t="s">
        <v>26</v>
      </c>
      <c r="AO60" s="8"/>
      <c r="AP60" s="8">
        <f>IF( AND(AD37&lt;0.5,AI$34&lt;&gt;0,AH$16&lt;&gt;0),AL$34&amp;" - "&amp;AK$34,0)</f>
        <v>0</v>
      </c>
      <c r="AQ60" s="8">
        <f t="shared" si="22"/>
        <v>0</v>
      </c>
      <c r="AR60" s="8" t="s">
        <v>26</v>
      </c>
    </row>
    <row r="61" ht="21.75" customHeight="1">
      <c r="A61" s="1"/>
      <c r="B61" s="1"/>
      <c r="C61" s="51" t="str">
        <f t="shared" si="4"/>
        <v>yo</v>
      </c>
      <c r="D61" s="2"/>
      <c r="E61" s="52" t="s">
        <v>277</v>
      </c>
      <c r="F61" s="42">
        <v>0.7611111111111111</v>
      </c>
      <c r="G61" s="43" t="s">
        <v>278</v>
      </c>
      <c r="H61" s="2"/>
      <c r="I61" s="32" t="s">
        <v>92</v>
      </c>
      <c r="J61" s="4">
        <f t="shared" si="1"/>
        <v>15</v>
      </c>
      <c r="K61" s="5">
        <f t="shared" si="2"/>
        <v>4</v>
      </c>
      <c r="L61" s="6"/>
      <c r="M61" s="7"/>
      <c r="N61" s="18" t="s">
        <v>130</v>
      </c>
      <c r="O61" s="18">
        <v>34.0</v>
      </c>
      <c r="P61" s="8">
        <f t="shared" si="10"/>
        <v>0</v>
      </c>
      <c r="Q61" s="8">
        <f t="shared" si="11"/>
        <v>0</v>
      </c>
      <c r="R61" s="8"/>
      <c r="S61" s="8">
        <f t="shared" si="12"/>
        <v>0</v>
      </c>
      <c r="T61" s="8" t="str">
        <f t="shared" si="13"/>
        <v>oo</v>
      </c>
      <c r="U61" s="8">
        <f t="shared" si="14"/>
        <v>0</v>
      </c>
      <c r="V61" s="55">
        <f t="shared" si="15"/>
        <v>0</v>
      </c>
      <c r="W61" s="58" t="s">
        <v>279</v>
      </c>
      <c r="X61" s="59" t="s">
        <v>280</v>
      </c>
      <c r="Y61" s="60" t="s">
        <v>142</v>
      </c>
      <c r="Z61" s="18">
        <v>4.0</v>
      </c>
      <c r="AA61" s="8"/>
      <c r="AB61" s="8">
        <f t="shared" si="16"/>
        <v>0</v>
      </c>
      <c r="AC61" s="8">
        <f t="shared" si="17"/>
        <v>0.00350877193</v>
      </c>
      <c r="AD61" s="8">
        <f t="shared" si="18"/>
        <v>0</v>
      </c>
      <c r="AE61" s="8"/>
      <c r="AF61" s="8"/>
      <c r="AG61" s="8"/>
      <c r="AH61" s="8"/>
      <c r="AI61" s="8"/>
      <c r="AJ61" s="8"/>
      <c r="AK61" s="8" t="s">
        <v>37</v>
      </c>
      <c r="AL61" s="8" t="s">
        <v>257</v>
      </c>
      <c r="AM61" s="61" t="s">
        <v>281</v>
      </c>
      <c r="AN61" s="8" t="s">
        <v>26</v>
      </c>
      <c r="AO61" s="8"/>
      <c r="AP61" s="8">
        <f>IF( AND(AD60&lt;0.5,AI$35&lt;&gt;0,AH$16&lt;&gt;0),AL$35&amp;" - "&amp;AK$35,0)</f>
        <v>0</v>
      </c>
      <c r="AQ61" s="8">
        <f t="shared" si="22"/>
        <v>0</v>
      </c>
      <c r="AR61" s="8" t="s">
        <v>26</v>
      </c>
    </row>
    <row r="62" ht="18.75" customHeight="1">
      <c r="A62" s="1"/>
      <c r="B62" s="1"/>
      <c r="C62" s="51" t="str">
        <f t="shared" si="4"/>
        <v>yo</v>
      </c>
      <c r="D62" s="2"/>
      <c r="E62" s="50"/>
      <c r="F62" s="27"/>
      <c r="G62" s="27"/>
      <c r="H62" s="2"/>
      <c r="I62" s="1"/>
      <c r="J62" s="4">
        <f t="shared" si="1"/>
        <v>0</v>
      </c>
      <c r="K62" s="5">
        <f t="shared" si="2"/>
        <v>0</v>
      </c>
      <c r="L62" s="6"/>
      <c r="M62" s="7"/>
      <c r="N62" s="18" t="s">
        <v>130</v>
      </c>
      <c r="O62" s="18">
        <v>35.0</v>
      </c>
      <c r="P62" s="8">
        <f t="shared" si="10"/>
        <v>0</v>
      </c>
      <c r="Q62" s="8">
        <f t="shared" si="11"/>
        <v>0</v>
      </c>
      <c r="R62" s="8"/>
      <c r="S62" s="8">
        <f t="shared" si="12"/>
        <v>0</v>
      </c>
      <c r="T62" s="8" t="str">
        <f t="shared" si="13"/>
        <v>oo</v>
      </c>
      <c r="U62" s="8">
        <f t="shared" si="14"/>
        <v>0</v>
      </c>
      <c r="V62" s="55">
        <f t="shared" si="15"/>
        <v>0</v>
      </c>
      <c r="W62" s="58" t="s">
        <v>78</v>
      </c>
      <c r="X62" s="59" t="s">
        <v>283</v>
      </c>
      <c r="Y62" s="60" t="s">
        <v>142</v>
      </c>
      <c r="Z62" s="18">
        <v>6.0</v>
      </c>
      <c r="AA62" s="8"/>
      <c r="AB62" s="8">
        <f t="shared" si="16"/>
        <v>0</v>
      </c>
      <c r="AC62" s="8">
        <f t="shared" si="17"/>
        <v>0.00350877193</v>
      </c>
      <c r="AD62" s="8">
        <f t="shared" si="18"/>
        <v>0</v>
      </c>
      <c r="AE62" s="8"/>
      <c r="AF62" s="8"/>
      <c r="AG62" s="8"/>
      <c r="AH62" s="8"/>
      <c r="AI62" s="8"/>
      <c r="AJ62" s="8"/>
      <c r="AK62" s="8" t="s">
        <v>37</v>
      </c>
      <c r="AL62" s="8" t="s">
        <v>261</v>
      </c>
      <c r="AM62" s="61" t="s">
        <v>284</v>
      </c>
      <c r="AN62" s="8"/>
      <c r="AO62" s="8"/>
      <c r="AP62" s="8">
        <f>IF( AND(AD46&lt;0.5,AI$36&lt;&gt;0,AH$19&lt;&gt;0),AL$36&amp;" - "&amp;AK$36,0)</f>
        <v>0</v>
      </c>
      <c r="AQ62" s="8">
        <f t="shared" si="22"/>
        <v>0</v>
      </c>
      <c r="AR62" s="8" t="s">
        <v>26</v>
      </c>
    </row>
    <row r="63" ht="18.0" customHeight="1">
      <c r="A63" s="1"/>
      <c r="B63" s="1"/>
      <c r="C63" s="51" t="str">
        <f t="shared" si="4"/>
        <v>yo</v>
      </c>
      <c r="D63" s="2"/>
      <c r="E63" s="50"/>
      <c r="F63" s="27"/>
      <c r="G63" s="27"/>
      <c r="H63" s="2"/>
      <c r="J63" s="4">
        <f t="shared" si="1"/>
        <v>0</v>
      </c>
      <c r="K63" s="5">
        <f t="shared" si="2"/>
        <v>0</v>
      </c>
      <c r="L63" s="6"/>
      <c r="M63" s="7"/>
      <c r="N63" s="18" t="s">
        <v>130</v>
      </c>
      <c r="O63" s="18">
        <v>36.0</v>
      </c>
      <c r="P63" s="8">
        <f t="shared" si="10"/>
        <v>0</v>
      </c>
      <c r="Q63" s="8">
        <f t="shared" si="11"/>
        <v>0</v>
      </c>
      <c r="R63" s="8"/>
      <c r="S63" s="8">
        <f t="shared" si="12"/>
        <v>0</v>
      </c>
      <c r="T63" s="8" t="str">
        <f t="shared" si="13"/>
        <v>oo</v>
      </c>
      <c r="U63" s="8">
        <f t="shared" si="14"/>
        <v>0</v>
      </c>
      <c r="V63" s="55">
        <f t="shared" si="15"/>
        <v>0</v>
      </c>
      <c r="W63" s="58" t="s">
        <v>285</v>
      </c>
      <c r="X63" s="59" t="s">
        <v>286</v>
      </c>
      <c r="Y63" s="60" t="s">
        <v>142</v>
      </c>
      <c r="Z63" s="18">
        <v>1.0</v>
      </c>
      <c r="AA63" s="8"/>
      <c r="AB63" s="8">
        <f t="shared" si="16"/>
        <v>0</v>
      </c>
      <c r="AC63" s="8">
        <f t="shared" si="17"/>
        <v>0.00350877193</v>
      </c>
      <c r="AD63" s="8">
        <f t="shared" si="18"/>
        <v>0</v>
      </c>
      <c r="AE63" s="8"/>
      <c r="AF63" s="8"/>
      <c r="AG63" s="8"/>
      <c r="AH63" s="8"/>
      <c r="AI63" s="8"/>
      <c r="AJ63" s="8"/>
      <c r="AK63" s="8" t="s">
        <v>37</v>
      </c>
      <c r="AL63" s="8" t="s">
        <v>287</v>
      </c>
      <c r="AM63" s="61" t="s">
        <v>288</v>
      </c>
      <c r="AN63" s="8" t="s">
        <v>26</v>
      </c>
      <c r="AO63" s="8"/>
      <c r="AP63" s="8">
        <f>IF( AND(AD55&lt;0.5,AI$37&lt;&gt;0,AH$19&lt;&gt;0),AL$37&amp;" - "&amp;AK$37,0)</f>
        <v>0</v>
      </c>
      <c r="AQ63" s="8">
        <f t="shared" si="22"/>
        <v>0</v>
      </c>
      <c r="AR63" s="8" t="s">
        <v>26</v>
      </c>
    </row>
    <row r="64" ht="25.5" customHeight="1">
      <c r="A64" s="1"/>
      <c r="B64" s="1"/>
      <c r="C64" s="1" t="str">
        <f t="shared" si="4"/>
        <v>Martin Lopez</v>
      </c>
      <c r="D64" s="2"/>
      <c r="E64" s="47" t="s">
        <v>102</v>
      </c>
      <c r="F64" s="42">
        <v>0.7611111111111111</v>
      </c>
      <c r="G64" s="43" t="s">
        <v>289</v>
      </c>
      <c r="H64" s="2"/>
      <c r="I64" s="32" t="s">
        <v>167</v>
      </c>
      <c r="J64" s="4">
        <f t="shared" si="1"/>
        <v>26</v>
      </c>
      <c r="K64" s="5">
        <f t="shared" si="2"/>
        <v>3</v>
      </c>
      <c r="L64" s="6"/>
      <c r="M64" s="7"/>
      <c r="N64" s="8"/>
      <c r="O64" s="8"/>
      <c r="P64" s="8"/>
      <c r="Q64" s="8"/>
      <c r="R64" s="8"/>
      <c r="S64" s="8"/>
      <c r="T64" s="8"/>
      <c r="U64" s="8"/>
      <c r="V64" s="55"/>
      <c r="W64" s="55"/>
      <c r="X64" s="55"/>
      <c r="Y64" s="55"/>
      <c r="Z64" s="8"/>
      <c r="AA64" s="8"/>
      <c r="AB64" s="8"/>
      <c r="AC64" s="8"/>
      <c r="AD64" s="8"/>
      <c r="AE64" s="8"/>
      <c r="AF64" s="8"/>
      <c r="AG64" s="8"/>
      <c r="AH64" s="8"/>
      <c r="AI64" s="8"/>
      <c r="AJ64" s="8"/>
      <c r="AK64" s="8" t="s">
        <v>46</v>
      </c>
      <c r="AL64" s="8" t="s">
        <v>265</v>
      </c>
      <c r="AM64" s="61" t="s">
        <v>290</v>
      </c>
      <c r="AN64" s="8" t="s">
        <v>26</v>
      </c>
      <c r="AO64" s="8"/>
      <c r="AP64" s="8" t="str">
        <f>IF( AND(AD29&lt;0.5,AI$38&lt;&gt;0,AH$15&lt;&gt;0),AL$38&amp;" - "&amp;AK$38,0)</f>
        <v>Estudiante requiere entrenamiento de subhabilidad Argumentación - Control</v>
      </c>
      <c r="AQ64" s="8" t="str">
        <f t="shared" si="22"/>
        <v>Debe indicarle que cuando se efectúen un pedido de sugerencia u orientación, que realice una contribución a continuación de la oración de apertura “En lugar de eso podríamos…”.
</v>
      </c>
      <c r="AR64" s="8" t="s">
        <v>26</v>
      </c>
    </row>
    <row r="65" ht="30.75" customHeight="1">
      <c r="A65" s="1"/>
      <c r="B65" s="1"/>
      <c r="C65" s="1" t="str">
        <f t="shared" si="4"/>
        <v>Martin Lopez</v>
      </c>
      <c r="D65" s="2"/>
      <c r="E65" s="24"/>
      <c r="F65" s="27"/>
      <c r="G65" s="27"/>
      <c r="H65" s="2"/>
      <c r="I65" s="1"/>
      <c r="J65" s="4">
        <f t="shared" si="1"/>
        <v>0</v>
      </c>
      <c r="K65" s="5">
        <f t="shared" si="2"/>
        <v>0</v>
      </c>
      <c r="L65" s="6"/>
      <c r="M65" s="7"/>
      <c r="N65" s="8"/>
      <c r="O65" s="8"/>
      <c r="P65" s="8"/>
      <c r="Q65" s="8"/>
      <c r="R65" s="8"/>
      <c r="S65" s="8"/>
      <c r="T65" s="8"/>
      <c r="U65" s="8"/>
      <c r="V65" s="55"/>
      <c r="W65" s="55"/>
      <c r="X65" s="55"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5"/>
      <c r="Z65" s="8"/>
      <c r="AA65" s="8"/>
      <c r="AB65" s="8"/>
      <c r="AC65" s="8"/>
      <c r="AD65" s="8"/>
      <c r="AE65" s="8"/>
      <c r="AF65" s="8"/>
      <c r="AG65" s="8"/>
      <c r="AH65" s="8"/>
      <c r="AI65" s="8"/>
      <c r="AJ65" s="8"/>
      <c r="AK65" s="8" t="s">
        <v>46</v>
      </c>
      <c r="AL65" s="8" t="s">
        <v>252</v>
      </c>
      <c r="AM65" s="61" t="s">
        <v>292</v>
      </c>
      <c r="AN65" s="8" t="s">
        <v>26</v>
      </c>
      <c r="AO65" s="8"/>
      <c r="AP65" s="8" t="str">
        <f>IF( AND(AD39&lt;0.5,AI$39&lt;&gt;0,AH$15&lt;&gt;0),AL$39&amp;" - "&amp;AK$39,0)</f>
        <v>Estudiante requiere entrenamiento de subhabilidad Informar - Control</v>
      </c>
      <c r="AQ65" s="8" t="str">
        <f t="shared" si="22"/>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8" t="s">
        <v>26</v>
      </c>
    </row>
    <row r="66" ht="24.75" customHeight="1">
      <c r="A66" s="1"/>
      <c r="B66" s="1"/>
      <c r="C66" s="1" t="str">
        <f t="shared" si="4"/>
        <v>Martin Lopez</v>
      </c>
      <c r="D66" s="2"/>
      <c r="E66" s="24"/>
      <c r="F66" s="27"/>
      <c r="G66" s="27"/>
      <c r="H66" s="2"/>
      <c r="I66" s="1"/>
      <c r="J66" s="4">
        <f t="shared" si="1"/>
        <v>0</v>
      </c>
      <c r="K66" s="5">
        <f t="shared" si="2"/>
        <v>0</v>
      </c>
      <c r="L66" s="6"/>
      <c r="M66" s="7"/>
      <c r="N66" s="55"/>
      <c r="O66" s="55"/>
      <c r="P66" s="55"/>
      <c r="Q66" s="55"/>
      <c r="R66" s="55"/>
      <c r="S66" s="55"/>
      <c r="T66" s="55"/>
      <c r="U66" s="55"/>
      <c r="V66" s="55"/>
      <c r="W66" s="55"/>
      <c r="X66" s="55"/>
      <c r="Y66" s="55"/>
      <c r="Z66" s="8"/>
      <c r="AA66" s="8"/>
      <c r="AB66" s="8"/>
      <c r="AC66" s="8"/>
      <c r="AD66" s="8"/>
      <c r="AE66" s="8"/>
      <c r="AF66" s="8"/>
      <c r="AG66" s="8"/>
      <c r="AH66" s="8"/>
      <c r="AI66" s="8"/>
      <c r="AJ66" s="8"/>
      <c r="AK66" s="8" t="s">
        <v>46</v>
      </c>
      <c r="AL66" s="8" t="s">
        <v>287</v>
      </c>
      <c r="AM66" s="61" t="s">
        <v>293</v>
      </c>
      <c r="AN66" s="8" t="s">
        <v>26</v>
      </c>
      <c r="AO66" s="8"/>
      <c r="AP66" s="8" t="str">
        <f>IF( AND(AD55&lt;0.5,AI$40&lt;&gt;0,AH$15&lt;&gt;0),AL$40&amp;" - "&amp;AK$40,0)</f>
        <v>Estudiante requiere entrenamiento de subhabilidad Mantenimiento - Control</v>
      </c>
      <c r="AQ66" s="8" t="str">
        <f t="shared" si="22"/>
        <v>Debe indicarle que cuando se efectúen un pedido de sugerencia u orientación, que realice una contribución a continuación de la oración de apertura “Yo creo que debemos intentar…”.
</v>
      </c>
      <c r="AR66" s="8" t="s">
        <v>26</v>
      </c>
    </row>
    <row r="67" ht="27.0" customHeight="1">
      <c r="A67" s="1"/>
      <c r="B67" s="1"/>
      <c r="C67" s="1" t="str">
        <f t="shared" si="4"/>
        <v>Candela Rípoli</v>
      </c>
      <c r="D67" s="2"/>
      <c r="E67" s="47" t="s">
        <v>96</v>
      </c>
      <c r="F67" s="42">
        <v>0.7611111111111111</v>
      </c>
      <c r="G67" s="43" t="s">
        <v>294</v>
      </c>
      <c r="H67" s="2"/>
      <c r="I67" s="32" t="s">
        <v>78</v>
      </c>
      <c r="J67" s="4">
        <f t="shared" si="1"/>
        <v>35</v>
      </c>
      <c r="K67" s="5">
        <f t="shared" si="2"/>
        <v>6</v>
      </c>
      <c r="L67" s="6"/>
      <c r="M67" s="7"/>
      <c r="N67" s="55"/>
      <c r="O67" s="55"/>
      <c r="P67" s="55"/>
      <c r="Q67" s="55"/>
      <c r="R67" s="55"/>
      <c r="S67" s="55"/>
      <c r="T67" s="55"/>
      <c r="U67" s="55"/>
      <c r="V67" s="55"/>
      <c r="W67" s="55"/>
      <c r="X67" s="55"/>
      <c r="Y67" s="55"/>
      <c r="Z67" s="8"/>
      <c r="AA67" s="8"/>
      <c r="AB67" s="8"/>
      <c r="AC67" s="8"/>
      <c r="AD67" s="8"/>
      <c r="AE67" s="8"/>
      <c r="AF67" s="8"/>
      <c r="AG67" s="8"/>
      <c r="AH67" s="8"/>
      <c r="AI67" s="8"/>
      <c r="AJ67" s="8"/>
      <c r="AK67" s="8" t="s">
        <v>46</v>
      </c>
      <c r="AL67" s="8" t="s">
        <v>257</v>
      </c>
      <c r="AM67" s="61" t="s">
        <v>295</v>
      </c>
      <c r="AN67" s="8" t="s">
        <v>26</v>
      </c>
      <c r="AO67" s="8"/>
      <c r="AP67" s="8" t="str">
        <f>IF( AND(AD60&lt;0.5,AI$41&lt;&gt;0,AH$15&lt;&gt;0),AL$41&amp;" - "&amp;AK$41,0)</f>
        <v>Estudiante requiere entrenamiento de subhabilidad Tarea - Control</v>
      </c>
      <c r="AQ67" s="8" t="str">
        <f t="shared" si="22"/>
        <v>Debe indicarle que cuando se efectúen un pedido de sugerencia u orientación, que realice una contribución a continuación de la oración de apertura “En vez de… probemos…”.
</v>
      </c>
      <c r="AR67" s="8" t="s">
        <v>26</v>
      </c>
    </row>
    <row r="68" ht="24.0" customHeight="1">
      <c r="A68" s="1"/>
      <c r="B68" s="1"/>
      <c r="C68" s="1" t="str">
        <f t="shared" si="4"/>
        <v>Candela Rípoli</v>
      </c>
      <c r="D68" s="2"/>
      <c r="E68" s="1"/>
      <c r="F68" s="1"/>
      <c r="G68" s="3"/>
      <c r="H68" s="2"/>
      <c r="I68" s="1"/>
      <c r="J68" s="4">
        <f t="shared" si="1"/>
        <v>0</v>
      </c>
      <c r="K68" s="5">
        <f t="shared" si="2"/>
        <v>0</v>
      </c>
      <c r="L68" s="6"/>
      <c r="M68" s="7"/>
      <c r="N68" s="55"/>
      <c r="O68" s="55"/>
      <c r="P68" s="55"/>
      <c r="Q68" s="55"/>
      <c r="R68" s="55"/>
      <c r="S68" s="55"/>
      <c r="T68" s="55"/>
      <c r="U68" s="55"/>
      <c r="V68" s="55"/>
      <c r="W68" s="55"/>
      <c r="X68" s="55"/>
      <c r="Y68" s="55"/>
      <c r="Z68" s="8"/>
      <c r="AA68" s="8"/>
      <c r="AB68" s="8"/>
      <c r="AC68" s="8"/>
      <c r="AD68" s="8"/>
      <c r="AE68" s="8"/>
      <c r="AF68" s="8"/>
      <c r="AG68" s="8"/>
      <c r="AH68" s="8"/>
      <c r="AI68" s="8"/>
      <c r="AJ68" s="8"/>
      <c r="AK68" s="8" t="s">
        <v>46</v>
      </c>
      <c r="AL68" s="8" t="s">
        <v>261</v>
      </c>
      <c r="AM68" s="61" t="s">
        <v>296</v>
      </c>
      <c r="AN68" s="8" t="s">
        <v>26</v>
      </c>
      <c r="AO68" s="8"/>
      <c r="AP68" s="8">
        <f>IF( AND(AD46&lt;0.5,AI$42&lt;&gt;0,AH$20&lt;&gt;0),AL$42&amp;" - "&amp;AK$42,0)</f>
        <v>0</v>
      </c>
      <c r="AQ68" s="8">
        <f t="shared" si="22"/>
        <v>0</v>
      </c>
      <c r="AR68" s="8" t="s">
        <v>26</v>
      </c>
    </row>
    <row r="69" ht="15.0" customHeight="1">
      <c r="A69" s="1"/>
      <c r="B69" s="1"/>
      <c r="C69" s="1" t="str">
        <f t="shared" si="4"/>
        <v>Matías Aereal </v>
      </c>
      <c r="D69" s="2"/>
      <c r="E69" s="32" t="s">
        <v>88</v>
      </c>
      <c r="F69" s="32" t="s">
        <v>297</v>
      </c>
      <c r="G69" s="68" t="s">
        <v>298</v>
      </c>
      <c r="H69" s="2"/>
      <c r="I69" s="32" t="s">
        <v>22</v>
      </c>
      <c r="J69" s="4">
        <f t="shared" si="1"/>
        <v>33</v>
      </c>
      <c r="K69" s="5">
        <f t="shared" si="2"/>
        <v>5</v>
      </c>
      <c r="L69" s="6"/>
      <c r="M69" s="7"/>
      <c r="N69" s="55"/>
      <c r="O69" s="55"/>
      <c r="P69" s="55"/>
      <c r="Q69" s="55"/>
      <c r="R69" s="55"/>
      <c r="S69" s="55"/>
      <c r="T69" s="55"/>
      <c r="U69" s="55"/>
      <c r="V69" s="55"/>
      <c r="W69" s="55"/>
      <c r="X69" s="55"/>
      <c r="Y69" s="55"/>
      <c r="Z69" s="8"/>
      <c r="AA69" s="8"/>
      <c r="AB69" s="8"/>
      <c r="AC69" s="8"/>
      <c r="AD69" s="8"/>
      <c r="AE69" s="8"/>
      <c r="AF69" s="8"/>
      <c r="AG69" s="8"/>
      <c r="AH69" s="8"/>
      <c r="AI69" s="8"/>
      <c r="AJ69" s="8"/>
      <c r="AK69" s="8" t="s">
        <v>210</v>
      </c>
      <c r="AL69" s="8" t="s">
        <v>210</v>
      </c>
      <c r="AM69" s="8" t="s">
        <v>210</v>
      </c>
      <c r="AN69" s="8" t="s">
        <v>26</v>
      </c>
      <c r="AO69" s="8"/>
      <c r="AP69" s="8"/>
      <c r="AQ69" s="8">
        <f t="shared" si="22"/>
        <v>0</v>
      </c>
      <c r="AR69" s="8" t="s">
        <v>26</v>
      </c>
    </row>
    <row r="70" ht="15.0" customHeight="1">
      <c r="A70" s="1"/>
      <c r="B70" s="1"/>
      <c r="C70" s="1" t="str">
        <f t="shared" si="4"/>
        <v>Patricio </v>
      </c>
      <c r="D70" s="2"/>
      <c r="E70" s="32" t="s">
        <v>105</v>
      </c>
      <c r="F70" s="32" t="s">
        <v>297</v>
      </c>
      <c r="G70" s="68" t="s">
        <v>299</v>
      </c>
      <c r="H70" s="2"/>
      <c r="I70" s="32" t="s">
        <v>167</v>
      </c>
      <c r="J70" s="4">
        <f t="shared" si="1"/>
        <v>26</v>
      </c>
      <c r="K70" s="5">
        <f t="shared" si="2"/>
        <v>3</v>
      </c>
      <c r="L70" s="6"/>
      <c r="M70" s="7"/>
      <c r="N70" s="55"/>
      <c r="O70" s="55"/>
      <c r="P70" s="55"/>
      <c r="Q70" s="55"/>
      <c r="R70" s="55"/>
      <c r="S70" s="55"/>
      <c r="T70" s="55"/>
      <c r="U70" s="55"/>
      <c r="V70" s="55"/>
      <c r="W70" s="55"/>
      <c r="X70" s="55"/>
      <c r="Y70" s="55"/>
      <c r="Z70" s="8"/>
      <c r="AA70" s="8"/>
      <c r="AB70" s="8"/>
      <c r="AC70" s="8"/>
      <c r="AD70" s="8"/>
      <c r="AE70" s="8"/>
      <c r="AF70" s="8"/>
      <c r="AG70" s="8"/>
      <c r="AH70" s="8"/>
      <c r="AI70" s="8"/>
      <c r="AJ70" s="8"/>
      <c r="AK70" s="8" t="s">
        <v>210</v>
      </c>
      <c r="AL70" s="8" t="s">
        <v>210</v>
      </c>
      <c r="AM70" s="8" t="s">
        <v>210</v>
      </c>
      <c r="AN70" s="8" t="s">
        <v>26</v>
      </c>
      <c r="AO70" s="8"/>
      <c r="AP70" s="8"/>
      <c r="AQ70" s="8">
        <f t="shared" si="22"/>
        <v>0</v>
      </c>
      <c r="AR70" s="8" t="s">
        <v>26</v>
      </c>
    </row>
    <row r="71" ht="24.0" customHeight="1">
      <c r="A71" s="1"/>
      <c r="B71" s="1"/>
      <c r="C71" s="1" t="str">
        <f t="shared" si="4"/>
        <v>Matías Aereal </v>
      </c>
      <c r="D71" s="2"/>
      <c r="E71" s="32" t="s">
        <v>88</v>
      </c>
      <c r="F71" s="32" t="s">
        <v>300</v>
      </c>
      <c r="G71" s="68" t="s">
        <v>301</v>
      </c>
      <c r="H71" s="2"/>
      <c r="I71" s="1"/>
      <c r="J71" s="4">
        <f t="shared" si="1"/>
        <v>0</v>
      </c>
      <c r="K71" s="5">
        <f t="shared" si="2"/>
        <v>0</v>
      </c>
      <c r="L71" s="6"/>
      <c r="M71" s="7"/>
      <c r="N71" s="55"/>
      <c r="O71" s="55"/>
      <c r="P71" s="55"/>
      <c r="Q71" s="55"/>
      <c r="R71" s="55"/>
      <c r="S71" s="55"/>
      <c r="T71" s="55"/>
      <c r="U71" s="55"/>
      <c r="V71" s="55"/>
      <c r="W71" s="55"/>
      <c r="X71" s="55"/>
      <c r="Y71" s="55"/>
      <c r="Z71" s="8"/>
      <c r="AA71" s="8"/>
      <c r="AB71" s="8"/>
      <c r="AC71" s="8"/>
      <c r="AD71" s="8"/>
      <c r="AE71" s="8"/>
      <c r="AF71" s="8"/>
      <c r="AG71" s="8"/>
      <c r="AH71" s="8"/>
      <c r="AI71" s="8"/>
      <c r="AJ71" s="8"/>
      <c r="AK71" s="8" t="s">
        <v>53</v>
      </c>
      <c r="AL71" s="8" t="s">
        <v>302</v>
      </c>
      <c r="AM71" s="61" t="s">
        <v>303</v>
      </c>
      <c r="AN71" s="8"/>
      <c r="AO71" s="8"/>
      <c r="AP71" s="8" t="str">
        <f>IF( AND(AD52&lt;0.5,AI$45&lt;&gt;0,OR(AH$21&lt;&gt;0,AH$14&lt;&gt;0)),AL$45&amp;" - "&amp;AK$45,0)</f>
        <v>Estudiante requiere entrenamiento de subhabilidad Reconocimiento - Decisión</v>
      </c>
      <c r="AQ71" s="8" t="str">
        <f t="shared" si="22"/>
        <v>Indicar que en un futuro debe formular al menos una muestra de aprobación al grupo. El estudiante debe hacer su contribución a continuación de la oración de apertura “Sí, estoy de acuerdo…”.</v>
      </c>
      <c r="AR71" s="8" t="s">
        <v>26</v>
      </c>
    </row>
    <row r="72" ht="24.75" customHeight="1">
      <c r="A72" s="1"/>
      <c r="B72" s="1"/>
      <c r="C72" s="1" t="str">
        <f t="shared" si="4"/>
        <v>Matías Aereal </v>
      </c>
      <c r="D72" s="2"/>
      <c r="E72" s="1"/>
      <c r="F72" s="1"/>
      <c r="G72" s="68" t="s">
        <v>304</v>
      </c>
      <c r="H72" s="2"/>
      <c r="I72" s="32" t="s">
        <v>267</v>
      </c>
      <c r="J72" s="4">
        <f t="shared" si="1"/>
        <v>31</v>
      </c>
      <c r="K72" s="5">
        <f t="shared" si="2"/>
        <v>1</v>
      </c>
      <c r="L72" s="6"/>
      <c r="M72" s="7"/>
      <c r="N72" s="55"/>
      <c r="O72" s="55"/>
      <c r="P72" s="55"/>
      <c r="Q72" s="55"/>
      <c r="R72" s="55"/>
      <c r="S72" s="55"/>
      <c r="T72" s="55"/>
      <c r="U72" s="55"/>
      <c r="V72" s="55"/>
      <c r="W72" s="55"/>
      <c r="X72" s="55"/>
      <c r="Y72" s="55"/>
      <c r="Z72" s="8"/>
      <c r="AA72" s="8"/>
      <c r="AB72" s="8"/>
      <c r="AC72" s="8"/>
      <c r="AD72" s="8"/>
      <c r="AE72" s="8"/>
      <c r="AF72" s="8"/>
      <c r="AG72" s="8"/>
      <c r="AH72" s="8"/>
      <c r="AI72" s="8"/>
      <c r="AJ72" s="8"/>
      <c r="AK72" s="8" t="s">
        <v>63</v>
      </c>
      <c r="AL72" s="8" t="s">
        <v>302</v>
      </c>
      <c r="AM72" s="61" t="s">
        <v>306</v>
      </c>
      <c r="AN72" s="8" t="s">
        <v>26</v>
      </c>
      <c r="AO72" s="8"/>
      <c r="AP72" s="8" t="str">
        <f>IF( AND(AD52&lt;0.5,AI$46&lt;&gt;0,AH$13&lt;&gt;0),AL$46&amp;" - "&amp;AK$46,0)</f>
        <v>Estudiante requiere entrenamiento de subhabilidad Reconocimiento - Reducción de tensión</v>
      </c>
      <c r="AQ72" s="8" t="str">
        <f t="shared" si="22"/>
        <v>Indicar que en un futuro debe formular al menos una muestra de relajamiento al grupo. El estudiante debe hacer su contribución a continuación de la oración de apertura “Gracias amigos,…”.</v>
      </c>
      <c r="AR72" s="8" t="s">
        <v>26</v>
      </c>
    </row>
    <row r="73" ht="15.0" customHeight="1">
      <c r="A73" s="1"/>
      <c r="B73" s="1"/>
      <c r="C73" s="1" t="str">
        <f t="shared" si="4"/>
        <v>Sebastian </v>
      </c>
      <c r="D73" s="2"/>
      <c r="E73" s="32" t="s">
        <v>90</v>
      </c>
      <c r="F73" s="32" t="s">
        <v>307</v>
      </c>
      <c r="G73" s="68" t="s">
        <v>308</v>
      </c>
      <c r="H73" s="2"/>
      <c r="I73" s="1"/>
      <c r="J73" s="4">
        <f t="shared" si="1"/>
        <v>0</v>
      </c>
      <c r="K73" s="5">
        <f t="shared" si="2"/>
        <v>0</v>
      </c>
      <c r="L73" s="6"/>
      <c r="M73" s="7"/>
      <c r="N73" s="55"/>
      <c r="O73" s="55"/>
      <c r="P73" s="55"/>
      <c r="Q73" s="55"/>
      <c r="R73" s="55"/>
      <c r="S73" s="55"/>
      <c r="T73" s="55"/>
      <c r="U73" s="55"/>
      <c r="V73" s="55"/>
      <c r="W73" s="55"/>
      <c r="X73" s="55"/>
      <c r="Y73" s="55"/>
      <c r="Z73" s="8"/>
      <c r="AA73" s="8"/>
      <c r="AB73" s="8"/>
      <c r="AC73" s="8"/>
      <c r="AD73" s="8"/>
      <c r="AE73" s="8"/>
      <c r="AF73" s="8"/>
      <c r="AG73" s="8"/>
      <c r="AH73" s="8"/>
      <c r="AI73" s="8"/>
      <c r="AJ73" s="8"/>
      <c r="AK73" s="8" t="s">
        <v>63</v>
      </c>
      <c r="AL73" s="8" t="s">
        <v>265</v>
      </c>
      <c r="AM73" s="8" t="s">
        <v>309</v>
      </c>
      <c r="AN73" s="8" t="s">
        <v>26</v>
      </c>
      <c r="AO73" s="8"/>
      <c r="AP73" s="8">
        <f>IF( AND(AD29&lt;0.5,AI$47&lt;&gt;0,AH$22&lt;&gt;0),AL$47&amp;" - "&amp;AK$47,0)</f>
        <v>0</v>
      </c>
      <c r="AQ73" s="8">
        <f t="shared" si="22"/>
        <v>0</v>
      </c>
      <c r="AR73" s="8" t="s">
        <v>26</v>
      </c>
    </row>
    <row r="74" ht="15.0" customHeight="1">
      <c r="A74" s="1"/>
      <c r="B74" s="1"/>
      <c r="C74" s="1" t="str">
        <f t="shared" si="4"/>
        <v>Matías Aereal </v>
      </c>
      <c r="D74" s="2"/>
      <c r="E74" s="32" t="s">
        <v>88</v>
      </c>
      <c r="F74" s="32" t="s">
        <v>311</v>
      </c>
      <c r="G74" s="68" t="s">
        <v>312</v>
      </c>
      <c r="H74" s="2"/>
      <c r="I74" s="1"/>
      <c r="J74" s="4">
        <f t="shared" si="1"/>
        <v>0</v>
      </c>
      <c r="K74" s="5">
        <f t="shared" si="2"/>
        <v>0</v>
      </c>
      <c r="L74" s="6"/>
      <c r="M74" s="7"/>
      <c r="N74" s="55"/>
      <c r="O74" s="55"/>
      <c r="P74" s="55"/>
      <c r="Q74" s="55"/>
      <c r="R74" s="55"/>
      <c r="S74" s="55"/>
      <c r="T74" s="55"/>
      <c r="U74" s="55"/>
      <c r="V74" s="55"/>
      <c r="W74" s="55"/>
      <c r="X74" s="55"/>
      <c r="Y74" s="55"/>
      <c r="Z74" s="8"/>
      <c r="AA74" s="8"/>
      <c r="AB74" s="8"/>
      <c r="AC74" s="8"/>
      <c r="AD74" s="8"/>
      <c r="AE74" s="8"/>
      <c r="AF74" s="8"/>
      <c r="AG74" s="8"/>
      <c r="AH74" s="8"/>
      <c r="AI74" s="8"/>
      <c r="AJ74" s="8"/>
      <c r="AK74" s="8" t="s">
        <v>63</v>
      </c>
      <c r="AL74" s="8" t="s">
        <v>287</v>
      </c>
      <c r="AM74" s="8" t="s">
        <v>309</v>
      </c>
      <c r="AN74" s="8" t="s">
        <v>26</v>
      </c>
      <c r="AO74" s="8"/>
      <c r="AP74" s="8">
        <f>IF( AND(AD55&lt;0.5,AI$48&lt;&gt;0,AH$22&lt;&gt;0),AL$48&amp;" - "&amp;AK$48,0)</f>
        <v>0</v>
      </c>
      <c r="AQ74" s="8">
        <f t="shared" si="22"/>
        <v>0</v>
      </c>
      <c r="AR74" s="8" t="s">
        <v>26</v>
      </c>
    </row>
    <row r="75" ht="15.0" customHeight="1">
      <c r="A75" s="1"/>
      <c r="B75" s="1"/>
      <c r="C75" s="1" t="str">
        <f t="shared" si="4"/>
        <v>Matías Aereal </v>
      </c>
      <c r="D75" s="2"/>
      <c r="E75" s="1"/>
      <c r="F75" s="1"/>
      <c r="G75" s="68" t="s">
        <v>313</v>
      </c>
      <c r="H75" s="2"/>
      <c r="I75" s="32" t="s">
        <v>183</v>
      </c>
      <c r="J75" s="4">
        <f t="shared" si="1"/>
        <v>10</v>
      </c>
      <c r="K75" s="5">
        <f t="shared" si="2"/>
        <v>1</v>
      </c>
      <c r="L75" s="6"/>
      <c r="M75" s="7"/>
      <c r="N75" s="55"/>
      <c r="O75" s="55"/>
      <c r="P75" s="55"/>
      <c r="Q75" s="55"/>
      <c r="R75" s="55"/>
      <c r="S75" s="55"/>
      <c r="T75" s="55"/>
      <c r="U75" s="55"/>
      <c r="V75" s="55"/>
      <c r="W75" s="55"/>
      <c r="X75" s="55"/>
      <c r="Y75" s="55"/>
      <c r="Z75" s="8"/>
      <c r="AA75" s="8"/>
      <c r="AB75" s="8"/>
      <c r="AC75" s="8"/>
      <c r="AD75" s="8"/>
      <c r="AE75" s="8"/>
      <c r="AF75" s="8"/>
      <c r="AG75" s="8"/>
      <c r="AH75" s="8"/>
      <c r="AI75" s="8"/>
      <c r="AJ75" s="8"/>
      <c r="AK75" s="8" t="s">
        <v>72</v>
      </c>
      <c r="AL75" s="8" t="s">
        <v>314</v>
      </c>
      <c r="AM75" s="8" t="s">
        <v>315</v>
      </c>
      <c r="AN75" s="8" t="s">
        <v>26</v>
      </c>
      <c r="AO75" s="8"/>
      <c r="AP75" s="8" t="str">
        <f>IF( AND(AD37&lt;0.5,AI$49&lt;&gt;0,AH$12&lt;&gt;0),AL$49&amp;" - "&amp;AK$49,0)</f>
        <v>Estudiante requiere entrenamiento de subhabilidad Motivar  - Reintegración</v>
      </c>
      <c r="AQ75" s="8" t="str">
        <f t="shared" si="22"/>
        <v>Indicar que en un futuro debe formular al menos una muestra de solidaridad al grupo. El estudiante debe hacer su contribución a continuación de la oración de apertura “¡vamos por buen camino!...”.</v>
      </c>
      <c r="AR75" s="8" t="s">
        <v>26</v>
      </c>
    </row>
    <row r="76" ht="24.75" customHeight="1">
      <c r="A76" s="1"/>
      <c r="B76" s="1"/>
      <c r="C76" s="1" t="str">
        <f t="shared" si="4"/>
        <v>Patricio </v>
      </c>
      <c r="D76" s="2"/>
      <c r="E76" s="32" t="s">
        <v>105</v>
      </c>
      <c r="F76" s="32" t="s">
        <v>311</v>
      </c>
      <c r="G76" s="68" t="s">
        <v>316</v>
      </c>
      <c r="H76" s="2"/>
      <c r="I76" s="32" t="s">
        <v>183</v>
      </c>
      <c r="J76" s="4">
        <f t="shared" si="1"/>
        <v>10</v>
      </c>
      <c r="K76" s="5">
        <f t="shared" si="2"/>
        <v>1</v>
      </c>
      <c r="L76" s="6"/>
      <c r="M76" s="7"/>
      <c r="N76" s="55"/>
      <c r="O76" s="55"/>
      <c r="P76" s="55"/>
      <c r="Q76" s="55"/>
      <c r="R76" s="55"/>
      <c r="S76" s="55"/>
      <c r="T76" s="55"/>
      <c r="U76" s="55"/>
      <c r="V76" s="55"/>
      <c r="W76" s="55"/>
      <c r="X76" s="55"/>
      <c r="Y76" s="55"/>
      <c r="Z76" s="8"/>
      <c r="AA76" s="8"/>
      <c r="AB76" s="8"/>
      <c r="AC76" s="8"/>
      <c r="AD76" s="8"/>
      <c r="AE76" s="8"/>
      <c r="AF76" s="8"/>
      <c r="AG76" s="8"/>
      <c r="AH76" s="8"/>
      <c r="AI76" s="8"/>
      <c r="AJ76" s="8"/>
      <c r="AK76" s="8" t="s">
        <v>72</v>
      </c>
      <c r="AL76" s="8" t="s">
        <v>287</v>
      </c>
      <c r="AM76" s="61" t="s">
        <v>317</v>
      </c>
      <c r="AN76" s="8" t="s">
        <v>26</v>
      </c>
      <c r="AO76" s="8"/>
      <c r="AP76" s="8" t="str">
        <f>IF( AND(AD55&lt;0.5,AI$50&lt;&gt;0,AH$12&lt;&gt;0),AL$50&amp;" - "&amp;AK$50,0)</f>
        <v>Estudiante requiere entrenamiento de subhabilidad Mantenimiento - Reintegración</v>
      </c>
      <c r="AQ76" s="8" t="str">
        <f t="shared" si="22"/>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8" t="s">
        <v>26</v>
      </c>
    </row>
    <row r="77" ht="15.0" customHeight="1">
      <c r="A77" s="1"/>
      <c r="B77" s="1"/>
      <c r="C77" s="1" t="str">
        <f t="shared" si="4"/>
        <v>Matías Aereal </v>
      </c>
      <c r="D77" s="2"/>
      <c r="E77" s="32" t="s">
        <v>88</v>
      </c>
      <c r="F77" s="32" t="s">
        <v>311</v>
      </c>
      <c r="G77" s="68" t="s">
        <v>318</v>
      </c>
      <c r="H77" s="2"/>
      <c r="I77" s="1"/>
      <c r="J77" s="4">
        <f t="shared" si="1"/>
        <v>0</v>
      </c>
      <c r="K77" s="5">
        <f t="shared" si="2"/>
        <v>0</v>
      </c>
      <c r="L77" s="6"/>
      <c r="M77" s="7"/>
      <c r="N77" s="55"/>
      <c r="O77" s="55"/>
      <c r="P77" s="55"/>
      <c r="Q77" s="55"/>
      <c r="R77" s="55"/>
      <c r="S77" s="55"/>
      <c r="T77" s="55"/>
      <c r="U77" s="55"/>
      <c r="V77" s="55"/>
      <c r="W77" s="55"/>
      <c r="X77" s="55"/>
      <c r="Y77" s="55"/>
      <c r="Z77" s="8"/>
      <c r="AA77" s="8"/>
      <c r="AB77" s="8"/>
      <c r="AC77" s="8"/>
      <c r="AD77" s="8"/>
      <c r="AE77" s="8"/>
      <c r="AF77" s="8"/>
      <c r="AG77" s="8"/>
      <c r="AH77" s="8"/>
      <c r="AI77" s="8"/>
      <c r="AJ77" s="8"/>
      <c r="AK77" s="8" t="s">
        <v>72</v>
      </c>
      <c r="AL77" s="8" t="s">
        <v>257</v>
      </c>
      <c r="AM77" s="8" t="s">
        <v>319</v>
      </c>
      <c r="AN77" s="8" t="s">
        <v>26</v>
      </c>
      <c r="AO77" s="8"/>
      <c r="AP77" s="8" t="str">
        <f>IF( AND(AD60&lt;0.5,AI$51&lt;&gt;0,AH$12&lt;&gt;0),AL$51&amp;" - "&amp;AK$51,0)</f>
        <v>Estudiante requiere entrenamiento de subhabilidad Tarea - Reintegración</v>
      </c>
      <c r="AQ77" s="8" t="str">
        <f t="shared" si="22"/>
        <v>Indicar que en un futuro debe formular al menos una muestra de solidaridad al grupo. El estudiante debe hacer su contribución a continuación de la oración de apertura “¡Hasta la próxima!...”.</v>
      </c>
      <c r="AR77" s="8" t="s">
        <v>26</v>
      </c>
    </row>
    <row r="78" ht="15.0" customHeight="1">
      <c r="A78" s="1"/>
      <c r="B78" s="1"/>
      <c r="C78" s="1" t="str">
        <f t="shared" si="4"/>
        <v>Matías Aereal </v>
      </c>
      <c r="D78" s="2"/>
      <c r="E78" s="1"/>
      <c r="F78" s="1"/>
      <c r="G78" s="68" t="s">
        <v>320</v>
      </c>
      <c r="H78" s="2"/>
      <c r="I78" s="32" t="s">
        <v>92</v>
      </c>
      <c r="J78" s="4">
        <f t="shared" si="1"/>
        <v>15</v>
      </c>
      <c r="K78" s="5">
        <f t="shared" si="2"/>
        <v>4</v>
      </c>
      <c r="L78" s="6"/>
      <c r="M78" s="7"/>
      <c r="N78" s="55"/>
      <c r="O78" s="55"/>
      <c r="P78" s="55"/>
      <c r="Q78" s="55"/>
      <c r="R78" s="55"/>
      <c r="S78" s="55"/>
      <c r="T78" s="55"/>
      <c r="U78" s="55"/>
      <c r="V78" s="55"/>
      <c r="W78" s="55"/>
      <c r="X78" s="55"/>
      <c r="Y78" s="55"/>
      <c r="Z78" s="8"/>
      <c r="AA78" s="8"/>
      <c r="AB78" s="8"/>
      <c r="AC78" s="8"/>
      <c r="AD78" s="8"/>
      <c r="AE78" s="8"/>
      <c r="AF78" s="8"/>
      <c r="AG78" s="8"/>
      <c r="AH78" s="8"/>
      <c r="AI78" s="8"/>
      <c r="AJ78" s="8"/>
      <c r="AK78" s="8" t="s">
        <v>72</v>
      </c>
      <c r="AL78" s="8" t="s">
        <v>265</v>
      </c>
      <c r="AM78" s="8" t="s">
        <v>321</v>
      </c>
      <c r="AN78" s="8" t="s">
        <v>26</v>
      </c>
      <c r="AO78" s="8"/>
      <c r="AP78" s="8">
        <f>IF( AND(AD29&lt;0.5,AI$52&lt;&gt;0,AH$23&lt;&gt;0),AL$52&amp;" - "&amp;AK$52,0)</f>
        <v>0</v>
      </c>
      <c r="AQ78" s="8">
        <f t="shared" si="22"/>
        <v>0</v>
      </c>
      <c r="AR78" s="8" t="s">
        <v>26</v>
      </c>
    </row>
    <row r="79" ht="15.0" customHeight="1">
      <c r="A79" s="1"/>
      <c r="B79" s="1"/>
      <c r="C79" s="1" t="str">
        <f t="shared" si="4"/>
        <v>Sebastian </v>
      </c>
      <c r="D79" s="2"/>
      <c r="E79" s="32" t="s">
        <v>90</v>
      </c>
      <c r="F79" s="32" t="s">
        <v>322</v>
      </c>
      <c r="G79" s="68" t="s">
        <v>323</v>
      </c>
      <c r="H79" s="2"/>
      <c r="I79" s="32" t="s">
        <v>167</v>
      </c>
      <c r="J79" s="4">
        <f t="shared" si="1"/>
        <v>26</v>
      </c>
      <c r="K79" s="5">
        <f t="shared" si="2"/>
        <v>3</v>
      </c>
      <c r="L79" s="6"/>
      <c r="M79" s="7"/>
      <c r="N79" s="55"/>
      <c r="O79" s="55"/>
      <c r="P79" s="55"/>
      <c r="Q79" s="55"/>
      <c r="R79" s="55"/>
      <c r="S79" s="55"/>
      <c r="T79" s="55"/>
      <c r="U79" s="55"/>
      <c r="V79" s="55"/>
      <c r="W79" s="55"/>
      <c r="X79" s="55"/>
      <c r="Y79" s="55"/>
      <c r="Z79" s="8"/>
      <c r="AA79" s="8"/>
      <c r="AB79" s="8"/>
      <c r="AC79" s="8"/>
      <c r="AD79" s="8"/>
      <c r="AE79" s="8"/>
      <c r="AF79" s="8"/>
      <c r="AG79" s="8"/>
      <c r="AH79" s="8"/>
      <c r="AI79" s="8"/>
      <c r="AJ79" s="8"/>
      <c r="AK79" s="8"/>
      <c r="AL79" s="8"/>
      <c r="AM79" s="8"/>
      <c r="AN79" s="8"/>
      <c r="AO79" s="8"/>
      <c r="AP79" s="8"/>
      <c r="AQ79" s="8"/>
      <c r="AR79" s="8" t="s">
        <v>26</v>
      </c>
    </row>
    <row r="80" ht="15.0" customHeight="1">
      <c r="A80" s="1"/>
      <c r="B80" s="1"/>
      <c r="C80" s="1" t="str">
        <f t="shared" si="4"/>
        <v>Matías Aereal </v>
      </c>
      <c r="D80" s="2"/>
      <c r="E80" s="32" t="s">
        <v>88</v>
      </c>
      <c r="F80" s="32" t="s">
        <v>324</v>
      </c>
      <c r="G80" s="68" t="s">
        <v>325</v>
      </c>
      <c r="H80" s="2"/>
      <c r="I80" s="32"/>
      <c r="J80" s="4">
        <f t="shared" si="1"/>
        <v>0</v>
      </c>
      <c r="K80" s="5">
        <f t="shared" si="2"/>
        <v>0</v>
      </c>
      <c r="L80" s="6"/>
      <c r="M80" s="7"/>
      <c r="N80" s="55"/>
      <c r="O80" s="55"/>
      <c r="P80" s="55"/>
      <c r="Q80" s="55"/>
      <c r="R80" s="55"/>
      <c r="S80" s="55"/>
      <c r="T80" s="55"/>
      <c r="U80" s="55"/>
      <c r="V80" s="55"/>
      <c r="W80" s="55"/>
      <c r="X80" s="55"/>
      <c r="Y80" s="55"/>
      <c r="Z80" s="8"/>
      <c r="AA80" s="8"/>
      <c r="AB80" s="8"/>
      <c r="AC80" s="8"/>
      <c r="AD80" s="8"/>
      <c r="AE80" s="8"/>
      <c r="AF80" s="8"/>
      <c r="AG80" s="8"/>
      <c r="AH80" s="8"/>
      <c r="AI80" s="8"/>
      <c r="AJ80" s="8"/>
      <c r="AK80" s="8"/>
      <c r="AL80" s="8"/>
      <c r="AM80" s="8"/>
      <c r="AN80" s="8"/>
      <c r="AO80" s="8"/>
      <c r="AP80" s="8"/>
      <c r="AQ80" s="8"/>
      <c r="AR80" s="8"/>
    </row>
    <row r="81" ht="15.0" customHeight="1">
      <c r="A81" s="1"/>
      <c r="B81" s="1"/>
      <c r="C81" s="1" t="str">
        <f t="shared" si="4"/>
        <v>Matías Aereal </v>
      </c>
      <c r="D81" s="2"/>
      <c r="E81" s="1"/>
      <c r="F81" s="1"/>
      <c r="G81" s="68" t="s">
        <v>326</v>
      </c>
      <c r="H81" s="2"/>
      <c r="I81" s="32" t="s">
        <v>78</v>
      </c>
      <c r="J81" s="4">
        <f t="shared" si="1"/>
        <v>35</v>
      </c>
      <c r="K81" s="5">
        <f t="shared" si="2"/>
        <v>6</v>
      </c>
      <c r="L81" s="6"/>
      <c r="M81" s="7"/>
      <c r="N81" s="55"/>
      <c r="O81" s="55"/>
      <c r="P81" s="55"/>
      <c r="Q81" s="55"/>
      <c r="R81" s="55"/>
      <c r="S81" s="55"/>
      <c r="T81" s="55"/>
      <c r="U81" s="55"/>
      <c r="V81" s="55"/>
      <c r="W81" s="55"/>
      <c r="X81" s="55"/>
      <c r="Y81" s="55"/>
      <c r="Z81" s="8"/>
      <c r="AA81" s="8"/>
      <c r="AB81" s="8"/>
      <c r="AC81" s="8"/>
      <c r="AD81" s="8"/>
      <c r="AE81" s="8"/>
      <c r="AF81" s="8"/>
      <c r="AG81" s="8"/>
      <c r="AH81" s="8"/>
      <c r="AI81" s="8"/>
      <c r="AJ81" s="8"/>
      <c r="AK81" s="8"/>
      <c r="AL81" s="8"/>
      <c r="AM81" s="8"/>
      <c r="AN81" s="8"/>
      <c r="AO81" s="8"/>
      <c r="AP81" s="8"/>
      <c r="AQ81" s="8"/>
      <c r="AR81" s="8"/>
    </row>
    <row r="82" ht="15.0" customHeight="1">
      <c r="A82" s="1"/>
      <c r="B82" s="1"/>
      <c r="C82" s="1" t="str">
        <f t="shared" si="4"/>
        <v>Sebastian </v>
      </c>
      <c r="D82" s="2"/>
      <c r="E82" s="32" t="s">
        <v>90</v>
      </c>
      <c r="F82" s="32" t="s">
        <v>324</v>
      </c>
      <c r="G82" s="68" t="s">
        <v>327</v>
      </c>
      <c r="H82" s="2"/>
      <c r="I82" s="32" t="s">
        <v>167</v>
      </c>
      <c r="J82" s="4">
        <f t="shared" si="1"/>
        <v>26</v>
      </c>
      <c r="K82" s="5">
        <f t="shared" si="2"/>
        <v>3</v>
      </c>
      <c r="L82" s="6"/>
      <c r="M82" s="7"/>
      <c r="N82" s="55"/>
      <c r="O82" s="55"/>
      <c r="P82" s="55"/>
      <c r="Q82" s="55"/>
      <c r="R82" s="55"/>
      <c r="S82" s="55"/>
      <c r="T82" s="55"/>
      <c r="U82" s="55"/>
      <c r="V82" s="55"/>
      <c r="W82" s="55"/>
      <c r="X82" s="55"/>
      <c r="Y82" s="55"/>
      <c r="Z82" s="8"/>
      <c r="AA82" s="8"/>
      <c r="AB82" s="8"/>
      <c r="AC82" s="8"/>
      <c r="AD82" s="8"/>
      <c r="AE82" s="8"/>
      <c r="AF82" s="8"/>
      <c r="AG82" s="8"/>
      <c r="AH82" s="8"/>
      <c r="AI82" s="8"/>
      <c r="AJ82" s="8"/>
      <c r="AK82" s="8"/>
      <c r="AL82" s="8"/>
      <c r="AM82" s="8"/>
      <c r="AN82" s="8"/>
      <c r="AO82" s="8"/>
      <c r="AP82" s="8"/>
      <c r="AQ82" s="8"/>
      <c r="AR82" s="8"/>
    </row>
    <row r="83" ht="15.0" customHeight="1">
      <c r="A83" s="1"/>
      <c r="B83" s="1"/>
      <c r="C83" s="1" t="str">
        <f t="shared" si="4"/>
        <v>Patricio </v>
      </c>
      <c r="D83" s="2"/>
      <c r="E83" s="32" t="s">
        <v>105</v>
      </c>
      <c r="F83" s="32" t="s">
        <v>328</v>
      </c>
      <c r="G83" s="68" t="s">
        <v>329</v>
      </c>
      <c r="H83" s="2"/>
      <c r="I83" s="1"/>
      <c r="J83" s="4">
        <f t="shared" si="1"/>
        <v>0</v>
      </c>
      <c r="K83" s="5">
        <f t="shared" si="2"/>
        <v>0</v>
      </c>
      <c r="L83" s="6"/>
      <c r="M83" s="7"/>
      <c r="N83" s="55"/>
      <c r="O83" s="55"/>
      <c r="P83" s="55"/>
      <c r="Q83" s="55"/>
      <c r="R83" s="55"/>
      <c r="S83" s="55"/>
      <c r="T83" s="55"/>
      <c r="U83" s="55"/>
      <c r="V83" s="55"/>
      <c r="W83" s="55"/>
      <c r="X83" s="55"/>
      <c r="Y83" s="55"/>
      <c r="Z83" s="8"/>
      <c r="AA83" s="8"/>
      <c r="AB83" s="8"/>
      <c r="AC83" s="8"/>
      <c r="AD83" s="8"/>
      <c r="AE83" s="8"/>
      <c r="AF83" s="8"/>
      <c r="AG83" s="8"/>
      <c r="AH83" s="8"/>
      <c r="AI83" s="8"/>
      <c r="AJ83" s="8"/>
      <c r="AK83" s="8"/>
      <c r="AL83" s="8"/>
      <c r="AM83" s="8"/>
      <c r="AN83" s="8"/>
      <c r="AO83" s="8"/>
      <c r="AP83" s="8"/>
      <c r="AQ83" s="8"/>
      <c r="AR83" s="8"/>
    </row>
    <row r="84" ht="15.0" customHeight="1">
      <c r="A84" s="1"/>
      <c r="B84" s="1"/>
      <c r="C84" s="1" t="str">
        <f t="shared" si="4"/>
        <v>Sebastian </v>
      </c>
      <c r="D84" s="2"/>
      <c r="E84" s="32" t="s">
        <v>90</v>
      </c>
      <c r="F84" s="32" t="s">
        <v>328</v>
      </c>
      <c r="G84" s="68" t="s">
        <v>330</v>
      </c>
      <c r="H84" s="2"/>
      <c r="I84" s="32" t="s">
        <v>78</v>
      </c>
      <c r="J84" s="4">
        <f t="shared" si="1"/>
        <v>35</v>
      </c>
      <c r="K84" s="5">
        <f t="shared" si="2"/>
        <v>6</v>
      </c>
      <c r="L84" s="6"/>
      <c r="M84" s="7"/>
      <c r="N84" s="55"/>
      <c r="O84" s="55"/>
      <c r="P84" s="55"/>
      <c r="Q84" s="55"/>
      <c r="R84" s="55"/>
      <c r="S84" s="55"/>
      <c r="T84" s="55"/>
      <c r="U84" s="55"/>
      <c r="V84" s="55"/>
      <c r="W84" s="55"/>
      <c r="X84" s="55"/>
      <c r="Y84" s="55"/>
      <c r="Z84" s="8"/>
      <c r="AA84" s="8"/>
      <c r="AB84" s="8"/>
      <c r="AC84" s="8"/>
      <c r="AD84" s="8"/>
      <c r="AE84" s="8"/>
      <c r="AF84" s="8"/>
      <c r="AG84" s="8"/>
      <c r="AH84" s="8"/>
      <c r="AI84" s="8"/>
      <c r="AJ84" s="8"/>
      <c r="AK84" s="8"/>
      <c r="AL84" s="8"/>
      <c r="AM84" s="8"/>
      <c r="AN84" s="8"/>
      <c r="AO84" s="8"/>
      <c r="AP84" s="8"/>
      <c r="AQ84" s="8"/>
      <c r="AR84" s="8"/>
    </row>
    <row r="85" ht="15.0" customHeight="1">
      <c r="A85" s="1"/>
      <c r="B85" s="1"/>
      <c r="C85" s="1" t="str">
        <f t="shared" si="4"/>
        <v>Matías Aereal </v>
      </c>
      <c r="D85" s="2"/>
      <c r="E85" s="32" t="s">
        <v>88</v>
      </c>
      <c r="F85" s="32" t="s">
        <v>328</v>
      </c>
      <c r="G85" s="68" t="s">
        <v>331</v>
      </c>
      <c r="H85" s="2"/>
      <c r="I85" s="32" t="s">
        <v>178</v>
      </c>
      <c r="J85" s="4">
        <f t="shared" si="1"/>
        <v>9</v>
      </c>
      <c r="K85" s="5">
        <f t="shared" si="2"/>
        <v>11</v>
      </c>
      <c r="L85" s="6"/>
      <c r="M85" s="7"/>
      <c r="N85" s="55"/>
      <c r="O85" s="55"/>
      <c r="P85" s="55"/>
      <c r="Q85" s="55"/>
      <c r="R85" s="55"/>
      <c r="S85" s="55"/>
      <c r="T85" s="55"/>
      <c r="U85" s="55"/>
      <c r="V85" s="55"/>
      <c r="W85" s="55"/>
      <c r="X85" s="55"/>
      <c r="Y85" s="55"/>
      <c r="Z85" s="8"/>
      <c r="AA85" s="8"/>
      <c r="AB85" s="8"/>
      <c r="AC85" s="8"/>
      <c r="AD85" s="8"/>
      <c r="AE85" s="8"/>
      <c r="AF85" s="8"/>
      <c r="AG85" s="8"/>
      <c r="AH85" s="8"/>
      <c r="AI85" s="8"/>
      <c r="AJ85" s="8"/>
      <c r="AK85" s="8"/>
      <c r="AL85" s="8"/>
      <c r="AM85" s="8"/>
      <c r="AN85" s="8"/>
      <c r="AO85" s="8"/>
      <c r="AP85" s="8"/>
      <c r="AQ85" s="8"/>
      <c r="AR85" s="8"/>
    </row>
    <row r="86" ht="15.0" customHeight="1">
      <c r="A86" s="1"/>
      <c r="B86" s="1"/>
      <c r="C86" s="1" t="str">
        <f t="shared" si="4"/>
        <v>Sebastian </v>
      </c>
      <c r="D86" s="2"/>
      <c r="E86" s="32" t="s">
        <v>90</v>
      </c>
      <c r="F86" s="32" t="s">
        <v>332</v>
      </c>
      <c r="G86" s="68" t="s">
        <v>333</v>
      </c>
      <c r="H86" s="2"/>
      <c r="I86" s="1"/>
      <c r="J86" s="4">
        <f t="shared" si="1"/>
        <v>0</v>
      </c>
      <c r="K86" s="5">
        <f t="shared" si="2"/>
        <v>0</v>
      </c>
      <c r="L86" s="6"/>
      <c r="M86" s="7"/>
      <c r="N86" s="55"/>
      <c r="O86" s="55"/>
      <c r="P86" s="55"/>
      <c r="Q86" s="55"/>
      <c r="R86" s="55"/>
      <c r="S86" s="55"/>
      <c r="T86" s="55"/>
      <c r="U86" s="55"/>
      <c r="V86" s="55"/>
      <c r="W86" s="55"/>
      <c r="X86" s="55"/>
      <c r="Y86" s="55"/>
      <c r="Z86" s="8"/>
      <c r="AA86" s="8"/>
      <c r="AB86" s="8"/>
      <c r="AC86" s="8"/>
      <c r="AD86" s="8"/>
      <c r="AE86" s="8"/>
      <c r="AF86" s="8"/>
      <c r="AG86" s="8"/>
      <c r="AH86" s="8"/>
      <c r="AI86" s="8"/>
      <c r="AJ86" s="8"/>
      <c r="AK86" s="8"/>
      <c r="AL86" s="8"/>
      <c r="AM86" s="8"/>
      <c r="AN86" s="8"/>
      <c r="AO86" s="8"/>
      <c r="AP86" s="8"/>
      <c r="AQ86" s="8"/>
      <c r="AR86" s="8"/>
    </row>
    <row r="87" ht="15.0" customHeight="1">
      <c r="A87" s="1"/>
      <c r="B87" s="1"/>
      <c r="C87" s="1" t="str">
        <f t="shared" si="4"/>
        <v>Matías Aereal </v>
      </c>
      <c r="D87" s="2"/>
      <c r="E87" s="32" t="s">
        <v>88</v>
      </c>
      <c r="F87" s="32" t="s">
        <v>334</v>
      </c>
      <c r="G87" s="68" t="s">
        <v>335</v>
      </c>
      <c r="H87" s="2"/>
      <c r="I87" s="1"/>
      <c r="J87" s="4">
        <f t="shared" si="1"/>
        <v>0</v>
      </c>
      <c r="K87" s="5">
        <f t="shared" si="2"/>
        <v>0</v>
      </c>
      <c r="L87" s="6"/>
      <c r="M87" s="7"/>
      <c r="N87" s="55"/>
      <c r="O87" s="55"/>
      <c r="P87" s="55"/>
      <c r="Q87" s="55"/>
      <c r="R87" s="55"/>
      <c r="S87" s="55"/>
      <c r="T87" s="55"/>
      <c r="U87" s="55"/>
      <c r="V87" s="55"/>
      <c r="W87" s="55"/>
      <c r="X87" s="55"/>
      <c r="Y87" s="55"/>
      <c r="Z87" s="8"/>
      <c r="AA87" s="8"/>
      <c r="AB87" s="8"/>
      <c r="AC87" s="8"/>
      <c r="AD87" s="8"/>
      <c r="AE87" s="8"/>
      <c r="AF87" s="8"/>
      <c r="AG87" s="8"/>
      <c r="AH87" s="8"/>
      <c r="AI87" s="8"/>
      <c r="AJ87" s="8"/>
      <c r="AK87" s="8"/>
      <c r="AL87" s="8"/>
      <c r="AM87" s="8"/>
      <c r="AN87" s="8"/>
      <c r="AO87" s="8"/>
      <c r="AP87" s="8"/>
      <c r="AQ87" s="8"/>
      <c r="AR87" s="8"/>
    </row>
    <row r="88" ht="15.0" customHeight="1">
      <c r="A88" s="1"/>
      <c r="B88" s="1"/>
      <c r="C88" s="1" t="str">
        <f t="shared" si="4"/>
        <v>Sebastian </v>
      </c>
      <c r="D88" s="2"/>
      <c r="E88" s="32" t="s">
        <v>90</v>
      </c>
      <c r="F88" s="32" t="s">
        <v>336</v>
      </c>
      <c r="G88" s="68" t="s">
        <v>337</v>
      </c>
      <c r="H88" s="2"/>
      <c r="I88" s="32" t="s">
        <v>78</v>
      </c>
      <c r="J88" s="4">
        <f t="shared" si="1"/>
        <v>35</v>
      </c>
      <c r="K88" s="5">
        <f t="shared" si="2"/>
        <v>6</v>
      </c>
      <c r="L88" s="6"/>
      <c r="M88" s="7"/>
      <c r="N88" s="55"/>
      <c r="O88" s="55"/>
      <c r="P88" s="55"/>
      <c r="Q88" s="55"/>
      <c r="R88" s="55"/>
      <c r="S88" s="55"/>
      <c r="T88" s="55"/>
      <c r="U88" s="55"/>
      <c r="V88" s="55"/>
      <c r="W88" s="55"/>
      <c r="X88" s="55"/>
      <c r="Y88" s="55"/>
      <c r="Z88" s="8"/>
      <c r="AA88" s="8"/>
      <c r="AB88" s="8"/>
      <c r="AC88" s="8"/>
      <c r="AD88" s="8"/>
      <c r="AE88" s="8"/>
      <c r="AF88" s="8"/>
      <c r="AG88" s="8"/>
      <c r="AH88" s="8"/>
      <c r="AI88" s="8"/>
      <c r="AJ88" s="8"/>
      <c r="AK88" s="8"/>
      <c r="AL88" s="8"/>
      <c r="AM88" s="8"/>
      <c r="AN88" s="8"/>
      <c r="AO88" s="8"/>
      <c r="AP88" s="8"/>
      <c r="AQ88" s="8"/>
      <c r="AR88" s="8"/>
    </row>
    <row r="89" ht="15.0" customHeight="1">
      <c r="A89" s="1"/>
      <c r="B89" s="1"/>
      <c r="C89" s="1" t="str">
        <f t="shared" si="4"/>
        <v>Matías Aereal </v>
      </c>
      <c r="D89" s="2"/>
      <c r="E89" s="32" t="s">
        <v>88</v>
      </c>
      <c r="F89" s="32" t="s">
        <v>336</v>
      </c>
      <c r="G89" s="68" t="s">
        <v>338</v>
      </c>
      <c r="H89" s="2"/>
      <c r="I89" s="1"/>
      <c r="J89" s="4">
        <f t="shared" si="1"/>
        <v>0</v>
      </c>
      <c r="K89" s="5">
        <f t="shared" si="2"/>
        <v>0</v>
      </c>
      <c r="L89" s="6"/>
      <c r="M89" s="7"/>
      <c r="N89" s="55"/>
      <c r="O89" s="55"/>
      <c r="P89" s="55"/>
      <c r="Q89" s="55"/>
      <c r="R89" s="55"/>
      <c r="S89" s="55"/>
      <c r="T89" s="55"/>
      <c r="U89" s="55"/>
      <c r="V89" s="55"/>
      <c r="W89" s="55"/>
      <c r="X89" s="55"/>
      <c r="Y89" s="55"/>
      <c r="Z89" s="55"/>
      <c r="AA89" s="55"/>
      <c r="AB89" s="55"/>
      <c r="AC89" s="55"/>
      <c r="AD89" s="55"/>
      <c r="AE89" s="55"/>
      <c r="AF89" s="55"/>
      <c r="AG89" s="55"/>
      <c r="AH89" s="1"/>
      <c r="AI89" s="1"/>
      <c r="AJ89" s="1"/>
      <c r="AK89" s="1"/>
      <c r="AL89" s="1"/>
      <c r="AM89" s="1"/>
      <c r="AN89" s="1"/>
      <c r="AO89" s="1"/>
      <c r="AP89" s="1"/>
      <c r="AQ89" s="1"/>
      <c r="AR89" s="10"/>
    </row>
    <row r="90" ht="15.0" customHeight="1">
      <c r="C90" s="1" t="str">
        <f t="shared" si="4"/>
        <v>Sebastian </v>
      </c>
      <c r="E90" s="69" t="s">
        <v>90</v>
      </c>
      <c r="F90" s="69" t="s">
        <v>336</v>
      </c>
      <c r="G90" s="69" t="s">
        <v>339</v>
      </c>
      <c r="I90" s="69" t="s">
        <v>230</v>
      </c>
      <c r="J90" s="4">
        <f t="shared" si="1"/>
        <v>21</v>
      </c>
      <c r="K90" s="5">
        <f t="shared" si="2"/>
        <v>7</v>
      </c>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row>
    <row r="91" ht="15.0" customHeight="1">
      <c r="C91" s="1" t="str">
        <f t="shared" si="4"/>
        <v>Matías Aereal </v>
      </c>
      <c r="E91" s="69" t="s">
        <v>88</v>
      </c>
      <c r="F91" s="69" t="s">
        <v>340</v>
      </c>
      <c r="G91" s="69" t="s">
        <v>341</v>
      </c>
      <c r="J91" s="4">
        <f t="shared" si="1"/>
        <v>0</v>
      </c>
      <c r="K91" s="5">
        <f t="shared" si="2"/>
        <v>0</v>
      </c>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row>
    <row r="92" ht="15.0" customHeight="1">
      <c r="C92" s="1" t="str">
        <f t="shared" si="4"/>
        <v>Matías Aereal </v>
      </c>
      <c r="G92" s="69" t="s">
        <v>343</v>
      </c>
      <c r="I92" s="69" t="s">
        <v>178</v>
      </c>
      <c r="J92" s="4">
        <f t="shared" si="1"/>
        <v>9</v>
      </c>
      <c r="K92" s="5">
        <f t="shared" si="2"/>
        <v>11</v>
      </c>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row>
    <row r="93" ht="15.0" customHeight="1">
      <c r="C93" s="1" t="str">
        <f t="shared" si="4"/>
        <v>Sebastian </v>
      </c>
      <c r="E93" s="69" t="s">
        <v>90</v>
      </c>
      <c r="F93" s="69" t="s">
        <v>340</v>
      </c>
      <c r="G93" s="69" t="s">
        <v>333</v>
      </c>
      <c r="J93" s="4">
        <f t="shared" si="1"/>
        <v>0</v>
      </c>
      <c r="K93" s="5">
        <f t="shared" si="2"/>
        <v>0</v>
      </c>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row>
    <row r="94" ht="15.0" customHeight="1">
      <c r="C94" s="1" t="str">
        <f t="shared" si="4"/>
        <v>Matías Aereal </v>
      </c>
      <c r="E94" s="69" t="s">
        <v>88</v>
      </c>
      <c r="F94" s="69" t="s">
        <v>340</v>
      </c>
      <c r="G94" s="69" t="s">
        <v>345</v>
      </c>
      <c r="I94" s="69" t="s">
        <v>78</v>
      </c>
      <c r="J94" s="4">
        <f t="shared" si="1"/>
        <v>35</v>
      </c>
      <c r="K94" s="5">
        <f t="shared" si="2"/>
        <v>6</v>
      </c>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row>
    <row r="95" ht="15.0" customHeight="1">
      <c r="C95" s="1" t="str">
        <f t="shared" si="4"/>
        <v>Martin </v>
      </c>
      <c r="E95" s="69" t="s">
        <v>101</v>
      </c>
      <c r="F95" s="69" t="s">
        <v>347</v>
      </c>
      <c r="G95" s="69" t="s">
        <v>348</v>
      </c>
      <c r="J95" s="4">
        <f t="shared" si="1"/>
        <v>0</v>
      </c>
      <c r="K95" s="5">
        <f t="shared" si="2"/>
        <v>0</v>
      </c>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row>
    <row r="96" ht="15.0" customHeight="1">
      <c r="C96" s="1" t="str">
        <f t="shared" si="4"/>
        <v>Matías Aereal </v>
      </c>
      <c r="E96" s="69" t="s">
        <v>88</v>
      </c>
      <c r="F96" s="69" t="s">
        <v>349</v>
      </c>
      <c r="G96" s="69" t="s">
        <v>350</v>
      </c>
      <c r="J96" s="4">
        <f t="shared" si="1"/>
        <v>0</v>
      </c>
      <c r="K96" s="5">
        <f t="shared" si="2"/>
        <v>0</v>
      </c>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row>
    <row r="97" ht="15.0" customHeight="1">
      <c r="C97" s="1" t="str">
        <f t="shared" si="4"/>
        <v>Matías Aereal </v>
      </c>
      <c r="G97" s="69" t="s">
        <v>352</v>
      </c>
      <c r="I97" s="69" t="s">
        <v>22</v>
      </c>
      <c r="J97" s="4">
        <f t="shared" si="1"/>
        <v>33</v>
      </c>
      <c r="K97" s="5">
        <f t="shared" si="2"/>
        <v>5</v>
      </c>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row>
    <row r="98" ht="15.0" customHeight="1">
      <c r="C98" s="1" t="str">
        <f t="shared" si="4"/>
        <v>Matías Aereal </v>
      </c>
      <c r="G98" s="69" t="s">
        <v>353</v>
      </c>
      <c r="J98" s="4">
        <f t="shared" si="1"/>
        <v>0</v>
      </c>
      <c r="K98" s="5">
        <f t="shared" si="2"/>
        <v>0</v>
      </c>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row>
    <row r="99" ht="15.0" customHeight="1">
      <c r="C99" s="1" t="str">
        <f t="shared" si="4"/>
        <v>Martin </v>
      </c>
      <c r="E99" s="69" t="s">
        <v>101</v>
      </c>
      <c r="F99" s="69" t="s">
        <v>349</v>
      </c>
      <c r="G99" s="69" t="s">
        <v>354</v>
      </c>
      <c r="J99" s="4">
        <f t="shared" si="1"/>
        <v>0</v>
      </c>
      <c r="K99" s="5">
        <f t="shared" si="2"/>
        <v>0</v>
      </c>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row>
    <row r="100" ht="15.0" customHeight="1">
      <c r="C100" s="1" t="str">
        <f t="shared" si="4"/>
        <v>Sebastian </v>
      </c>
      <c r="E100" s="69" t="s">
        <v>90</v>
      </c>
      <c r="F100" s="69" t="s">
        <v>349</v>
      </c>
      <c r="G100" s="69" t="s">
        <v>355</v>
      </c>
      <c r="J100" s="4">
        <f t="shared" si="1"/>
        <v>0</v>
      </c>
      <c r="K100" s="5">
        <f t="shared" si="2"/>
        <v>0</v>
      </c>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row>
    <row r="101" ht="15.0" customHeight="1">
      <c r="C101" s="1" t="str">
        <f t="shared" si="4"/>
        <v>Matías Aereal </v>
      </c>
      <c r="E101" s="69" t="s">
        <v>88</v>
      </c>
      <c r="F101" s="69" t="s">
        <v>349</v>
      </c>
      <c r="G101" s="69" t="s">
        <v>356</v>
      </c>
      <c r="J101" s="4">
        <f t="shared" si="1"/>
        <v>0</v>
      </c>
      <c r="K101" s="5">
        <f t="shared" si="2"/>
        <v>0</v>
      </c>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row>
    <row r="102" ht="15.0" customHeight="1">
      <c r="C102" s="1" t="str">
        <f t="shared" si="4"/>
        <v>Sebastian </v>
      </c>
      <c r="E102" s="69" t="s">
        <v>90</v>
      </c>
      <c r="F102" s="69" t="s">
        <v>349</v>
      </c>
      <c r="G102" s="69" t="s">
        <v>357</v>
      </c>
      <c r="J102" s="4">
        <f t="shared" si="1"/>
        <v>0</v>
      </c>
      <c r="K102" s="5">
        <f t="shared" si="2"/>
        <v>0</v>
      </c>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row>
    <row r="103" ht="15.0" customHeight="1">
      <c r="C103" s="1" t="str">
        <f t="shared" si="4"/>
        <v>Martin </v>
      </c>
      <c r="E103" s="69" t="s">
        <v>101</v>
      </c>
      <c r="F103" s="69" t="s">
        <v>349</v>
      </c>
      <c r="G103" s="69" t="s">
        <v>358</v>
      </c>
      <c r="I103" s="69" t="s">
        <v>230</v>
      </c>
      <c r="J103" s="4">
        <f t="shared" si="1"/>
        <v>21</v>
      </c>
      <c r="K103" s="5">
        <f t="shared" si="2"/>
        <v>7</v>
      </c>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row>
    <row r="104" ht="15.0" customHeight="1">
      <c r="C104" s="1" t="str">
        <f t="shared" si="4"/>
        <v>Patricio </v>
      </c>
      <c r="E104" s="69" t="s">
        <v>105</v>
      </c>
      <c r="F104" s="69" t="s">
        <v>360</v>
      </c>
      <c r="G104" s="69" t="s">
        <v>361</v>
      </c>
      <c r="I104" s="69" t="s">
        <v>267</v>
      </c>
      <c r="J104" s="4">
        <f t="shared" si="1"/>
        <v>31</v>
      </c>
      <c r="K104" s="5">
        <f t="shared" si="2"/>
        <v>1</v>
      </c>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row>
    <row r="105" ht="15.0" customHeight="1">
      <c r="C105" s="1" t="str">
        <f t="shared" si="4"/>
        <v>Sebastian </v>
      </c>
      <c r="E105" s="69" t="s">
        <v>90</v>
      </c>
      <c r="F105" s="69" t="s">
        <v>360</v>
      </c>
      <c r="G105" s="69" t="s">
        <v>362</v>
      </c>
      <c r="I105" s="69" t="s">
        <v>267</v>
      </c>
      <c r="J105" s="4">
        <f t="shared" si="1"/>
        <v>31</v>
      </c>
      <c r="K105" s="5">
        <f t="shared" si="2"/>
        <v>1</v>
      </c>
    </row>
    <row r="106" ht="15.0" customHeight="1">
      <c r="C106" s="1" t="str">
        <f t="shared" si="4"/>
        <v>Martin </v>
      </c>
      <c r="E106" s="69" t="s">
        <v>101</v>
      </c>
      <c r="F106" s="69" t="s">
        <v>360</v>
      </c>
      <c r="G106" s="69" t="s">
        <v>363</v>
      </c>
      <c r="I106" s="69" t="s">
        <v>29</v>
      </c>
      <c r="J106" s="4">
        <f t="shared" si="1"/>
        <v>8</v>
      </c>
      <c r="K106" s="5">
        <f t="shared" si="2"/>
        <v>5</v>
      </c>
    </row>
    <row r="107" ht="15.0" customHeight="1">
      <c r="C107" s="1" t="str">
        <f t="shared" si="4"/>
        <v>Matías Aereal </v>
      </c>
      <c r="E107" s="69" t="s">
        <v>88</v>
      </c>
      <c r="F107" s="69" t="s">
        <v>360</v>
      </c>
      <c r="G107" s="69" t="s">
        <v>364</v>
      </c>
      <c r="I107" s="69" t="s">
        <v>178</v>
      </c>
      <c r="J107" s="4">
        <f t="shared" si="1"/>
        <v>9</v>
      </c>
      <c r="K107" s="5">
        <f t="shared" si="2"/>
        <v>11</v>
      </c>
    </row>
    <row r="108" ht="15.0" customHeight="1">
      <c r="C108" s="1" t="str">
        <f t="shared" si="4"/>
        <v>Sebastian </v>
      </c>
      <c r="E108" s="69" t="s">
        <v>90</v>
      </c>
      <c r="F108" s="69" t="s">
        <v>360</v>
      </c>
      <c r="G108" s="69" t="s">
        <v>365</v>
      </c>
      <c r="I108" s="69" t="s">
        <v>131</v>
      </c>
      <c r="J108" s="4">
        <f t="shared" si="1"/>
        <v>1</v>
      </c>
      <c r="K108" s="5">
        <f t="shared" si="2"/>
        <v>5</v>
      </c>
    </row>
    <row r="109" ht="15.0" customHeight="1">
      <c r="C109" s="1" t="str">
        <f t="shared" si="4"/>
        <v>Matías Aereal </v>
      </c>
      <c r="E109" s="69" t="s">
        <v>88</v>
      </c>
      <c r="F109" s="69" t="s">
        <v>360</v>
      </c>
      <c r="G109" s="69" t="s">
        <v>366</v>
      </c>
      <c r="I109" s="69" t="s">
        <v>131</v>
      </c>
      <c r="J109" s="4">
        <f t="shared" si="1"/>
        <v>1</v>
      </c>
      <c r="K109" s="5">
        <f t="shared" si="2"/>
        <v>5</v>
      </c>
    </row>
    <row r="110" ht="15.0" customHeight="1">
      <c r="C110" s="1" t="str">
        <f t="shared" si="4"/>
        <v>Martin </v>
      </c>
      <c r="E110" s="69" t="s">
        <v>101</v>
      </c>
      <c r="F110" s="69" t="s">
        <v>367</v>
      </c>
      <c r="G110" s="69" t="s">
        <v>368</v>
      </c>
      <c r="J110" s="4">
        <f t="shared" si="1"/>
        <v>0</v>
      </c>
      <c r="K110" s="5">
        <f t="shared" si="2"/>
        <v>0</v>
      </c>
    </row>
    <row r="111" ht="15.0" customHeight="1">
      <c r="C111" s="1" t="str">
        <f t="shared" si="4"/>
        <v>Sebastian </v>
      </c>
      <c r="E111" s="69" t="s">
        <v>90</v>
      </c>
      <c r="F111" s="69" t="s">
        <v>367</v>
      </c>
      <c r="G111" s="69" t="s">
        <v>369</v>
      </c>
      <c r="J111" s="4">
        <f t="shared" si="1"/>
        <v>0</v>
      </c>
      <c r="K111" s="5">
        <f t="shared" si="2"/>
        <v>0</v>
      </c>
    </row>
    <row r="112" ht="15.0" customHeight="1">
      <c r="C112" s="1" t="str">
        <f t="shared" si="4"/>
        <v>Sebastian </v>
      </c>
      <c r="G112" s="69" t="s">
        <v>370</v>
      </c>
      <c r="I112" s="69" t="s">
        <v>230</v>
      </c>
      <c r="J112" s="4">
        <f t="shared" si="1"/>
        <v>21</v>
      </c>
      <c r="K112" s="5">
        <f t="shared" si="2"/>
        <v>7</v>
      </c>
    </row>
    <row r="113" ht="15.0" customHeight="1">
      <c r="C113" s="1" t="str">
        <f t="shared" si="4"/>
        <v>Matías Aereal </v>
      </c>
      <c r="E113" s="69" t="s">
        <v>88</v>
      </c>
      <c r="F113" s="69" t="s">
        <v>367</v>
      </c>
      <c r="G113" s="69" t="s">
        <v>371</v>
      </c>
      <c r="I113" s="69" t="s">
        <v>92</v>
      </c>
      <c r="J113" s="4">
        <f t="shared" si="1"/>
        <v>15</v>
      </c>
      <c r="K113" s="5">
        <f t="shared" si="2"/>
        <v>4</v>
      </c>
    </row>
    <row r="114" ht="15.0" customHeight="1">
      <c r="C114" s="1" t="str">
        <f t="shared" si="4"/>
        <v>Sebastian </v>
      </c>
      <c r="E114" s="69" t="s">
        <v>90</v>
      </c>
      <c r="F114" s="69" t="s">
        <v>372</v>
      </c>
      <c r="G114" s="69" t="s">
        <v>373</v>
      </c>
      <c r="I114" s="69" t="s">
        <v>167</v>
      </c>
      <c r="J114" s="4">
        <f t="shared" si="1"/>
        <v>26</v>
      </c>
      <c r="K114" s="5">
        <f t="shared" si="2"/>
        <v>3</v>
      </c>
    </row>
    <row r="115" ht="15.0" customHeight="1">
      <c r="C115" s="1" t="str">
        <f t="shared" si="4"/>
        <v>Martin </v>
      </c>
      <c r="E115" s="69" t="s">
        <v>101</v>
      </c>
      <c r="F115" s="69" t="s">
        <v>375</v>
      </c>
      <c r="G115" s="69" t="s">
        <v>376</v>
      </c>
      <c r="J115" s="4">
        <f t="shared" si="1"/>
        <v>0</v>
      </c>
      <c r="K115" s="5">
        <f t="shared" si="2"/>
        <v>0</v>
      </c>
    </row>
    <row r="116" ht="15.0" customHeight="1">
      <c r="C116" s="1" t="str">
        <f t="shared" si="4"/>
        <v>Martin </v>
      </c>
      <c r="G116" s="69" t="s">
        <v>377</v>
      </c>
      <c r="J116" s="4">
        <f t="shared" si="1"/>
        <v>0</v>
      </c>
      <c r="K116" s="5">
        <f t="shared" si="2"/>
        <v>0</v>
      </c>
    </row>
    <row r="117" ht="15.0" customHeight="1">
      <c r="C117" s="1" t="str">
        <f t="shared" si="4"/>
        <v>Matías Aereal </v>
      </c>
      <c r="E117" s="69" t="s">
        <v>88</v>
      </c>
      <c r="F117" s="69" t="s">
        <v>378</v>
      </c>
      <c r="G117" s="69" t="s">
        <v>379</v>
      </c>
      <c r="J117" s="4">
        <f t="shared" si="1"/>
        <v>0</v>
      </c>
      <c r="K117" s="5">
        <f t="shared" si="2"/>
        <v>0</v>
      </c>
    </row>
    <row r="118" ht="15.0" customHeight="1">
      <c r="C118" s="1" t="str">
        <f t="shared" si="4"/>
        <v>Matías Aereal </v>
      </c>
      <c r="G118" s="69" t="s">
        <v>381</v>
      </c>
      <c r="I118" s="69" t="s">
        <v>78</v>
      </c>
      <c r="J118" s="4">
        <f t="shared" si="1"/>
        <v>35</v>
      </c>
      <c r="K118" s="5">
        <f t="shared" si="2"/>
        <v>6</v>
      </c>
    </row>
    <row r="119" ht="15.0" customHeight="1">
      <c r="C119" s="1" t="str">
        <f t="shared" si="4"/>
        <v>Patricio </v>
      </c>
      <c r="E119" s="69" t="s">
        <v>105</v>
      </c>
      <c r="F119" s="69" t="s">
        <v>382</v>
      </c>
      <c r="G119" s="69" t="s">
        <v>383</v>
      </c>
      <c r="I119" s="69" t="s">
        <v>148</v>
      </c>
      <c r="J119" s="4">
        <f t="shared" si="1"/>
        <v>3</v>
      </c>
      <c r="K119" s="5">
        <f t="shared" si="2"/>
        <v>5</v>
      </c>
    </row>
    <row r="120" ht="15.0" customHeight="1">
      <c r="C120" s="1" t="str">
        <f t="shared" si="4"/>
        <v>Sebastian </v>
      </c>
      <c r="E120" s="69" t="s">
        <v>90</v>
      </c>
      <c r="F120" s="69" t="s">
        <v>382</v>
      </c>
      <c r="G120" s="69" t="s">
        <v>384</v>
      </c>
      <c r="J120" s="4">
        <f t="shared" si="1"/>
        <v>0</v>
      </c>
      <c r="K120" s="5">
        <f t="shared" si="2"/>
        <v>0</v>
      </c>
    </row>
    <row r="121" ht="15.0" customHeight="1">
      <c r="C121" s="1" t="str">
        <f t="shared" si="4"/>
        <v>Martin </v>
      </c>
      <c r="E121" s="69" t="s">
        <v>101</v>
      </c>
      <c r="F121" s="69" t="s">
        <v>382</v>
      </c>
      <c r="G121" s="69" t="s">
        <v>387</v>
      </c>
      <c r="I121" s="69" t="s">
        <v>239</v>
      </c>
      <c r="J121" s="4">
        <f t="shared" si="1"/>
        <v>23</v>
      </c>
      <c r="K121" s="5">
        <f t="shared" si="2"/>
        <v>8</v>
      </c>
    </row>
    <row r="122" ht="15.0" customHeight="1">
      <c r="C122" s="1" t="str">
        <f t="shared" si="4"/>
        <v>Martin </v>
      </c>
      <c r="G122" s="69" t="s">
        <v>390</v>
      </c>
      <c r="J122" s="4">
        <f t="shared" si="1"/>
        <v>0</v>
      </c>
      <c r="K122" s="5">
        <f t="shared" si="2"/>
        <v>0</v>
      </c>
    </row>
    <row r="123" ht="15.0" customHeight="1">
      <c r="C123" s="1" t="str">
        <f t="shared" si="4"/>
        <v>Sebastian </v>
      </c>
      <c r="E123" s="69" t="s">
        <v>90</v>
      </c>
      <c r="F123" s="69" t="s">
        <v>382</v>
      </c>
      <c r="G123" s="69" t="s">
        <v>392</v>
      </c>
      <c r="J123" s="4">
        <f t="shared" si="1"/>
        <v>0</v>
      </c>
      <c r="K123" s="5">
        <f t="shared" si="2"/>
        <v>0</v>
      </c>
    </row>
    <row r="124" ht="15.0" customHeight="1">
      <c r="C124" s="1" t="str">
        <f t="shared" si="4"/>
        <v>Matías Aereal </v>
      </c>
      <c r="E124" s="69" t="s">
        <v>88</v>
      </c>
      <c r="F124" s="69" t="s">
        <v>393</v>
      </c>
      <c r="G124" s="69" t="s">
        <v>394</v>
      </c>
      <c r="I124" s="69" t="s">
        <v>78</v>
      </c>
      <c r="J124" s="4">
        <f t="shared" si="1"/>
        <v>35</v>
      </c>
      <c r="K124" s="5">
        <f t="shared" si="2"/>
        <v>6</v>
      </c>
    </row>
    <row r="125" ht="15.0" customHeight="1">
      <c r="C125" s="1" t="str">
        <f t="shared" si="4"/>
        <v>Sebastian </v>
      </c>
      <c r="E125" s="69" t="s">
        <v>90</v>
      </c>
      <c r="F125" s="69" t="s">
        <v>393</v>
      </c>
      <c r="G125" s="69" t="s">
        <v>396</v>
      </c>
      <c r="I125" s="69" t="s">
        <v>92</v>
      </c>
      <c r="J125" s="4">
        <f t="shared" si="1"/>
        <v>15</v>
      </c>
      <c r="K125" s="5">
        <f t="shared" si="2"/>
        <v>4</v>
      </c>
    </row>
    <row r="126" ht="15.0" customHeight="1">
      <c r="C126" s="1" t="str">
        <f t="shared" si="4"/>
        <v>Patricio </v>
      </c>
      <c r="E126" s="69" t="s">
        <v>105</v>
      </c>
      <c r="F126" s="69" t="s">
        <v>393</v>
      </c>
      <c r="G126" s="69" t="s">
        <v>399</v>
      </c>
      <c r="I126" s="69" t="s">
        <v>78</v>
      </c>
      <c r="J126" s="4">
        <f t="shared" si="1"/>
        <v>35</v>
      </c>
      <c r="K126" s="5">
        <f t="shared" si="2"/>
        <v>6</v>
      </c>
    </row>
    <row r="127" ht="15.0" customHeight="1">
      <c r="C127" s="1" t="str">
        <f t="shared" si="4"/>
        <v>Matías Aereal </v>
      </c>
      <c r="E127" s="69" t="s">
        <v>88</v>
      </c>
      <c r="F127" s="69" t="s">
        <v>393</v>
      </c>
      <c r="G127" s="69" t="s">
        <v>400</v>
      </c>
      <c r="I127" s="69" t="s">
        <v>178</v>
      </c>
      <c r="J127" s="4">
        <f t="shared" si="1"/>
        <v>9</v>
      </c>
      <c r="K127" s="5">
        <f t="shared" si="2"/>
        <v>11</v>
      </c>
    </row>
    <row r="128" ht="15.0" customHeight="1">
      <c r="C128" s="1" t="str">
        <f t="shared" si="4"/>
        <v>Matías Aereal </v>
      </c>
      <c r="G128" s="69" t="s">
        <v>402</v>
      </c>
      <c r="J128" s="4">
        <f t="shared" si="1"/>
        <v>0</v>
      </c>
      <c r="K128" s="5">
        <f t="shared" si="2"/>
        <v>0</v>
      </c>
    </row>
    <row r="129" ht="15.0" customHeight="1">
      <c r="C129" s="1" t="str">
        <f t="shared" si="4"/>
        <v>Matías Aereal </v>
      </c>
      <c r="G129" s="69" t="s">
        <v>403</v>
      </c>
      <c r="J129" s="4">
        <f t="shared" si="1"/>
        <v>0</v>
      </c>
      <c r="K129" s="5">
        <f t="shared" si="2"/>
        <v>0</v>
      </c>
    </row>
    <row r="130" ht="15.0" customHeight="1">
      <c r="C130" s="1" t="str">
        <f t="shared" si="4"/>
        <v>Patricio </v>
      </c>
      <c r="E130" s="69" t="s">
        <v>105</v>
      </c>
      <c r="F130" s="69" t="s">
        <v>393</v>
      </c>
      <c r="G130" s="69" t="s">
        <v>406</v>
      </c>
      <c r="J130" s="4">
        <f t="shared" si="1"/>
        <v>0</v>
      </c>
      <c r="K130" s="5">
        <f t="shared" si="2"/>
        <v>0</v>
      </c>
    </row>
    <row r="131" ht="15.0" customHeight="1">
      <c r="C131" s="1" t="str">
        <f t="shared" si="4"/>
        <v>Sebastian </v>
      </c>
      <c r="E131" s="69" t="s">
        <v>90</v>
      </c>
      <c r="F131" s="69" t="s">
        <v>393</v>
      </c>
      <c r="G131" s="69" t="s">
        <v>407</v>
      </c>
      <c r="J131" s="4">
        <f t="shared" si="1"/>
        <v>0</v>
      </c>
      <c r="K131" s="5">
        <f t="shared" si="2"/>
        <v>0</v>
      </c>
    </row>
    <row r="132" ht="15.0" customHeight="1">
      <c r="C132" s="1" t="str">
        <f t="shared" si="4"/>
        <v>Patricio </v>
      </c>
      <c r="E132" s="69" t="s">
        <v>105</v>
      </c>
      <c r="F132" s="69" t="s">
        <v>409</v>
      </c>
      <c r="G132" s="69" t="s">
        <v>410</v>
      </c>
      <c r="I132" s="69" t="s">
        <v>178</v>
      </c>
      <c r="J132" s="4">
        <f t="shared" si="1"/>
        <v>9</v>
      </c>
      <c r="K132" s="5">
        <f t="shared" si="2"/>
        <v>11</v>
      </c>
    </row>
    <row r="133" ht="15.0" customHeight="1">
      <c r="C133" s="1" t="str">
        <f t="shared" si="4"/>
        <v>Matías Aereal </v>
      </c>
      <c r="E133" s="69" t="s">
        <v>88</v>
      </c>
      <c r="F133" s="69" t="s">
        <v>409</v>
      </c>
      <c r="G133" s="69" t="s">
        <v>412</v>
      </c>
      <c r="I133" s="69" t="s">
        <v>85</v>
      </c>
      <c r="J133" s="4">
        <f t="shared" si="1"/>
        <v>30</v>
      </c>
      <c r="K133" s="5">
        <f t="shared" si="2"/>
        <v>8</v>
      </c>
    </row>
    <row r="134" ht="15.0" customHeight="1">
      <c r="C134" s="1" t="str">
        <f t="shared" si="4"/>
        <v>Sebastian </v>
      </c>
      <c r="E134" s="69" t="s">
        <v>90</v>
      </c>
      <c r="F134" s="69" t="s">
        <v>413</v>
      </c>
      <c r="G134" s="69" t="s">
        <v>414</v>
      </c>
      <c r="I134" s="69" t="s">
        <v>78</v>
      </c>
      <c r="J134" s="4">
        <f t="shared" si="1"/>
        <v>35</v>
      </c>
      <c r="K134" s="5">
        <f t="shared" si="2"/>
        <v>6</v>
      </c>
    </row>
    <row r="135" ht="15.0" customHeight="1">
      <c r="C135" s="1" t="str">
        <f t="shared" si="4"/>
        <v>Sebastian </v>
      </c>
      <c r="G135" s="69" t="s">
        <v>417</v>
      </c>
      <c r="J135" s="4">
        <f t="shared" si="1"/>
        <v>0</v>
      </c>
      <c r="K135" s="5">
        <f t="shared" si="2"/>
        <v>0</v>
      </c>
    </row>
    <row r="136" ht="15.0" customHeight="1">
      <c r="C136" s="1" t="str">
        <f t="shared" si="4"/>
        <v>Martin </v>
      </c>
      <c r="E136" s="69" t="s">
        <v>101</v>
      </c>
      <c r="F136" s="69" t="s">
        <v>413</v>
      </c>
      <c r="G136" s="69" t="s">
        <v>418</v>
      </c>
      <c r="I136" s="69" t="s">
        <v>78</v>
      </c>
      <c r="J136" s="4">
        <f t="shared" si="1"/>
        <v>35</v>
      </c>
      <c r="K136" s="5">
        <f t="shared" si="2"/>
        <v>6</v>
      </c>
    </row>
    <row r="137" ht="15.0" customHeight="1">
      <c r="C137" s="1" t="str">
        <f t="shared" si="4"/>
        <v>Martin </v>
      </c>
      <c r="G137" s="69" t="s">
        <v>421</v>
      </c>
      <c r="J137" s="4">
        <f t="shared" si="1"/>
        <v>0</v>
      </c>
      <c r="K137" s="5">
        <f t="shared" si="2"/>
        <v>0</v>
      </c>
    </row>
    <row r="138" ht="15.0" customHeight="1">
      <c r="C138" s="1" t="str">
        <f t="shared" si="4"/>
        <v>Patricio </v>
      </c>
      <c r="E138" s="69" t="s">
        <v>105</v>
      </c>
      <c r="F138" s="69" t="s">
        <v>423</v>
      </c>
      <c r="G138" s="69" t="s">
        <v>424</v>
      </c>
      <c r="I138" s="69" t="s">
        <v>78</v>
      </c>
      <c r="J138" s="4">
        <f t="shared" si="1"/>
        <v>35</v>
      </c>
      <c r="K138" s="5">
        <f t="shared" si="2"/>
        <v>6</v>
      </c>
    </row>
    <row r="139" ht="15.0" customHeight="1">
      <c r="C139" s="1" t="str">
        <f t="shared" si="4"/>
        <v>Matías Aereal </v>
      </c>
      <c r="E139" s="69" t="s">
        <v>88</v>
      </c>
      <c r="F139" s="69" t="s">
        <v>425</v>
      </c>
      <c r="G139" s="69" t="s">
        <v>426</v>
      </c>
      <c r="I139" s="69" t="s">
        <v>78</v>
      </c>
      <c r="J139" s="4">
        <f t="shared" si="1"/>
        <v>35</v>
      </c>
      <c r="K139" s="5">
        <f t="shared" si="2"/>
        <v>6</v>
      </c>
    </row>
    <row r="140" ht="15.0" customHeight="1">
      <c r="C140" s="1" t="str">
        <f t="shared" si="4"/>
        <v>Matías Aereal </v>
      </c>
      <c r="J140" s="4">
        <f t="shared" si="1"/>
        <v>0</v>
      </c>
      <c r="K140" s="5">
        <f t="shared" si="2"/>
        <v>0</v>
      </c>
    </row>
    <row r="141" ht="15.0" customHeight="1">
      <c r="C141" s="1" t="str">
        <f t="shared" si="4"/>
        <v>Matías Aereal </v>
      </c>
      <c r="G141" s="69" t="s">
        <v>429</v>
      </c>
      <c r="J141" s="4">
        <f t="shared" si="1"/>
        <v>0</v>
      </c>
      <c r="K141" s="5">
        <f t="shared" si="2"/>
        <v>0</v>
      </c>
    </row>
    <row r="142" ht="15.0" customHeight="1">
      <c r="C142" s="1" t="str">
        <f t="shared" si="4"/>
        <v>Matías Aereal </v>
      </c>
      <c r="G142" s="69" t="s">
        <v>431</v>
      </c>
      <c r="J142" s="4">
        <f t="shared" si="1"/>
        <v>0</v>
      </c>
      <c r="K142" s="5">
        <f t="shared" si="2"/>
        <v>0</v>
      </c>
    </row>
    <row r="143" ht="15.0" customHeight="1">
      <c r="C143" s="1" t="str">
        <f t="shared" si="4"/>
        <v>Sebastian </v>
      </c>
      <c r="E143" s="69" t="s">
        <v>90</v>
      </c>
      <c r="F143" s="69" t="s">
        <v>425</v>
      </c>
      <c r="G143" s="69" t="s">
        <v>432</v>
      </c>
      <c r="I143" s="69" t="s">
        <v>189</v>
      </c>
      <c r="J143" s="4">
        <f t="shared" si="1"/>
        <v>11</v>
      </c>
      <c r="K143" s="5">
        <f t="shared" si="2"/>
        <v>5</v>
      </c>
    </row>
    <row r="144" ht="15.0" customHeight="1">
      <c r="C144" s="1" t="str">
        <f t="shared" si="4"/>
        <v>Matías Aereal </v>
      </c>
      <c r="E144" s="69" t="s">
        <v>88</v>
      </c>
      <c r="F144" s="69" t="s">
        <v>435</v>
      </c>
      <c r="G144" s="69" t="s">
        <v>436</v>
      </c>
      <c r="J144" s="4">
        <f t="shared" si="1"/>
        <v>0</v>
      </c>
      <c r="K144" s="5">
        <f t="shared" si="2"/>
        <v>0</v>
      </c>
    </row>
    <row r="145" ht="15.0" customHeight="1">
      <c r="C145" s="1" t="str">
        <f t="shared" si="4"/>
        <v>Matías Aereal </v>
      </c>
      <c r="G145" s="69" t="s">
        <v>437</v>
      </c>
      <c r="J145" s="4">
        <f t="shared" si="1"/>
        <v>0</v>
      </c>
      <c r="K145" s="5">
        <f t="shared" si="2"/>
        <v>0</v>
      </c>
    </row>
    <row r="146" ht="15.0" customHeight="1">
      <c r="C146" s="1" t="str">
        <f t="shared" si="4"/>
        <v>Patricio </v>
      </c>
      <c r="E146" s="69" t="s">
        <v>105</v>
      </c>
      <c r="F146" s="69" t="s">
        <v>435</v>
      </c>
      <c r="G146" s="69" t="s">
        <v>440</v>
      </c>
      <c r="J146" s="4">
        <f t="shared" si="1"/>
        <v>0</v>
      </c>
      <c r="K146" s="5">
        <f t="shared" si="2"/>
        <v>0</v>
      </c>
    </row>
    <row r="147" ht="15.0" customHeight="1">
      <c r="C147" s="1" t="str">
        <f t="shared" si="4"/>
        <v>Matías Aereal </v>
      </c>
      <c r="E147" s="69" t="s">
        <v>88</v>
      </c>
      <c r="F147" s="69" t="s">
        <v>441</v>
      </c>
      <c r="G147" s="69" t="s">
        <v>442</v>
      </c>
      <c r="I147" s="69" t="s">
        <v>211</v>
      </c>
      <c r="J147" s="4">
        <f t="shared" si="1"/>
        <v>17</v>
      </c>
      <c r="K147" s="5">
        <f t="shared" si="2"/>
        <v>5</v>
      </c>
    </row>
    <row r="148" ht="15.0" customHeight="1">
      <c r="C148" s="1" t="str">
        <f t="shared" si="4"/>
        <v>Matías Aereal </v>
      </c>
      <c r="G148" s="69" t="s">
        <v>443</v>
      </c>
      <c r="J148" s="4">
        <f t="shared" si="1"/>
        <v>0</v>
      </c>
      <c r="K148" s="5">
        <f t="shared" si="2"/>
        <v>0</v>
      </c>
    </row>
    <row r="149" ht="15.0" customHeight="1">
      <c r="C149" s="1" t="str">
        <f t="shared" si="4"/>
        <v>Sebastian </v>
      </c>
      <c r="E149" s="69" t="s">
        <v>90</v>
      </c>
      <c r="F149" s="69" t="s">
        <v>447</v>
      </c>
      <c r="G149" s="69" t="s">
        <v>448</v>
      </c>
      <c r="I149" s="69" t="s">
        <v>167</v>
      </c>
      <c r="J149" s="4">
        <f t="shared" si="1"/>
        <v>26</v>
      </c>
      <c r="K149" s="5">
        <f t="shared" si="2"/>
        <v>3</v>
      </c>
    </row>
    <row r="150" ht="15.0" customHeight="1">
      <c r="C150" s="1" t="str">
        <f t="shared" si="4"/>
        <v>Patricio </v>
      </c>
      <c r="E150" s="69" t="s">
        <v>105</v>
      </c>
      <c r="F150" s="69" t="s">
        <v>447</v>
      </c>
      <c r="G150" s="69" t="s">
        <v>450</v>
      </c>
      <c r="J150" s="4">
        <f t="shared" si="1"/>
        <v>0</v>
      </c>
      <c r="K150" s="5">
        <f t="shared" si="2"/>
        <v>0</v>
      </c>
    </row>
    <row r="151" ht="15.0" customHeight="1">
      <c r="C151" s="1" t="str">
        <f t="shared" si="4"/>
        <v>Matías Aereal </v>
      </c>
      <c r="E151" s="69" t="s">
        <v>88</v>
      </c>
      <c r="F151" s="69" t="s">
        <v>447</v>
      </c>
      <c r="G151" s="69" t="s">
        <v>452</v>
      </c>
      <c r="I151" s="69" t="s">
        <v>168</v>
      </c>
      <c r="J151" s="4">
        <f t="shared" si="1"/>
        <v>7</v>
      </c>
      <c r="K151" s="5">
        <f t="shared" si="2"/>
        <v>5</v>
      </c>
    </row>
    <row r="152" ht="15.0" customHeight="1">
      <c r="C152" s="1" t="str">
        <f t="shared" si="4"/>
        <v>Martin </v>
      </c>
      <c r="E152" s="69" t="s">
        <v>101</v>
      </c>
      <c r="F152" s="69" t="s">
        <v>453</v>
      </c>
      <c r="G152" s="69" t="s">
        <v>454</v>
      </c>
      <c r="I152" s="69" t="s">
        <v>192</v>
      </c>
      <c r="J152" s="4">
        <f t="shared" si="1"/>
        <v>12</v>
      </c>
      <c r="K152" s="5">
        <f t="shared" si="2"/>
        <v>6</v>
      </c>
    </row>
    <row r="153" ht="15.0" customHeight="1">
      <c r="C153" s="1" t="str">
        <f t="shared" si="4"/>
        <v>Matías Aereal </v>
      </c>
      <c r="E153" s="69" t="s">
        <v>88</v>
      </c>
      <c r="F153" s="69" t="s">
        <v>453</v>
      </c>
      <c r="G153" s="69" t="s">
        <v>455</v>
      </c>
      <c r="J153" s="4">
        <f t="shared" si="1"/>
        <v>0</v>
      </c>
      <c r="K153" s="5">
        <f t="shared" si="2"/>
        <v>0</v>
      </c>
    </row>
    <row r="154" ht="15.0" customHeight="1">
      <c r="C154" s="1" t="str">
        <f t="shared" si="4"/>
        <v>Martin </v>
      </c>
      <c r="E154" s="69" t="s">
        <v>101</v>
      </c>
      <c r="F154" s="69" t="s">
        <v>456</v>
      </c>
      <c r="G154" s="69" t="s">
        <v>457</v>
      </c>
      <c r="I154" s="69" t="s">
        <v>70</v>
      </c>
      <c r="J154" s="4">
        <f t="shared" si="1"/>
        <v>5</v>
      </c>
      <c r="K154" s="5">
        <f t="shared" si="2"/>
        <v>4</v>
      </c>
    </row>
    <row r="155" ht="15.0" customHeight="1">
      <c r="C155" s="1" t="str">
        <f t="shared" si="4"/>
        <v>Sebastian </v>
      </c>
      <c r="E155" s="69" t="s">
        <v>90</v>
      </c>
      <c r="F155" s="69" t="s">
        <v>458</v>
      </c>
      <c r="G155" s="69" t="s">
        <v>459</v>
      </c>
      <c r="I155" s="69" t="s">
        <v>78</v>
      </c>
      <c r="J155" s="4">
        <f t="shared" si="1"/>
        <v>35</v>
      </c>
      <c r="K155" s="5">
        <f t="shared" si="2"/>
        <v>6</v>
      </c>
    </row>
    <row r="156" ht="15.0" customHeight="1">
      <c r="C156" s="1" t="str">
        <f t="shared" si="4"/>
        <v>Patricio </v>
      </c>
      <c r="E156" s="69" t="s">
        <v>105</v>
      </c>
      <c r="F156" s="69" t="s">
        <v>458</v>
      </c>
      <c r="G156" s="69" t="s">
        <v>460</v>
      </c>
      <c r="I156" s="69" t="s">
        <v>78</v>
      </c>
      <c r="J156" s="4">
        <f t="shared" si="1"/>
        <v>35</v>
      </c>
      <c r="K156" s="5">
        <f t="shared" si="2"/>
        <v>6</v>
      </c>
    </row>
    <row r="157" ht="15.0" customHeight="1">
      <c r="C157" s="1" t="str">
        <f t="shared" si="4"/>
        <v>Martin </v>
      </c>
      <c r="E157" s="69" t="s">
        <v>101</v>
      </c>
      <c r="F157" s="69" t="s">
        <v>461</v>
      </c>
      <c r="G157" s="69" t="s">
        <v>462</v>
      </c>
      <c r="I157" s="69" t="s">
        <v>78</v>
      </c>
      <c r="J157" s="4">
        <f t="shared" si="1"/>
        <v>35</v>
      </c>
      <c r="K157" s="5">
        <f t="shared" si="2"/>
        <v>6</v>
      </c>
    </row>
    <row r="158" ht="15.0" customHeight="1">
      <c r="C158" s="1" t="str">
        <f t="shared" si="4"/>
        <v>Martin </v>
      </c>
      <c r="G158" s="69" t="s">
        <v>463</v>
      </c>
      <c r="J158" s="4">
        <f t="shared" si="1"/>
        <v>0</v>
      </c>
      <c r="K158" s="5">
        <f t="shared" si="2"/>
        <v>0</v>
      </c>
    </row>
    <row r="159" ht="15.0" customHeight="1">
      <c r="C159" s="1" t="str">
        <f t="shared" si="4"/>
        <v>Sebastian </v>
      </c>
      <c r="E159" s="69" t="s">
        <v>90</v>
      </c>
      <c r="F159" s="69" t="s">
        <v>461</v>
      </c>
      <c r="G159" s="69" t="s">
        <v>464</v>
      </c>
      <c r="J159" s="4">
        <f t="shared" si="1"/>
        <v>0</v>
      </c>
      <c r="K159" s="5">
        <f t="shared" si="2"/>
        <v>0</v>
      </c>
    </row>
    <row r="160" ht="15.0" customHeight="1">
      <c r="C160" s="1" t="str">
        <f t="shared" si="4"/>
        <v>Sebastian </v>
      </c>
      <c r="G160" s="69" t="s">
        <v>465</v>
      </c>
      <c r="J160" s="4">
        <f t="shared" si="1"/>
        <v>0</v>
      </c>
      <c r="K160" s="5">
        <f t="shared" si="2"/>
        <v>0</v>
      </c>
    </row>
    <row r="161" ht="15.0" customHeight="1">
      <c r="C161" s="1" t="str">
        <f t="shared" si="4"/>
        <v>Matías Aereal </v>
      </c>
      <c r="E161" s="69" t="s">
        <v>88</v>
      </c>
      <c r="F161" s="69" t="s">
        <v>466</v>
      </c>
      <c r="G161" s="69" t="s">
        <v>467</v>
      </c>
      <c r="J161" s="4">
        <f t="shared" si="1"/>
        <v>0</v>
      </c>
      <c r="K161" s="5">
        <f t="shared" si="2"/>
        <v>0</v>
      </c>
    </row>
    <row r="162" ht="15.0" customHeight="1">
      <c r="C162" s="1" t="str">
        <f t="shared" si="4"/>
        <v>Sebastian </v>
      </c>
      <c r="E162" s="69" t="s">
        <v>90</v>
      </c>
      <c r="F162" s="69" t="s">
        <v>466</v>
      </c>
      <c r="G162" s="69" t="s">
        <v>432</v>
      </c>
      <c r="J162" s="4">
        <f t="shared" si="1"/>
        <v>0</v>
      </c>
      <c r="K162" s="5">
        <f t="shared" si="2"/>
        <v>0</v>
      </c>
    </row>
    <row r="163" ht="15.0" customHeight="1">
      <c r="C163" s="1" t="str">
        <f t="shared" si="4"/>
        <v>Matías Aereal </v>
      </c>
      <c r="E163" s="69" t="s">
        <v>88</v>
      </c>
      <c r="F163" s="69" t="s">
        <v>468</v>
      </c>
      <c r="G163" s="69" t="s">
        <v>469</v>
      </c>
      <c r="I163" s="69" t="s">
        <v>92</v>
      </c>
      <c r="J163" s="4">
        <f t="shared" si="1"/>
        <v>15</v>
      </c>
      <c r="K163" s="5">
        <f t="shared" si="2"/>
        <v>4</v>
      </c>
    </row>
    <row r="164" ht="15.0" customHeight="1">
      <c r="C164" s="1" t="str">
        <f t="shared" si="4"/>
        <v>Patricio </v>
      </c>
      <c r="E164" s="69" t="s">
        <v>105</v>
      </c>
      <c r="F164" s="69" t="s">
        <v>468</v>
      </c>
      <c r="G164" s="69" t="s">
        <v>470</v>
      </c>
      <c r="J164" s="4">
        <f t="shared" si="1"/>
        <v>0</v>
      </c>
      <c r="K164" s="5">
        <f t="shared" si="2"/>
        <v>0</v>
      </c>
    </row>
    <row r="165" ht="15.0" customHeight="1">
      <c r="C165" s="1" t="str">
        <f t="shared" si="4"/>
        <v>Matías Aereal </v>
      </c>
      <c r="E165" s="69" t="s">
        <v>88</v>
      </c>
      <c r="F165" s="69" t="s">
        <v>468</v>
      </c>
      <c r="G165" s="69" t="s">
        <v>471</v>
      </c>
      <c r="J165" s="4">
        <f t="shared" si="1"/>
        <v>0</v>
      </c>
      <c r="K165" s="5">
        <f t="shared" si="2"/>
        <v>0</v>
      </c>
    </row>
    <row r="166" ht="15.0" customHeight="1">
      <c r="C166" s="1" t="str">
        <f t="shared" si="4"/>
        <v>Patricio </v>
      </c>
      <c r="E166" s="69" t="s">
        <v>105</v>
      </c>
      <c r="F166" s="69" t="s">
        <v>468</v>
      </c>
      <c r="G166" s="69" t="s">
        <v>472</v>
      </c>
      <c r="J166" s="4">
        <f t="shared" si="1"/>
        <v>0</v>
      </c>
      <c r="K166" s="5">
        <f t="shared" si="2"/>
        <v>0</v>
      </c>
    </row>
    <row r="167" ht="15.0" customHeight="1">
      <c r="C167" s="1" t="str">
        <f t="shared" si="4"/>
        <v>Matías Aereal </v>
      </c>
      <c r="E167" s="69" t="s">
        <v>88</v>
      </c>
      <c r="F167" s="69" t="s">
        <v>468</v>
      </c>
      <c r="G167" s="69" t="s">
        <v>473</v>
      </c>
      <c r="I167" s="69" t="s">
        <v>78</v>
      </c>
      <c r="J167" s="4">
        <f t="shared" si="1"/>
        <v>35</v>
      </c>
      <c r="K167" s="5">
        <f t="shared" si="2"/>
        <v>6</v>
      </c>
    </row>
    <row r="168" ht="15.0" customHeight="1">
      <c r="C168" s="1" t="str">
        <f t="shared" si="4"/>
        <v>Patricio </v>
      </c>
      <c r="E168" s="69" t="s">
        <v>105</v>
      </c>
      <c r="F168" s="69" t="s">
        <v>474</v>
      </c>
      <c r="G168" s="69" t="s">
        <v>475</v>
      </c>
      <c r="J168" s="4">
        <f t="shared" si="1"/>
        <v>0</v>
      </c>
      <c r="K168" s="5">
        <f t="shared" si="2"/>
        <v>0</v>
      </c>
    </row>
    <row r="169" ht="15.0" customHeight="1">
      <c r="C169" s="1" t="str">
        <f t="shared" si="4"/>
        <v>Matías Aereal </v>
      </c>
      <c r="E169" s="69" t="s">
        <v>88</v>
      </c>
      <c r="F169" s="69" t="s">
        <v>474</v>
      </c>
      <c r="G169" s="69" t="s">
        <v>476</v>
      </c>
      <c r="I169" s="69" t="s">
        <v>78</v>
      </c>
      <c r="J169" s="4">
        <f t="shared" si="1"/>
        <v>35</v>
      </c>
      <c r="K169" s="5">
        <f t="shared" si="2"/>
        <v>6</v>
      </c>
    </row>
    <row r="170" ht="15.0" customHeight="1">
      <c r="C170" s="1" t="str">
        <f t="shared" si="4"/>
        <v>Sebastian </v>
      </c>
      <c r="E170" s="69" t="s">
        <v>90</v>
      </c>
      <c r="F170" s="69" t="s">
        <v>474</v>
      </c>
      <c r="G170" s="69" t="s">
        <v>477</v>
      </c>
      <c r="J170" s="4">
        <f t="shared" si="1"/>
        <v>0</v>
      </c>
      <c r="K170" s="5">
        <f t="shared" si="2"/>
        <v>0</v>
      </c>
    </row>
    <row r="171" ht="15.0" customHeight="1">
      <c r="C171" s="1" t="str">
        <f t="shared" si="4"/>
        <v>Matías Aereal </v>
      </c>
      <c r="E171" s="69" t="s">
        <v>88</v>
      </c>
      <c r="F171" s="69" t="s">
        <v>478</v>
      </c>
      <c r="G171" s="69" t="s">
        <v>479</v>
      </c>
      <c r="I171" s="69" t="s">
        <v>78</v>
      </c>
      <c r="J171" s="4">
        <f t="shared" si="1"/>
        <v>35</v>
      </c>
      <c r="K171" s="5">
        <f t="shared" si="2"/>
        <v>6</v>
      </c>
    </row>
    <row r="172" ht="15.0" customHeight="1">
      <c r="C172" s="1" t="str">
        <f t="shared" si="4"/>
        <v>Sebastian </v>
      </c>
      <c r="E172" s="69" t="s">
        <v>90</v>
      </c>
      <c r="F172" s="69" t="s">
        <v>478</v>
      </c>
      <c r="G172" s="69" t="s">
        <v>480</v>
      </c>
      <c r="J172" s="4">
        <f t="shared" si="1"/>
        <v>0</v>
      </c>
      <c r="K172" s="5">
        <f t="shared" si="2"/>
        <v>0</v>
      </c>
    </row>
    <row r="173" ht="15.0" customHeight="1">
      <c r="C173" s="1" t="str">
        <f t="shared" si="4"/>
        <v>Patricio </v>
      </c>
      <c r="E173" s="69" t="s">
        <v>105</v>
      </c>
      <c r="F173" s="69" t="s">
        <v>481</v>
      </c>
      <c r="G173" s="69" t="s">
        <v>482</v>
      </c>
      <c r="J173" s="4">
        <f t="shared" si="1"/>
        <v>0</v>
      </c>
      <c r="K173" s="5">
        <f t="shared" si="2"/>
        <v>0</v>
      </c>
    </row>
    <row r="174" ht="15.0" customHeight="1">
      <c r="C174" s="1" t="str">
        <f t="shared" si="4"/>
        <v>Matías Aereal </v>
      </c>
      <c r="E174" s="69" t="s">
        <v>88</v>
      </c>
      <c r="F174" s="69" t="s">
        <v>483</v>
      </c>
      <c r="G174" s="69" t="s">
        <v>484</v>
      </c>
      <c r="I174" s="69" t="s">
        <v>78</v>
      </c>
      <c r="J174" s="4">
        <f t="shared" si="1"/>
        <v>35</v>
      </c>
      <c r="K174" s="5">
        <f t="shared" si="2"/>
        <v>6</v>
      </c>
    </row>
    <row r="175" ht="15.0" customHeight="1">
      <c r="C175" s="1" t="str">
        <f t="shared" si="4"/>
        <v>Matías Aereal </v>
      </c>
      <c r="G175" s="69" t="s">
        <v>485</v>
      </c>
      <c r="J175" s="4">
        <f t="shared" si="1"/>
        <v>0</v>
      </c>
      <c r="K175" s="5">
        <f t="shared" si="2"/>
        <v>0</v>
      </c>
    </row>
    <row r="176" ht="15.0" customHeight="1">
      <c r="C176" s="1" t="str">
        <f t="shared" si="4"/>
        <v>Matías Aereal </v>
      </c>
      <c r="G176" s="69" t="s">
        <v>486</v>
      </c>
      <c r="J176" s="4">
        <f t="shared" si="1"/>
        <v>0</v>
      </c>
      <c r="K176" s="5">
        <f t="shared" si="2"/>
        <v>0</v>
      </c>
    </row>
    <row r="177" ht="15.0" customHeight="1">
      <c r="C177" s="1" t="str">
        <f t="shared" si="4"/>
        <v>Matías Aereal </v>
      </c>
      <c r="G177" s="69" t="s">
        <v>487</v>
      </c>
      <c r="J177" s="4">
        <f t="shared" si="1"/>
        <v>0</v>
      </c>
      <c r="K177" s="5">
        <f t="shared" si="2"/>
        <v>0</v>
      </c>
    </row>
    <row r="178" ht="15.0" customHeight="1">
      <c r="C178" s="1" t="str">
        <f t="shared" si="4"/>
        <v>Candela </v>
      </c>
      <c r="E178" s="69" t="s">
        <v>95</v>
      </c>
      <c r="F178" s="69" t="s">
        <v>483</v>
      </c>
      <c r="G178" s="69" t="s">
        <v>488</v>
      </c>
      <c r="I178" s="69" t="s">
        <v>22</v>
      </c>
      <c r="J178" s="4">
        <f t="shared" si="1"/>
        <v>33</v>
      </c>
      <c r="K178" s="5">
        <f t="shared" si="2"/>
        <v>5</v>
      </c>
    </row>
    <row r="179" ht="15.0" customHeight="1">
      <c r="C179" s="1" t="str">
        <f t="shared" si="4"/>
        <v>Matías Aereal </v>
      </c>
      <c r="E179" s="69" t="s">
        <v>88</v>
      </c>
      <c r="F179" s="69" t="s">
        <v>489</v>
      </c>
      <c r="G179" s="69" t="s">
        <v>490</v>
      </c>
      <c r="J179" s="4">
        <f t="shared" si="1"/>
        <v>0</v>
      </c>
      <c r="K179" s="5">
        <f t="shared" si="2"/>
        <v>0</v>
      </c>
    </row>
    <row r="180" ht="15.0" customHeight="1">
      <c r="C180" s="1" t="str">
        <f t="shared" si="4"/>
        <v>Matías Aereal </v>
      </c>
      <c r="G180" s="69" t="s">
        <v>491</v>
      </c>
      <c r="J180" s="4">
        <f t="shared" si="1"/>
        <v>0</v>
      </c>
      <c r="K180" s="5">
        <f t="shared" si="2"/>
        <v>0</v>
      </c>
    </row>
    <row r="181" ht="15.0" customHeight="1">
      <c r="C181" s="1" t="str">
        <f t="shared" si="4"/>
        <v>Matías Aereal </v>
      </c>
      <c r="G181" s="69" t="s">
        <v>492</v>
      </c>
      <c r="I181" s="69" t="s">
        <v>78</v>
      </c>
      <c r="J181" s="4">
        <f t="shared" si="1"/>
        <v>35</v>
      </c>
      <c r="K181" s="5">
        <f t="shared" si="2"/>
        <v>6</v>
      </c>
    </row>
    <row r="182" ht="15.0" customHeight="1">
      <c r="C182" s="1" t="str">
        <f t="shared" si="4"/>
        <v>Martin </v>
      </c>
      <c r="E182" s="69" t="s">
        <v>101</v>
      </c>
      <c r="F182" s="69" t="s">
        <v>489</v>
      </c>
      <c r="G182" s="69" t="s">
        <v>493</v>
      </c>
      <c r="J182" s="4">
        <f t="shared" si="1"/>
        <v>0</v>
      </c>
      <c r="K182" s="5">
        <f t="shared" si="2"/>
        <v>0</v>
      </c>
    </row>
    <row r="183" ht="15.0" customHeight="1">
      <c r="C183" s="1" t="str">
        <f t="shared" si="4"/>
        <v>Matías Aereal </v>
      </c>
      <c r="E183" s="69" t="s">
        <v>88</v>
      </c>
      <c r="F183" s="69" t="s">
        <v>489</v>
      </c>
      <c r="G183" s="69" t="s">
        <v>494</v>
      </c>
      <c r="I183" s="69" t="s">
        <v>271</v>
      </c>
      <c r="J183" s="4">
        <f t="shared" si="1"/>
        <v>32</v>
      </c>
      <c r="K183" s="5">
        <f t="shared" si="2"/>
        <v>1</v>
      </c>
    </row>
    <row r="184" ht="15.0" customHeight="1">
      <c r="C184" s="1" t="str">
        <f t="shared" si="4"/>
        <v>Sebastian </v>
      </c>
      <c r="E184" s="69" t="s">
        <v>90</v>
      </c>
      <c r="F184" s="69" t="s">
        <v>495</v>
      </c>
      <c r="G184" s="69" t="s">
        <v>496</v>
      </c>
      <c r="J184" s="4">
        <f t="shared" si="1"/>
        <v>0</v>
      </c>
      <c r="K184" s="5">
        <f t="shared" si="2"/>
        <v>0</v>
      </c>
    </row>
    <row r="185" ht="15.0" customHeight="1">
      <c r="C185" s="1" t="str">
        <f t="shared" si="4"/>
        <v>Patricio </v>
      </c>
      <c r="E185" s="69" t="s">
        <v>105</v>
      </c>
      <c r="F185" s="69" t="s">
        <v>495</v>
      </c>
      <c r="G185" s="69" t="s">
        <v>497</v>
      </c>
      <c r="I185" s="69" t="s">
        <v>259</v>
      </c>
      <c r="J185" s="4">
        <f t="shared" si="1"/>
        <v>29</v>
      </c>
      <c r="K185" s="5">
        <f t="shared" si="2"/>
        <v>4</v>
      </c>
    </row>
    <row r="186" ht="15.0" customHeight="1">
      <c r="C186" s="1" t="str">
        <f t="shared" si="4"/>
        <v>Sebastian </v>
      </c>
      <c r="E186" s="69" t="s">
        <v>90</v>
      </c>
      <c r="F186" s="69" t="s">
        <v>498</v>
      </c>
      <c r="G186" s="69" t="s">
        <v>499</v>
      </c>
      <c r="I186" s="69" t="s">
        <v>167</v>
      </c>
      <c r="J186" s="4">
        <f t="shared" si="1"/>
        <v>26</v>
      </c>
      <c r="K186" s="5">
        <f t="shared" si="2"/>
        <v>3</v>
      </c>
    </row>
    <row r="187" ht="15.0" customHeight="1">
      <c r="C187" s="1" t="str">
        <f t="shared" si="4"/>
        <v>Matías Aereal </v>
      </c>
      <c r="E187" s="69" t="s">
        <v>88</v>
      </c>
      <c r="F187" s="69" t="s">
        <v>498</v>
      </c>
      <c r="G187" s="69" t="s">
        <v>500</v>
      </c>
      <c r="I187" s="69" t="s">
        <v>189</v>
      </c>
      <c r="J187" s="4">
        <f t="shared" si="1"/>
        <v>11</v>
      </c>
      <c r="K187" s="5">
        <f t="shared" si="2"/>
        <v>5</v>
      </c>
    </row>
    <row r="188" ht="15.0" customHeight="1">
      <c r="C188" s="1" t="str">
        <f t="shared" si="4"/>
        <v>Sebastian </v>
      </c>
      <c r="E188" s="69" t="s">
        <v>90</v>
      </c>
      <c r="F188" s="69" t="s">
        <v>498</v>
      </c>
      <c r="G188" s="69" t="s">
        <v>501</v>
      </c>
      <c r="I188" s="69" t="s">
        <v>167</v>
      </c>
      <c r="J188" s="4">
        <f t="shared" si="1"/>
        <v>26</v>
      </c>
      <c r="K188" s="5">
        <f t="shared" si="2"/>
        <v>3</v>
      </c>
    </row>
    <row r="189" ht="15.0" customHeight="1">
      <c r="C189" s="1" t="str">
        <f t="shared" si="4"/>
        <v>Candela </v>
      </c>
      <c r="E189" s="69" t="s">
        <v>95</v>
      </c>
      <c r="F189" s="69" t="s">
        <v>498</v>
      </c>
      <c r="G189" s="69" t="s">
        <v>502</v>
      </c>
      <c r="I189" s="69" t="s">
        <v>154</v>
      </c>
      <c r="J189" s="4">
        <f t="shared" si="1"/>
        <v>4</v>
      </c>
      <c r="K189" s="5">
        <f t="shared" si="2"/>
        <v>12</v>
      </c>
    </row>
    <row r="190" ht="15.0" customHeight="1">
      <c r="C190" s="1" t="str">
        <f t="shared" si="4"/>
        <v>Matías Aereal </v>
      </c>
      <c r="E190" s="69" t="s">
        <v>88</v>
      </c>
      <c r="F190" s="69" t="s">
        <v>503</v>
      </c>
      <c r="G190" s="69" t="s">
        <v>504</v>
      </c>
      <c r="I190" s="69" t="s">
        <v>154</v>
      </c>
      <c r="J190" s="4">
        <f t="shared" si="1"/>
        <v>4</v>
      </c>
      <c r="K190" s="5">
        <f t="shared" si="2"/>
        <v>12</v>
      </c>
    </row>
    <row r="191" ht="15.0" customHeight="1">
      <c r="C191" s="1" t="str">
        <f t="shared" si="4"/>
        <v>Matías Aereal </v>
      </c>
      <c r="G191" s="69" t="s">
        <v>505</v>
      </c>
      <c r="J191" s="4">
        <f t="shared" si="1"/>
        <v>0</v>
      </c>
      <c r="K191" s="5">
        <f t="shared" si="2"/>
        <v>0</v>
      </c>
    </row>
    <row r="192" ht="15.0" customHeight="1">
      <c r="C192" s="1" t="str">
        <f t="shared" si="4"/>
        <v>Matías Aereal </v>
      </c>
      <c r="G192" s="69" t="s">
        <v>506</v>
      </c>
      <c r="J192" s="4">
        <f t="shared" si="1"/>
        <v>0</v>
      </c>
      <c r="K192" s="5">
        <f t="shared" si="2"/>
        <v>0</v>
      </c>
    </row>
    <row r="193" ht="15.0" customHeight="1">
      <c r="C193" s="1" t="str">
        <f t="shared" si="4"/>
        <v>Candela </v>
      </c>
      <c r="E193" s="69" t="s">
        <v>95</v>
      </c>
      <c r="F193" s="69" t="s">
        <v>503</v>
      </c>
      <c r="G193" s="69" t="s">
        <v>507</v>
      </c>
      <c r="I193" s="69" t="s">
        <v>22</v>
      </c>
      <c r="J193" s="4">
        <f t="shared" si="1"/>
        <v>33</v>
      </c>
      <c r="K193" s="5">
        <f t="shared" si="2"/>
        <v>5</v>
      </c>
    </row>
    <row r="194" ht="15.0" customHeight="1">
      <c r="C194" s="1" t="str">
        <f t="shared" si="4"/>
        <v>Martin </v>
      </c>
      <c r="E194" s="69" t="s">
        <v>101</v>
      </c>
      <c r="F194" s="69" t="s">
        <v>503</v>
      </c>
      <c r="G194" s="69" t="s">
        <v>508</v>
      </c>
      <c r="I194" s="69" t="s">
        <v>154</v>
      </c>
      <c r="J194" s="4">
        <f t="shared" si="1"/>
        <v>4</v>
      </c>
      <c r="K194" s="5">
        <f t="shared" si="2"/>
        <v>12</v>
      </c>
    </row>
    <row r="195" ht="15.0" customHeight="1">
      <c r="C195" s="1" t="str">
        <f t="shared" si="4"/>
        <v>Sebastian </v>
      </c>
      <c r="E195" s="69" t="s">
        <v>90</v>
      </c>
      <c r="F195" s="69" t="s">
        <v>509</v>
      </c>
      <c r="G195" s="69" t="s">
        <v>510</v>
      </c>
      <c r="I195" s="69" t="s">
        <v>33</v>
      </c>
      <c r="J195" s="4">
        <f t="shared" si="1"/>
        <v>6</v>
      </c>
      <c r="K195" s="5">
        <f t="shared" si="2"/>
        <v>5</v>
      </c>
    </row>
    <row r="196" ht="15.0" customHeight="1">
      <c r="C196" s="1" t="str">
        <f t="shared" si="4"/>
        <v>Matías Aereal </v>
      </c>
      <c r="E196" s="69" t="s">
        <v>88</v>
      </c>
      <c r="F196" s="69" t="s">
        <v>511</v>
      </c>
      <c r="G196" s="69" t="s">
        <v>512</v>
      </c>
      <c r="I196" s="69" t="s">
        <v>85</v>
      </c>
      <c r="J196" s="4">
        <f t="shared" si="1"/>
        <v>30</v>
      </c>
      <c r="K196" s="5">
        <f t="shared" si="2"/>
        <v>8</v>
      </c>
    </row>
    <row r="197" ht="15.0" customHeight="1">
      <c r="C197" s="1" t="str">
        <f t="shared" si="4"/>
        <v>Matías Aereal </v>
      </c>
      <c r="G197" s="69" t="s">
        <v>513</v>
      </c>
      <c r="I197" s="69" t="s">
        <v>92</v>
      </c>
      <c r="J197" s="4">
        <f t="shared" si="1"/>
        <v>15</v>
      </c>
      <c r="K197" s="5">
        <f t="shared" si="2"/>
        <v>4</v>
      </c>
    </row>
    <row r="198" ht="15.0" customHeight="1">
      <c r="C198" s="1" t="str">
        <f t="shared" si="4"/>
        <v>Matías Aereal </v>
      </c>
      <c r="G198" s="69" t="s">
        <v>514</v>
      </c>
      <c r="I198" s="69" t="s">
        <v>78</v>
      </c>
      <c r="J198" s="4">
        <f t="shared" si="1"/>
        <v>35</v>
      </c>
      <c r="K198" s="5">
        <f t="shared" si="2"/>
        <v>6</v>
      </c>
    </row>
    <row r="199" ht="15.0" customHeight="1">
      <c r="C199" s="1" t="str">
        <f t="shared" si="4"/>
        <v>Matías Aereal </v>
      </c>
      <c r="G199" s="69" t="s">
        <v>515</v>
      </c>
      <c r="J199" s="4">
        <f t="shared" si="1"/>
        <v>0</v>
      </c>
      <c r="K199" s="5">
        <f t="shared" si="2"/>
        <v>0</v>
      </c>
    </row>
    <row r="200" ht="15.0" customHeight="1">
      <c r="C200" s="1" t="str">
        <f t="shared" si="4"/>
        <v>Matías Aereal </v>
      </c>
      <c r="J200" s="4">
        <f t="shared" si="1"/>
        <v>0</v>
      </c>
      <c r="K200" s="5">
        <f t="shared" si="2"/>
        <v>0</v>
      </c>
    </row>
    <row r="201" ht="15.0" customHeight="1">
      <c r="C201" s="1" t="str">
        <f t="shared" si="4"/>
        <v>Matías Aereal </v>
      </c>
      <c r="G201" s="69" t="s">
        <v>516</v>
      </c>
      <c r="J201" s="4">
        <f t="shared" si="1"/>
        <v>0</v>
      </c>
      <c r="K201" s="5">
        <f t="shared" si="2"/>
        <v>0</v>
      </c>
    </row>
    <row r="202" ht="15.0" customHeight="1">
      <c r="C202" s="1" t="str">
        <f t="shared" si="4"/>
        <v>Matías Aereal </v>
      </c>
      <c r="J202" s="4">
        <f t="shared" si="1"/>
        <v>0</v>
      </c>
      <c r="K202" s="5">
        <f t="shared" si="2"/>
        <v>0</v>
      </c>
    </row>
    <row r="203" ht="15.0" customHeight="1">
      <c r="C203" s="1" t="str">
        <f t="shared" si="4"/>
        <v>Matías Aereal </v>
      </c>
      <c r="G203" s="69" t="s">
        <v>517</v>
      </c>
      <c r="J203" s="4">
        <f t="shared" si="1"/>
        <v>0</v>
      </c>
      <c r="K203" s="5">
        <f t="shared" si="2"/>
        <v>0</v>
      </c>
    </row>
    <row r="204" ht="15.0" customHeight="1">
      <c r="C204" s="1" t="str">
        <f t="shared" si="4"/>
        <v>Matías Aereal </v>
      </c>
      <c r="J204" s="4">
        <f t="shared" si="1"/>
        <v>0</v>
      </c>
      <c r="K204" s="5">
        <f t="shared" si="2"/>
        <v>0</v>
      </c>
    </row>
    <row r="205" ht="15.0" customHeight="1">
      <c r="C205" s="1" t="str">
        <f t="shared" si="4"/>
        <v>Matías Aereal </v>
      </c>
      <c r="G205" s="69" t="s">
        <v>518</v>
      </c>
      <c r="J205" s="4">
        <f t="shared" si="1"/>
        <v>0</v>
      </c>
      <c r="K205" s="5">
        <f t="shared" si="2"/>
        <v>0</v>
      </c>
    </row>
    <row r="206" ht="15.0" customHeight="1">
      <c r="C206" s="1" t="str">
        <f t="shared" si="4"/>
        <v>Matías Aereal </v>
      </c>
      <c r="G206" s="69" t="s">
        <v>519</v>
      </c>
      <c r="I206" s="69" t="s">
        <v>92</v>
      </c>
      <c r="J206" s="4">
        <f t="shared" si="1"/>
        <v>15</v>
      </c>
      <c r="K206" s="5">
        <f t="shared" si="2"/>
        <v>4</v>
      </c>
    </row>
    <row r="207" ht="15.0" customHeight="1">
      <c r="C207" s="1" t="str">
        <f t="shared" si="4"/>
        <v>Matías Aereal </v>
      </c>
      <c r="G207" s="69" t="s">
        <v>520</v>
      </c>
      <c r="J207" s="4">
        <f t="shared" si="1"/>
        <v>0</v>
      </c>
      <c r="K207" s="5">
        <f t="shared" si="2"/>
        <v>0</v>
      </c>
    </row>
    <row r="208" ht="15.0" customHeight="1">
      <c r="C208" s="1" t="str">
        <f t="shared" si="4"/>
        <v>Sebastian </v>
      </c>
      <c r="E208" s="69" t="s">
        <v>90</v>
      </c>
      <c r="F208" s="69" t="s">
        <v>521</v>
      </c>
      <c r="G208" s="69" t="s">
        <v>522</v>
      </c>
      <c r="I208" s="69" t="s">
        <v>45</v>
      </c>
      <c r="J208" s="4">
        <f t="shared" si="1"/>
        <v>24</v>
      </c>
      <c r="K208" s="5">
        <f t="shared" si="2"/>
        <v>7</v>
      </c>
    </row>
    <row r="209" ht="15.0" customHeight="1">
      <c r="C209" s="1" t="str">
        <f t="shared" si="4"/>
        <v>Patricio </v>
      </c>
      <c r="E209" s="69" t="s">
        <v>105</v>
      </c>
      <c r="F209" s="69" t="s">
        <v>523</v>
      </c>
      <c r="G209" s="69" t="s">
        <v>524</v>
      </c>
      <c r="I209" s="69" t="s">
        <v>196</v>
      </c>
      <c r="J209" s="4">
        <f t="shared" si="1"/>
        <v>13</v>
      </c>
      <c r="K209" s="5">
        <f t="shared" si="2"/>
        <v>4</v>
      </c>
    </row>
    <row r="210" ht="15.0" customHeight="1">
      <c r="C210" s="1" t="str">
        <f t="shared" si="4"/>
        <v>Matías Aereal </v>
      </c>
      <c r="E210" s="69" t="s">
        <v>88</v>
      </c>
      <c r="F210" s="69" t="s">
        <v>523</v>
      </c>
      <c r="G210" s="69" t="s">
        <v>525</v>
      </c>
      <c r="I210" s="69" t="s">
        <v>70</v>
      </c>
      <c r="J210" s="4">
        <f t="shared" si="1"/>
        <v>5</v>
      </c>
      <c r="K210" s="5">
        <f t="shared" si="2"/>
        <v>4</v>
      </c>
    </row>
    <row r="211" ht="15.0" customHeight="1">
      <c r="C211" s="1" t="str">
        <f t="shared" si="4"/>
        <v>Sebastian </v>
      </c>
      <c r="E211" s="69" t="s">
        <v>90</v>
      </c>
      <c r="F211" s="69" t="s">
        <v>523</v>
      </c>
      <c r="G211" s="69" t="s">
        <v>323</v>
      </c>
      <c r="I211" s="69" t="s">
        <v>167</v>
      </c>
      <c r="J211" s="4">
        <f t="shared" si="1"/>
        <v>26</v>
      </c>
      <c r="K211" s="5">
        <f t="shared" si="2"/>
        <v>3</v>
      </c>
    </row>
    <row r="212" ht="15.0" customHeight="1">
      <c r="C212" s="1" t="str">
        <f t="shared" si="4"/>
        <v>Candela </v>
      </c>
      <c r="E212" s="69" t="s">
        <v>95</v>
      </c>
      <c r="F212" s="69" t="s">
        <v>526</v>
      </c>
      <c r="G212" s="69" t="s">
        <v>527</v>
      </c>
      <c r="J212" s="4">
        <f t="shared" si="1"/>
        <v>0</v>
      </c>
      <c r="K212" s="5">
        <f t="shared" si="2"/>
        <v>0</v>
      </c>
    </row>
    <row r="213" ht="15.0" customHeight="1">
      <c r="C213" s="1" t="str">
        <f t="shared" si="4"/>
        <v>Candela </v>
      </c>
      <c r="G213" s="69" t="s">
        <v>528</v>
      </c>
      <c r="I213" s="69" t="s">
        <v>85</v>
      </c>
      <c r="J213" s="4">
        <f t="shared" si="1"/>
        <v>30</v>
      </c>
      <c r="K213" s="5">
        <f t="shared" si="2"/>
        <v>8</v>
      </c>
    </row>
    <row r="214" ht="15.0" customHeight="1">
      <c r="C214" s="1" t="str">
        <f t="shared" si="4"/>
        <v>Matías Aereal </v>
      </c>
      <c r="E214" s="69" t="s">
        <v>88</v>
      </c>
      <c r="F214" s="69" t="s">
        <v>526</v>
      </c>
      <c r="G214" s="69" t="s">
        <v>313</v>
      </c>
      <c r="I214" s="69" t="s">
        <v>183</v>
      </c>
      <c r="J214" s="4">
        <f t="shared" si="1"/>
        <v>10</v>
      </c>
      <c r="K214" s="5">
        <f t="shared" si="2"/>
        <v>1</v>
      </c>
    </row>
    <row r="215" ht="15.0" customHeight="1">
      <c r="C215" s="1" t="str">
        <f t="shared" si="4"/>
        <v>Candela </v>
      </c>
      <c r="E215" s="69" t="s">
        <v>95</v>
      </c>
      <c r="F215" s="69" t="s">
        <v>526</v>
      </c>
      <c r="G215" s="69" t="s">
        <v>529</v>
      </c>
      <c r="I215" s="69" t="s">
        <v>139</v>
      </c>
      <c r="J215" s="4">
        <f t="shared" si="1"/>
        <v>2</v>
      </c>
      <c r="K215" s="5">
        <f t="shared" si="2"/>
        <v>5</v>
      </c>
    </row>
    <row r="216" ht="15.0" customHeight="1">
      <c r="C216" s="1" t="str">
        <f t="shared" si="4"/>
        <v>Sebastian </v>
      </c>
      <c r="E216" s="69" t="s">
        <v>90</v>
      </c>
      <c r="F216" s="69" t="s">
        <v>526</v>
      </c>
      <c r="G216" s="69" t="s">
        <v>530</v>
      </c>
      <c r="I216" s="69" t="s">
        <v>167</v>
      </c>
      <c r="J216" s="4">
        <f t="shared" si="1"/>
        <v>26</v>
      </c>
      <c r="K216" s="5">
        <f t="shared" si="2"/>
        <v>3</v>
      </c>
    </row>
    <row r="217" ht="15.0" customHeight="1">
      <c r="C217" s="1" t="str">
        <f t="shared" si="4"/>
        <v>Matías Aereal </v>
      </c>
      <c r="E217" s="69" t="s">
        <v>88</v>
      </c>
      <c r="F217" s="69" t="s">
        <v>526</v>
      </c>
      <c r="G217" s="69" t="s">
        <v>531</v>
      </c>
      <c r="I217" s="69" t="s">
        <v>167</v>
      </c>
      <c r="J217" s="4">
        <f t="shared" si="1"/>
        <v>26</v>
      </c>
      <c r="K217" s="5">
        <f t="shared" si="2"/>
        <v>3</v>
      </c>
    </row>
    <row r="218" ht="15.0" customHeight="1">
      <c r="C218" s="1" t="str">
        <f t="shared" si="4"/>
        <v>Matías Aereal </v>
      </c>
      <c r="G218" s="69" t="s">
        <v>532</v>
      </c>
      <c r="J218" s="4">
        <f t="shared" si="1"/>
        <v>0</v>
      </c>
      <c r="K218" s="5">
        <f t="shared" si="2"/>
        <v>0</v>
      </c>
    </row>
    <row r="219" ht="15.0" customHeight="1">
      <c r="C219" s="1" t="str">
        <f t="shared" si="4"/>
        <v>Patricio </v>
      </c>
      <c r="E219" s="69" t="s">
        <v>105</v>
      </c>
      <c r="F219" s="69" t="s">
        <v>526</v>
      </c>
      <c r="G219" s="69" t="s">
        <v>533</v>
      </c>
      <c r="I219" s="69" t="s">
        <v>189</v>
      </c>
      <c r="J219" s="4">
        <f t="shared" si="1"/>
        <v>11</v>
      </c>
      <c r="K219" s="5">
        <f t="shared" si="2"/>
        <v>5</v>
      </c>
    </row>
    <row r="220" ht="15.0" customHeight="1">
      <c r="C220" s="1" t="str">
        <f t="shared" si="4"/>
        <v>Sebastian </v>
      </c>
      <c r="E220" s="69" t="s">
        <v>90</v>
      </c>
      <c r="F220" s="69" t="s">
        <v>534</v>
      </c>
      <c r="G220" s="69" t="s">
        <v>535</v>
      </c>
      <c r="I220" s="69" t="s">
        <v>92</v>
      </c>
      <c r="J220" s="4">
        <f t="shared" si="1"/>
        <v>15</v>
      </c>
      <c r="K220" s="5">
        <f t="shared" si="2"/>
        <v>4</v>
      </c>
    </row>
    <row r="221" ht="15.0" customHeight="1">
      <c r="C221" s="1" t="str">
        <f t="shared" si="4"/>
        <v>Sebastian </v>
      </c>
      <c r="G221" s="69" t="s">
        <v>536</v>
      </c>
      <c r="J221" s="4">
        <f t="shared" si="1"/>
        <v>0</v>
      </c>
      <c r="K221" s="5">
        <f t="shared" si="2"/>
        <v>0</v>
      </c>
    </row>
    <row r="222" ht="15.0" customHeight="1">
      <c r="C222" s="1" t="str">
        <f t="shared" si="4"/>
        <v>Matías Aereal </v>
      </c>
      <c r="E222" s="69" t="s">
        <v>88</v>
      </c>
      <c r="F222" s="69" t="s">
        <v>534</v>
      </c>
      <c r="G222" s="69" t="s">
        <v>537</v>
      </c>
      <c r="J222" s="4">
        <f t="shared" si="1"/>
        <v>0</v>
      </c>
      <c r="K222" s="5">
        <f t="shared" si="2"/>
        <v>0</v>
      </c>
    </row>
    <row r="223" ht="15.0" customHeight="1">
      <c r="C223" s="1" t="str">
        <f t="shared" si="4"/>
        <v>Matías Aereal </v>
      </c>
      <c r="G223" s="69" t="s">
        <v>538</v>
      </c>
      <c r="I223" s="69" t="s">
        <v>33</v>
      </c>
      <c r="J223" s="4">
        <f t="shared" si="1"/>
        <v>6</v>
      </c>
      <c r="K223" s="5">
        <f t="shared" si="2"/>
        <v>5</v>
      </c>
    </row>
    <row r="224" ht="15.0" customHeight="1">
      <c r="C224" s="1" t="str">
        <f t="shared" si="4"/>
        <v>Martin </v>
      </c>
      <c r="E224" s="69" t="s">
        <v>101</v>
      </c>
      <c r="F224" s="69" t="s">
        <v>534</v>
      </c>
      <c r="G224" s="69" t="s">
        <v>539</v>
      </c>
      <c r="I224" s="69" t="s">
        <v>167</v>
      </c>
      <c r="J224" s="4">
        <f t="shared" si="1"/>
        <v>26</v>
      </c>
      <c r="K224" s="5">
        <f t="shared" si="2"/>
        <v>3</v>
      </c>
    </row>
    <row r="225" ht="15.0" customHeight="1">
      <c r="C225" s="1" t="str">
        <f t="shared" si="4"/>
        <v>Sebastian </v>
      </c>
      <c r="E225" s="69" t="s">
        <v>90</v>
      </c>
      <c r="F225" s="69" t="s">
        <v>534</v>
      </c>
      <c r="G225" s="69" t="s">
        <v>540</v>
      </c>
      <c r="I225" s="69" t="s">
        <v>167</v>
      </c>
      <c r="J225" s="4">
        <f t="shared" si="1"/>
        <v>26</v>
      </c>
      <c r="K225" s="5">
        <f t="shared" si="2"/>
        <v>3</v>
      </c>
    </row>
    <row r="226" ht="15.0" customHeight="1">
      <c r="C226" s="1" t="str">
        <f t="shared" si="4"/>
        <v>Candela </v>
      </c>
      <c r="E226" s="69" t="s">
        <v>95</v>
      </c>
      <c r="F226" s="69" t="s">
        <v>534</v>
      </c>
      <c r="G226" s="69" t="s">
        <v>541</v>
      </c>
      <c r="I226" s="69" t="s">
        <v>189</v>
      </c>
      <c r="J226" s="4">
        <f t="shared" si="1"/>
        <v>11</v>
      </c>
      <c r="K226" s="5">
        <f t="shared" si="2"/>
        <v>5</v>
      </c>
    </row>
    <row r="227" ht="15.0" customHeight="1">
      <c r="C227" s="1" t="str">
        <f t="shared" si="4"/>
        <v>Candela </v>
      </c>
      <c r="G227" s="69" t="s">
        <v>542</v>
      </c>
      <c r="I227" s="69" t="s">
        <v>92</v>
      </c>
      <c r="J227" s="4">
        <f t="shared" si="1"/>
        <v>15</v>
      </c>
      <c r="K227" s="5">
        <f t="shared" si="2"/>
        <v>4</v>
      </c>
    </row>
    <row r="228" ht="15.0" customHeight="1">
      <c r="C228" s="1" t="str">
        <f t="shared" si="4"/>
        <v>Sebastian </v>
      </c>
      <c r="E228" s="69" t="s">
        <v>90</v>
      </c>
      <c r="F228" s="69" t="s">
        <v>543</v>
      </c>
      <c r="G228" s="69" t="s">
        <v>544</v>
      </c>
      <c r="J228" s="4">
        <f t="shared" si="1"/>
        <v>0</v>
      </c>
      <c r="K228" s="5">
        <f t="shared" si="2"/>
        <v>0</v>
      </c>
    </row>
    <row r="229" ht="15.0" customHeight="1">
      <c r="C229" s="1" t="str">
        <f t="shared" si="4"/>
        <v>Sebastian </v>
      </c>
      <c r="G229" s="69" t="s">
        <v>545</v>
      </c>
      <c r="I229" s="69" t="s">
        <v>22</v>
      </c>
      <c r="J229" s="4">
        <f t="shared" si="1"/>
        <v>33</v>
      </c>
      <c r="K229" s="5">
        <f t="shared" si="2"/>
        <v>5</v>
      </c>
    </row>
    <row r="230" ht="15.0" customHeight="1">
      <c r="C230" s="1" t="str">
        <f t="shared" si="4"/>
        <v>Matías Aereal </v>
      </c>
      <c r="E230" s="69" t="s">
        <v>88</v>
      </c>
      <c r="F230" s="69" t="s">
        <v>543</v>
      </c>
      <c r="G230" s="69" t="s">
        <v>546</v>
      </c>
      <c r="J230" s="4">
        <f t="shared" si="1"/>
        <v>0</v>
      </c>
      <c r="K230" s="5">
        <f t="shared" si="2"/>
        <v>0</v>
      </c>
    </row>
    <row r="231" ht="15.0" customHeight="1">
      <c r="C231" s="1" t="str">
        <f t="shared" si="4"/>
        <v>Matías Aereal </v>
      </c>
      <c r="G231" s="69" t="s">
        <v>547</v>
      </c>
      <c r="J231" s="4">
        <f t="shared" si="1"/>
        <v>0</v>
      </c>
      <c r="K231" s="5">
        <f t="shared" si="2"/>
        <v>0</v>
      </c>
    </row>
    <row r="232" ht="15.0" customHeight="1">
      <c r="C232" s="1" t="str">
        <f t="shared" si="4"/>
        <v>Sebastian </v>
      </c>
      <c r="E232" s="69" t="s">
        <v>90</v>
      </c>
      <c r="F232" s="69" t="s">
        <v>543</v>
      </c>
      <c r="G232" s="69" t="s">
        <v>432</v>
      </c>
      <c r="J232" s="4">
        <f t="shared" si="1"/>
        <v>0</v>
      </c>
      <c r="K232" s="5">
        <f t="shared" si="2"/>
        <v>0</v>
      </c>
    </row>
    <row r="233" ht="15.0" customHeight="1">
      <c r="C233" s="1" t="str">
        <f t="shared" si="4"/>
        <v>Matías Aereal </v>
      </c>
      <c r="E233" s="69" t="s">
        <v>88</v>
      </c>
      <c r="F233" s="69" t="s">
        <v>548</v>
      </c>
      <c r="G233" s="69" t="s">
        <v>549</v>
      </c>
      <c r="J233" s="4">
        <f t="shared" si="1"/>
        <v>0</v>
      </c>
      <c r="K233" s="5">
        <f t="shared" si="2"/>
        <v>0</v>
      </c>
    </row>
    <row r="234" ht="15.0" customHeight="1">
      <c r="C234" s="1" t="str">
        <f t="shared" si="4"/>
        <v>Matías Aereal </v>
      </c>
      <c r="G234" s="69" t="s">
        <v>550</v>
      </c>
      <c r="J234" s="4">
        <f t="shared" si="1"/>
        <v>0</v>
      </c>
      <c r="K234" s="5">
        <f t="shared" si="2"/>
        <v>0</v>
      </c>
    </row>
    <row r="235" ht="15.0" customHeight="1">
      <c r="C235" s="1" t="str">
        <f t="shared" si="4"/>
        <v>Matías Aereal </v>
      </c>
      <c r="G235" s="69" t="s">
        <v>551</v>
      </c>
      <c r="J235" s="4">
        <f t="shared" si="1"/>
        <v>0</v>
      </c>
      <c r="K235" s="5">
        <f t="shared" si="2"/>
        <v>0</v>
      </c>
    </row>
    <row r="236" ht="15.0" customHeight="1">
      <c r="C236" s="1" t="str">
        <f t="shared" si="4"/>
        <v>Matías Aereal </v>
      </c>
      <c r="G236" s="69" t="s">
        <v>552</v>
      </c>
      <c r="J236" s="4">
        <f t="shared" si="1"/>
        <v>0</v>
      </c>
      <c r="K236" s="5">
        <f t="shared" si="2"/>
        <v>0</v>
      </c>
    </row>
    <row r="237" ht="15.0" customHeight="1">
      <c r="C237" s="1" t="str">
        <f t="shared" si="4"/>
        <v>Matías Aereal </v>
      </c>
      <c r="G237" s="69" t="s">
        <v>553</v>
      </c>
      <c r="J237" s="4">
        <f t="shared" si="1"/>
        <v>0</v>
      </c>
      <c r="K237" s="5">
        <f t="shared" si="2"/>
        <v>0</v>
      </c>
    </row>
    <row r="238" ht="15.0" customHeight="1">
      <c r="C238" s="1" t="str">
        <f t="shared" si="4"/>
        <v>Matías Aereal </v>
      </c>
      <c r="G238" s="69" t="s">
        <v>554</v>
      </c>
      <c r="I238" s="69" t="s">
        <v>85</v>
      </c>
      <c r="J238" s="4">
        <f t="shared" si="1"/>
        <v>30</v>
      </c>
      <c r="K238" s="5">
        <f t="shared" si="2"/>
        <v>8</v>
      </c>
    </row>
    <row r="239" ht="15.0" customHeight="1">
      <c r="C239" s="1" t="str">
        <f t="shared" si="4"/>
        <v>Sebastian </v>
      </c>
      <c r="E239" s="69" t="s">
        <v>90</v>
      </c>
      <c r="F239" s="69" t="s">
        <v>548</v>
      </c>
      <c r="G239" s="69" t="s">
        <v>555</v>
      </c>
      <c r="J239" s="4">
        <f t="shared" si="1"/>
        <v>0</v>
      </c>
      <c r="K239" s="5">
        <f t="shared" si="2"/>
        <v>0</v>
      </c>
    </row>
    <row r="240" ht="15.0" customHeight="1">
      <c r="C240" s="1" t="str">
        <f t="shared" si="4"/>
        <v>Matías Aereal </v>
      </c>
      <c r="E240" s="69" t="s">
        <v>88</v>
      </c>
      <c r="F240" s="69" t="s">
        <v>556</v>
      </c>
      <c r="G240" s="69" t="s">
        <v>557</v>
      </c>
      <c r="J240" s="4">
        <f t="shared" si="1"/>
        <v>0</v>
      </c>
      <c r="K240" s="5">
        <f t="shared" si="2"/>
        <v>0</v>
      </c>
    </row>
    <row r="241" ht="15.0" customHeight="1">
      <c r="C241" s="1" t="str">
        <f t="shared" si="4"/>
        <v>Matías Aereal </v>
      </c>
      <c r="G241" s="69" t="s">
        <v>558</v>
      </c>
      <c r="J241" s="4">
        <f t="shared" si="1"/>
        <v>0</v>
      </c>
      <c r="K241" s="5">
        <f t="shared" si="2"/>
        <v>0</v>
      </c>
    </row>
    <row r="242" ht="15.0" customHeight="1">
      <c r="C242" s="1" t="str">
        <f t="shared" si="4"/>
        <v>Sebastian </v>
      </c>
      <c r="E242" s="69" t="s">
        <v>90</v>
      </c>
      <c r="F242" s="69" t="s">
        <v>559</v>
      </c>
      <c r="G242" s="69" t="s">
        <v>560</v>
      </c>
      <c r="J242" s="4">
        <f t="shared" si="1"/>
        <v>0</v>
      </c>
      <c r="K242" s="5">
        <f t="shared" si="2"/>
        <v>0</v>
      </c>
    </row>
    <row r="243" ht="15.0" customHeight="1">
      <c r="C243" s="1" t="str">
        <f t="shared" si="4"/>
        <v>Sebastian </v>
      </c>
      <c r="G243" s="69" t="s">
        <v>561</v>
      </c>
      <c r="I243" s="69" t="s">
        <v>85</v>
      </c>
      <c r="J243" s="4">
        <f t="shared" si="1"/>
        <v>30</v>
      </c>
      <c r="K243" s="5">
        <f t="shared" si="2"/>
        <v>8</v>
      </c>
    </row>
    <row r="244" ht="15.0" customHeight="1">
      <c r="C244" s="1" t="str">
        <f t="shared" si="4"/>
        <v>Matías Aereal </v>
      </c>
      <c r="E244" s="69" t="s">
        <v>88</v>
      </c>
      <c r="F244" s="69" t="s">
        <v>562</v>
      </c>
      <c r="G244" s="69" t="s">
        <v>563</v>
      </c>
      <c r="J244" s="4">
        <f t="shared" si="1"/>
        <v>0</v>
      </c>
      <c r="K244" s="5">
        <f t="shared" si="2"/>
        <v>0</v>
      </c>
    </row>
    <row r="245" ht="15.0" customHeight="1">
      <c r="C245" s="1" t="str">
        <f t="shared" si="4"/>
        <v>Matías Aereal </v>
      </c>
      <c r="G245" s="69" t="s">
        <v>564</v>
      </c>
      <c r="I245" s="69" t="s">
        <v>139</v>
      </c>
      <c r="J245" s="4">
        <f t="shared" si="1"/>
        <v>2</v>
      </c>
      <c r="K245" s="5">
        <f t="shared" si="2"/>
        <v>5</v>
      </c>
    </row>
    <row r="246" ht="15.0" customHeight="1">
      <c r="C246" s="1" t="str">
        <f t="shared" si="4"/>
        <v>Matías Aereal </v>
      </c>
      <c r="G246" s="69" t="s">
        <v>565</v>
      </c>
      <c r="J246" s="4">
        <f t="shared" si="1"/>
        <v>0</v>
      </c>
      <c r="K246" s="5">
        <f t="shared" si="2"/>
        <v>0</v>
      </c>
    </row>
    <row r="247" ht="15.0" customHeight="1">
      <c r="C247" s="1" t="str">
        <f t="shared" si="4"/>
        <v>Sebastian </v>
      </c>
      <c r="E247" s="69" t="s">
        <v>90</v>
      </c>
      <c r="F247" s="69" t="s">
        <v>562</v>
      </c>
      <c r="G247" s="69" t="s">
        <v>432</v>
      </c>
      <c r="J247" s="4">
        <f t="shared" si="1"/>
        <v>0</v>
      </c>
      <c r="K247" s="5">
        <f t="shared" si="2"/>
        <v>0</v>
      </c>
    </row>
    <row r="248" ht="15.0" customHeight="1">
      <c r="C248" s="1" t="str">
        <f t="shared" si="4"/>
        <v>Matías Aereal </v>
      </c>
      <c r="E248" s="69" t="s">
        <v>88</v>
      </c>
      <c r="F248" s="69" t="s">
        <v>566</v>
      </c>
      <c r="G248" s="69" t="s">
        <v>567</v>
      </c>
      <c r="I248" s="69" t="s">
        <v>221</v>
      </c>
      <c r="J248" s="4">
        <f t="shared" si="1"/>
        <v>19</v>
      </c>
      <c r="K248" s="5">
        <f t="shared" si="2"/>
        <v>7</v>
      </c>
    </row>
    <row r="249" ht="15.0" customHeight="1">
      <c r="C249" s="1" t="str">
        <f t="shared" si="4"/>
        <v>Matías Aereal </v>
      </c>
      <c r="G249" s="69" t="s">
        <v>568</v>
      </c>
      <c r="J249" s="4">
        <f t="shared" si="1"/>
        <v>0</v>
      </c>
      <c r="K249" s="5">
        <f t="shared" si="2"/>
        <v>0</v>
      </c>
    </row>
    <row r="250" ht="15.0" customHeight="1">
      <c r="C250" s="1" t="str">
        <f t="shared" si="4"/>
        <v>Sebastian </v>
      </c>
      <c r="E250" s="69" t="s">
        <v>90</v>
      </c>
      <c r="F250" s="69" t="s">
        <v>566</v>
      </c>
      <c r="G250" s="69" t="s">
        <v>569</v>
      </c>
      <c r="I250" s="69" t="s">
        <v>189</v>
      </c>
      <c r="J250" s="4">
        <f t="shared" si="1"/>
        <v>11</v>
      </c>
      <c r="K250" s="5">
        <f t="shared" si="2"/>
        <v>5</v>
      </c>
    </row>
    <row r="251" ht="15.0" customHeight="1">
      <c r="C251" s="1" t="str">
        <f t="shared" si="4"/>
        <v>Matías Aereal </v>
      </c>
      <c r="E251" s="69" t="s">
        <v>88</v>
      </c>
      <c r="F251" s="69" t="s">
        <v>566</v>
      </c>
      <c r="G251" s="69" t="s">
        <v>570</v>
      </c>
      <c r="J251" s="4">
        <f t="shared" si="1"/>
        <v>0</v>
      </c>
      <c r="K251" s="5">
        <f t="shared" si="2"/>
        <v>0</v>
      </c>
    </row>
    <row r="252" ht="15.0" customHeight="1">
      <c r="C252" s="1" t="str">
        <f t="shared" si="4"/>
        <v>Martin </v>
      </c>
      <c r="E252" s="69" t="s">
        <v>101</v>
      </c>
      <c r="F252" s="69" t="s">
        <v>571</v>
      </c>
      <c r="G252" s="69" t="s">
        <v>572</v>
      </c>
      <c r="J252" s="4">
        <f t="shared" si="1"/>
        <v>0</v>
      </c>
      <c r="K252" s="5">
        <f t="shared" si="2"/>
        <v>0</v>
      </c>
    </row>
    <row r="253" ht="15.0" customHeight="1">
      <c r="C253" s="1" t="str">
        <f t="shared" si="4"/>
        <v>Candela </v>
      </c>
      <c r="E253" s="69" t="s">
        <v>95</v>
      </c>
      <c r="F253" s="69" t="s">
        <v>571</v>
      </c>
      <c r="G253" s="69" t="s">
        <v>573</v>
      </c>
      <c r="I253" s="69" t="s">
        <v>178</v>
      </c>
      <c r="J253" s="4">
        <f t="shared" si="1"/>
        <v>9</v>
      </c>
      <c r="K253" s="5">
        <f t="shared" si="2"/>
        <v>11</v>
      </c>
    </row>
    <row r="254" ht="15.0" customHeight="1">
      <c r="C254" s="1" t="str">
        <f t="shared" si="4"/>
        <v>Martin </v>
      </c>
      <c r="E254" s="69" t="s">
        <v>101</v>
      </c>
      <c r="F254" s="69" t="s">
        <v>574</v>
      </c>
      <c r="G254" s="69" t="s">
        <v>575</v>
      </c>
      <c r="I254" s="69" t="s">
        <v>178</v>
      </c>
      <c r="J254" s="4">
        <f t="shared" si="1"/>
        <v>9</v>
      </c>
      <c r="K254" s="5">
        <f t="shared" si="2"/>
        <v>11</v>
      </c>
    </row>
    <row r="255" ht="15.0" customHeight="1">
      <c r="C255" s="1" t="str">
        <f t="shared" si="4"/>
        <v>Martin </v>
      </c>
      <c r="G255" s="69" t="s">
        <v>576</v>
      </c>
      <c r="I255" s="69" t="s">
        <v>70</v>
      </c>
      <c r="J255" s="4">
        <f t="shared" si="1"/>
        <v>5</v>
      </c>
      <c r="K255" s="5">
        <f t="shared" si="2"/>
        <v>4</v>
      </c>
    </row>
    <row r="256" ht="15.0" customHeight="1">
      <c r="C256" s="1" t="str">
        <f t="shared" si="4"/>
        <v>Matías Aereal </v>
      </c>
      <c r="E256" s="69" t="s">
        <v>88</v>
      </c>
      <c r="F256" s="69" t="s">
        <v>574</v>
      </c>
      <c r="G256" s="69" t="s">
        <v>577</v>
      </c>
      <c r="J256" s="4">
        <f t="shared" si="1"/>
        <v>0</v>
      </c>
      <c r="K256" s="5">
        <f t="shared" si="2"/>
        <v>0</v>
      </c>
    </row>
    <row r="257" ht="15.0" customHeight="1">
      <c r="C257" s="1" t="str">
        <f t="shared" si="4"/>
        <v>Matías Aereal </v>
      </c>
      <c r="G257" s="69" t="s">
        <v>578</v>
      </c>
      <c r="I257" s="69" t="s">
        <v>167</v>
      </c>
      <c r="J257" s="4">
        <f t="shared" si="1"/>
        <v>26</v>
      </c>
      <c r="K257" s="5">
        <f t="shared" si="2"/>
        <v>3</v>
      </c>
    </row>
    <row r="258" ht="15.0" customHeight="1">
      <c r="C258" s="1" t="str">
        <f t="shared" si="4"/>
        <v>Candela </v>
      </c>
      <c r="E258" s="69" t="s">
        <v>95</v>
      </c>
      <c r="F258" s="69" t="s">
        <v>574</v>
      </c>
      <c r="G258" s="69" t="s">
        <v>579</v>
      </c>
      <c r="I258" s="69" t="s">
        <v>78</v>
      </c>
      <c r="J258" s="4">
        <f t="shared" si="1"/>
        <v>35</v>
      </c>
      <c r="K258" s="5">
        <f t="shared" si="2"/>
        <v>6</v>
      </c>
    </row>
    <row r="259" ht="15.0" customHeight="1">
      <c r="C259" s="1" t="str">
        <f t="shared" si="4"/>
        <v>Candela </v>
      </c>
      <c r="G259" s="69" t="s">
        <v>580</v>
      </c>
      <c r="J259" s="4">
        <f t="shared" si="1"/>
        <v>0</v>
      </c>
      <c r="K259" s="5">
        <f t="shared" si="2"/>
        <v>0</v>
      </c>
    </row>
    <row r="260" ht="15.0" customHeight="1">
      <c r="C260" s="1" t="str">
        <f t="shared" si="4"/>
        <v>Sebastian </v>
      </c>
      <c r="E260" s="69" t="s">
        <v>90</v>
      </c>
      <c r="F260" s="69" t="s">
        <v>574</v>
      </c>
      <c r="G260" s="69" t="s">
        <v>581</v>
      </c>
      <c r="J260" s="4">
        <f t="shared" si="1"/>
        <v>0</v>
      </c>
      <c r="K260" s="5">
        <f t="shared" si="2"/>
        <v>0</v>
      </c>
    </row>
    <row r="261" ht="15.0" customHeight="1">
      <c r="C261" s="1" t="str">
        <f t="shared" si="4"/>
        <v>Matías Aereal </v>
      </c>
      <c r="E261" s="69" t="s">
        <v>88</v>
      </c>
      <c r="F261" s="69" t="s">
        <v>582</v>
      </c>
      <c r="G261" s="69" t="s">
        <v>583</v>
      </c>
      <c r="I261" s="69" t="s">
        <v>78</v>
      </c>
      <c r="J261" s="4">
        <f t="shared" si="1"/>
        <v>35</v>
      </c>
      <c r="K261" s="5">
        <f t="shared" si="2"/>
        <v>6</v>
      </c>
    </row>
    <row r="262" ht="15.0" customHeight="1">
      <c r="C262" s="1" t="str">
        <f t="shared" si="4"/>
        <v>Sebastian </v>
      </c>
      <c r="E262" s="69" t="s">
        <v>90</v>
      </c>
      <c r="F262" s="69" t="s">
        <v>582</v>
      </c>
      <c r="G262" s="69" t="s">
        <v>584</v>
      </c>
      <c r="I262" s="69" t="s">
        <v>148</v>
      </c>
      <c r="J262" s="4">
        <f t="shared" si="1"/>
        <v>3</v>
      </c>
      <c r="K262" s="5">
        <f t="shared" si="2"/>
        <v>5</v>
      </c>
    </row>
    <row r="263" ht="15.0" customHeight="1">
      <c r="C263" s="1" t="str">
        <f t="shared" si="4"/>
        <v>Martin </v>
      </c>
      <c r="E263" s="69" t="s">
        <v>101</v>
      </c>
      <c r="F263" s="69" t="s">
        <v>585</v>
      </c>
      <c r="G263" s="69" t="s">
        <v>586</v>
      </c>
      <c r="I263" s="69" t="s">
        <v>167</v>
      </c>
      <c r="J263" s="4">
        <f t="shared" si="1"/>
        <v>26</v>
      </c>
      <c r="K263" s="5">
        <f t="shared" si="2"/>
        <v>3</v>
      </c>
    </row>
    <row r="264" ht="15.0" customHeight="1">
      <c r="C264" s="1" t="str">
        <f t="shared" si="4"/>
        <v>Matías Aereal </v>
      </c>
      <c r="E264" s="69" t="s">
        <v>88</v>
      </c>
      <c r="F264" s="69" t="s">
        <v>587</v>
      </c>
      <c r="G264" s="69" t="s">
        <v>313</v>
      </c>
      <c r="I264" s="69" t="s">
        <v>183</v>
      </c>
      <c r="J264" s="4">
        <f t="shared" si="1"/>
        <v>10</v>
      </c>
      <c r="K264" s="5">
        <f t="shared" si="2"/>
        <v>1</v>
      </c>
    </row>
    <row r="265" ht="15.0" customHeight="1">
      <c r="C265" s="1" t="str">
        <f t="shared" si="4"/>
        <v>Matías Aereal </v>
      </c>
      <c r="G265" s="69" t="s">
        <v>588</v>
      </c>
      <c r="I265" s="69" t="s">
        <v>22</v>
      </c>
      <c r="J265" s="4">
        <f t="shared" si="1"/>
        <v>33</v>
      </c>
      <c r="K265" s="5">
        <f t="shared" si="2"/>
        <v>5</v>
      </c>
    </row>
    <row r="266" ht="15.0" customHeight="1">
      <c r="C266" s="1" t="str">
        <f t="shared" si="4"/>
        <v>Candela </v>
      </c>
      <c r="E266" s="69" t="s">
        <v>95</v>
      </c>
      <c r="F266" s="69" t="s">
        <v>589</v>
      </c>
      <c r="G266" s="69" t="s">
        <v>590</v>
      </c>
      <c r="J266" s="4">
        <f t="shared" si="1"/>
        <v>0</v>
      </c>
      <c r="K266" s="5">
        <f t="shared" si="2"/>
        <v>0</v>
      </c>
    </row>
    <row r="267" ht="15.0" customHeight="1">
      <c r="C267" s="1" t="str">
        <f t="shared" si="4"/>
        <v>Candela </v>
      </c>
      <c r="G267" s="69" t="s">
        <v>591</v>
      </c>
      <c r="I267" s="69" t="s">
        <v>234</v>
      </c>
      <c r="J267" s="4">
        <f t="shared" si="1"/>
        <v>22</v>
      </c>
      <c r="K267" s="5">
        <f t="shared" si="2"/>
        <v>8</v>
      </c>
    </row>
    <row r="268" ht="15.0" customHeight="1">
      <c r="C268" s="1" t="str">
        <f t="shared" si="4"/>
        <v>Matías Aereal </v>
      </c>
      <c r="E268" s="69" t="s">
        <v>88</v>
      </c>
      <c r="F268" s="69" t="s">
        <v>592</v>
      </c>
      <c r="G268" s="69" t="s">
        <v>593</v>
      </c>
      <c r="I268" s="69" t="s">
        <v>230</v>
      </c>
      <c r="J268" s="4">
        <f t="shared" si="1"/>
        <v>21</v>
      </c>
      <c r="K268" s="5">
        <f t="shared" si="2"/>
        <v>7</v>
      </c>
    </row>
    <row r="269" ht="15.0" customHeight="1">
      <c r="C269" s="1" t="str">
        <f t="shared" si="4"/>
        <v>Matías Aereal </v>
      </c>
      <c r="G269" s="69" t="s">
        <v>594</v>
      </c>
      <c r="I269" s="69" t="s">
        <v>78</v>
      </c>
      <c r="J269" s="4">
        <f t="shared" si="1"/>
        <v>35</v>
      </c>
      <c r="K269" s="5">
        <f t="shared" si="2"/>
        <v>6</v>
      </c>
    </row>
    <row r="270" ht="15.0" customHeight="1">
      <c r="C270" s="1" t="str">
        <f t="shared" si="4"/>
        <v>Patricio </v>
      </c>
      <c r="E270" s="69" t="s">
        <v>105</v>
      </c>
      <c r="F270" s="69" t="s">
        <v>592</v>
      </c>
      <c r="G270" s="69" t="s">
        <v>595</v>
      </c>
      <c r="I270" s="69" t="s">
        <v>178</v>
      </c>
      <c r="J270" s="4">
        <f t="shared" si="1"/>
        <v>9</v>
      </c>
      <c r="K270" s="5">
        <f t="shared" si="2"/>
        <v>11</v>
      </c>
    </row>
    <row r="271" ht="15.0" customHeight="1">
      <c r="C271" s="1" t="str">
        <f t="shared" si="4"/>
        <v>Patricio </v>
      </c>
      <c r="G271" s="69" t="s">
        <v>596</v>
      </c>
      <c r="I271" s="69" t="s">
        <v>70</v>
      </c>
      <c r="J271" s="4">
        <f t="shared" si="1"/>
        <v>5</v>
      </c>
      <c r="K271" s="5">
        <f t="shared" si="2"/>
        <v>4</v>
      </c>
    </row>
    <row r="272" ht="15.0" customHeight="1">
      <c r="C272" s="1" t="str">
        <f t="shared" si="4"/>
        <v>Sebastian </v>
      </c>
      <c r="E272" s="69" t="s">
        <v>90</v>
      </c>
      <c r="F272" s="69" t="s">
        <v>592</v>
      </c>
      <c r="G272" s="69" t="s">
        <v>597</v>
      </c>
      <c r="J272" s="4">
        <f t="shared" si="1"/>
        <v>0</v>
      </c>
      <c r="K272" s="5">
        <f t="shared" si="2"/>
        <v>0</v>
      </c>
    </row>
    <row r="273" ht="15.0" customHeight="1">
      <c r="C273" s="1" t="str">
        <f t="shared" si="4"/>
        <v>Matías Aereal </v>
      </c>
      <c r="E273" s="69" t="s">
        <v>88</v>
      </c>
      <c r="F273" s="69" t="s">
        <v>592</v>
      </c>
      <c r="G273" s="69" t="s">
        <v>598</v>
      </c>
      <c r="I273" s="69" t="s">
        <v>154</v>
      </c>
      <c r="J273" s="4">
        <f t="shared" si="1"/>
        <v>4</v>
      </c>
      <c r="K273" s="5">
        <f t="shared" si="2"/>
        <v>12</v>
      </c>
    </row>
    <row r="274" ht="15.0" customHeight="1">
      <c r="C274" s="1" t="str">
        <f t="shared" si="4"/>
        <v>Candela </v>
      </c>
      <c r="E274" s="69" t="s">
        <v>95</v>
      </c>
      <c r="F274" s="69" t="s">
        <v>599</v>
      </c>
      <c r="G274" s="69" t="s">
        <v>600</v>
      </c>
      <c r="I274" s="69" t="s">
        <v>78</v>
      </c>
      <c r="J274" s="4">
        <f t="shared" si="1"/>
        <v>35</v>
      </c>
      <c r="K274" s="5">
        <f t="shared" si="2"/>
        <v>6</v>
      </c>
    </row>
    <row r="275" ht="15.0" customHeight="1">
      <c r="C275" s="1" t="str">
        <f t="shared" si="4"/>
        <v>Matías Aereal </v>
      </c>
      <c r="E275" s="69" t="s">
        <v>88</v>
      </c>
      <c r="F275" s="69" t="s">
        <v>599</v>
      </c>
      <c r="G275" s="69" t="s">
        <v>601</v>
      </c>
      <c r="I275" s="69" t="s">
        <v>78</v>
      </c>
      <c r="J275" s="4">
        <f t="shared" si="1"/>
        <v>35</v>
      </c>
      <c r="K275" s="5">
        <f t="shared" si="2"/>
        <v>6</v>
      </c>
    </row>
    <row r="276" ht="15.0" customHeight="1">
      <c r="C276" s="1" t="str">
        <f t="shared" si="4"/>
        <v>Candela </v>
      </c>
      <c r="E276" s="69" t="s">
        <v>95</v>
      </c>
      <c r="F276" s="69" t="s">
        <v>599</v>
      </c>
      <c r="G276" s="69" t="s">
        <v>602</v>
      </c>
      <c r="I276" s="69" t="s">
        <v>78</v>
      </c>
      <c r="J276" s="4">
        <f t="shared" si="1"/>
        <v>35</v>
      </c>
      <c r="K276" s="5">
        <f t="shared" si="2"/>
        <v>6</v>
      </c>
    </row>
    <row r="277" ht="15.0" customHeight="1">
      <c r="C277" s="1" t="str">
        <f t="shared" si="4"/>
        <v>Sebastian </v>
      </c>
      <c r="E277" s="69" t="s">
        <v>90</v>
      </c>
      <c r="F277" s="69" t="s">
        <v>603</v>
      </c>
      <c r="G277" s="69" t="s">
        <v>604</v>
      </c>
      <c r="I277" s="69" t="s">
        <v>78</v>
      </c>
      <c r="J277" s="4">
        <f t="shared" si="1"/>
        <v>35</v>
      </c>
      <c r="K277" s="5">
        <f t="shared" si="2"/>
        <v>6</v>
      </c>
    </row>
    <row r="278" ht="15.0" customHeight="1">
      <c r="C278" s="1" t="str">
        <f t="shared" si="4"/>
        <v>Sebastian </v>
      </c>
      <c r="G278" s="69" t="s">
        <v>605</v>
      </c>
      <c r="J278" s="4">
        <f t="shared" si="1"/>
        <v>0</v>
      </c>
      <c r="K278" s="5">
        <f t="shared" si="2"/>
        <v>0</v>
      </c>
    </row>
    <row r="279" ht="15.0" customHeight="1">
      <c r="C279" s="1" t="str">
        <f t="shared" si="4"/>
        <v>Matías Aereal </v>
      </c>
      <c r="E279" s="69" t="s">
        <v>88</v>
      </c>
      <c r="F279" s="69" t="s">
        <v>603</v>
      </c>
      <c r="G279" s="69" t="s">
        <v>606</v>
      </c>
      <c r="I279" s="69" t="s">
        <v>239</v>
      </c>
      <c r="J279" s="4">
        <f t="shared" si="1"/>
        <v>23</v>
      </c>
      <c r="K279" s="5">
        <f t="shared" si="2"/>
        <v>8</v>
      </c>
    </row>
    <row r="280" ht="15.0" customHeight="1">
      <c r="C280" s="1" t="str">
        <f t="shared" si="4"/>
        <v>Matías Aereal </v>
      </c>
      <c r="G280" s="69" t="s">
        <v>607</v>
      </c>
      <c r="I280" s="69" t="s">
        <v>78</v>
      </c>
      <c r="J280" s="4">
        <f t="shared" si="1"/>
        <v>35</v>
      </c>
      <c r="K280" s="5">
        <f t="shared" si="2"/>
        <v>6</v>
      </c>
    </row>
    <row r="281" ht="15.0" customHeight="1">
      <c r="C281" s="1" t="str">
        <f t="shared" si="4"/>
        <v>Matías Aereal </v>
      </c>
      <c r="G281" s="69" t="s">
        <v>608</v>
      </c>
      <c r="J281" s="4">
        <f t="shared" si="1"/>
        <v>0</v>
      </c>
      <c r="K281" s="5">
        <f t="shared" si="2"/>
        <v>0</v>
      </c>
    </row>
    <row r="282" ht="15.0" customHeight="1">
      <c r="C282" s="1" t="str">
        <f t="shared" si="4"/>
        <v>Sebastian </v>
      </c>
      <c r="E282" s="69" t="s">
        <v>90</v>
      </c>
      <c r="F282" s="69" t="s">
        <v>609</v>
      </c>
      <c r="G282" s="69" t="s">
        <v>610</v>
      </c>
      <c r="I282" s="69" t="s">
        <v>167</v>
      </c>
      <c r="J282" s="4">
        <f t="shared" si="1"/>
        <v>26</v>
      </c>
      <c r="K282" s="5">
        <f t="shared" si="2"/>
        <v>3</v>
      </c>
    </row>
    <row r="283" ht="15.0" customHeight="1">
      <c r="C283" s="1" t="str">
        <f t="shared" si="4"/>
        <v>Matías Aereal </v>
      </c>
      <c r="E283" s="69" t="s">
        <v>88</v>
      </c>
      <c r="F283" s="69" t="s">
        <v>611</v>
      </c>
      <c r="G283" s="69" t="s">
        <v>612</v>
      </c>
      <c r="I283" s="69" t="s">
        <v>78</v>
      </c>
      <c r="J283" s="4">
        <f t="shared" si="1"/>
        <v>35</v>
      </c>
      <c r="K283" s="5">
        <f t="shared" si="2"/>
        <v>6</v>
      </c>
    </row>
    <row r="284" ht="15.0" customHeight="1">
      <c r="C284" s="1" t="str">
        <f t="shared" si="4"/>
        <v>Sebastian </v>
      </c>
      <c r="E284" s="69" t="s">
        <v>90</v>
      </c>
      <c r="F284" s="69" t="s">
        <v>611</v>
      </c>
      <c r="G284" s="69" t="s">
        <v>432</v>
      </c>
      <c r="J284" s="4">
        <f t="shared" si="1"/>
        <v>0</v>
      </c>
      <c r="K284" s="5">
        <f t="shared" si="2"/>
        <v>0</v>
      </c>
    </row>
    <row r="285" ht="15.0" customHeight="1">
      <c r="C285" s="1" t="str">
        <f t="shared" si="4"/>
        <v>Matías Aereal </v>
      </c>
      <c r="E285" s="69" t="s">
        <v>88</v>
      </c>
      <c r="F285" s="69" t="s">
        <v>613</v>
      </c>
      <c r="G285" s="69" t="s">
        <v>614</v>
      </c>
      <c r="J285" s="4">
        <f t="shared" si="1"/>
        <v>0</v>
      </c>
      <c r="K285" s="5">
        <f t="shared" si="2"/>
        <v>0</v>
      </c>
    </row>
    <row r="286" ht="15.0" customHeight="1">
      <c r="C286" s="1" t="str">
        <f t="shared" si="4"/>
        <v>Martin </v>
      </c>
      <c r="E286" s="69" t="s">
        <v>101</v>
      </c>
      <c r="F286" s="69" t="s">
        <v>615</v>
      </c>
      <c r="G286" s="69" t="s">
        <v>616</v>
      </c>
      <c r="J286" s="4">
        <f t="shared" si="1"/>
        <v>0</v>
      </c>
      <c r="K286" s="5">
        <f t="shared" si="2"/>
        <v>0</v>
      </c>
    </row>
    <row r="287" ht="15.0" customHeight="1">
      <c r="C287" s="1" t="str">
        <f t="shared" si="4"/>
        <v>Martin </v>
      </c>
      <c r="G287" s="69" t="s">
        <v>617</v>
      </c>
      <c r="J287" s="4">
        <f t="shared" si="1"/>
        <v>0</v>
      </c>
      <c r="K287" s="5">
        <f t="shared" si="2"/>
        <v>0</v>
      </c>
    </row>
    <row r="288" ht="15.0" customHeight="1">
      <c r="C288" s="1" t="str">
        <f t="shared" si="4"/>
        <v>Matías Aereal </v>
      </c>
      <c r="E288" s="69" t="s">
        <v>88</v>
      </c>
      <c r="F288" s="69" t="s">
        <v>615</v>
      </c>
      <c r="G288" s="69" t="s">
        <v>618</v>
      </c>
      <c r="J288" s="4">
        <f t="shared" si="1"/>
        <v>0</v>
      </c>
      <c r="K288" s="5">
        <f t="shared" si="2"/>
        <v>0</v>
      </c>
    </row>
    <row r="289" ht="15.0" customHeight="1">
      <c r="C289" s="1" t="str">
        <f t="shared" si="4"/>
        <v>Matías Aereal </v>
      </c>
      <c r="G289" s="69" t="s">
        <v>619</v>
      </c>
      <c r="J289" s="4">
        <f t="shared" si="1"/>
        <v>0</v>
      </c>
      <c r="K289" s="5">
        <f t="shared" si="2"/>
        <v>0</v>
      </c>
    </row>
    <row r="290" ht="15.0" customHeight="1">
      <c r="C290" s="1" t="str">
        <f t="shared" si="4"/>
        <v>Patricio </v>
      </c>
      <c r="E290" s="69" t="s">
        <v>105</v>
      </c>
      <c r="F290" s="69" t="s">
        <v>620</v>
      </c>
      <c r="G290" s="69" t="s">
        <v>621</v>
      </c>
      <c r="I290" s="69" t="s">
        <v>167</v>
      </c>
      <c r="J290" s="4">
        <f t="shared" si="1"/>
        <v>26</v>
      </c>
      <c r="K290" s="5">
        <f t="shared" si="2"/>
        <v>3</v>
      </c>
    </row>
    <row r="291" ht="15.0" customHeight="1">
      <c r="C291" s="1" t="str">
        <f t="shared" si="4"/>
        <v>Patricio </v>
      </c>
      <c r="G291" s="69" t="s">
        <v>622</v>
      </c>
      <c r="J291" s="4">
        <f t="shared" si="1"/>
        <v>0</v>
      </c>
      <c r="K291" s="5">
        <f t="shared" si="2"/>
        <v>0</v>
      </c>
    </row>
    <row r="292" ht="15.0" customHeight="1">
      <c r="C292" s="1" t="str">
        <f t="shared" si="4"/>
        <v>Matías Aereal </v>
      </c>
      <c r="E292" s="69" t="s">
        <v>88</v>
      </c>
      <c r="F292" s="69" t="s">
        <v>620</v>
      </c>
      <c r="G292" s="69" t="s">
        <v>623</v>
      </c>
      <c r="J292" s="4">
        <f t="shared" si="1"/>
        <v>0</v>
      </c>
      <c r="K292" s="5">
        <f t="shared" si="2"/>
        <v>0</v>
      </c>
    </row>
    <row r="293" ht="15.0" customHeight="1">
      <c r="C293" s="1" t="str">
        <f t="shared" si="4"/>
        <v>Sebastian </v>
      </c>
      <c r="E293" s="69" t="s">
        <v>90</v>
      </c>
      <c r="F293" s="69" t="s">
        <v>620</v>
      </c>
      <c r="G293" s="69" t="s">
        <v>624</v>
      </c>
      <c r="J293" s="4">
        <f t="shared" si="1"/>
        <v>0</v>
      </c>
      <c r="K293" s="5">
        <f t="shared" si="2"/>
        <v>0</v>
      </c>
    </row>
    <row r="294" ht="15.0" customHeight="1">
      <c r="C294" s="1" t="str">
        <f t="shared" si="4"/>
        <v>Sebastian </v>
      </c>
      <c r="G294" s="69" t="s">
        <v>625</v>
      </c>
      <c r="J294" s="4">
        <f t="shared" si="1"/>
        <v>0</v>
      </c>
      <c r="K294" s="5">
        <f t="shared" si="2"/>
        <v>0</v>
      </c>
    </row>
    <row r="295" ht="15.0" customHeight="1">
      <c r="C295" s="1" t="str">
        <f t="shared" si="4"/>
        <v>Matías Aereal </v>
      </c>
      <c r="E295" s="69" t="s">
        <v>88</v>
      </c>
      <c r="F295" s="69" t="s">
        <v>626</v>
      </c>
      <c r="G295" s="69" t="s">
        <v>627</v>
      </c>
      <c r="I295" s="69" t="s">
        <v>221</v>
      </c>
      <c r="J295" s="4">
        <f t="shared" si="1"/>
        <v>19</v>
      </c>
      <c r="K295" s="5">
        <f t="shared" si="2"/>
        <v>7</v>
      </c>
    </row>
    <row r="296" ht="15.0" customHeight="1">
      <c r="C296" s="1" t="str">
        <f t="shared" si="4"/>
        <v>Sebastian </v>
      </c>
      <c r="E296" s="69" t="s">
        <v>90</v>
      </c>
      <c r="F296" s="69" t="s">
        <v>628</v>
      </c>
      <c r="G296" s="69" t="s">
        <v>629</v>
      </c>
      <c r="I296" s="69" t="s">
        <v>148</v>
      </c>
      <c r="J296" s="4">
        <f t="shared" si="1"/>
        <v>3</v>
      </c>
      <c r="K296" s="5">
        <f t="shared" si="2"/>
        <v>5</v>
      </c>
    </row>
    <row r="297" ht="15.0" customHeight="1">
      <c r="C297" s="1" t="str">
        <f t="shared" si="4"/>
        <v>Sebastian </v>
      </c>
      <c r="G297" s="69" t="s">
        <v>630</v>
      </c>
      <c r="I297" s="69" t="s">
        <v>78</v>
      </c>
      <c r="J297" s="4">
        <f t="shared" si="1"/>
        <v>35</v>
      </c>
      <c r="K297" s="5">
        <f t="shared" si="2"/>
        <v>6</v>
      </c>
    </row>
    <row r="298" ht="15.0" customHeight="1">
      <c r="C298" s="1" t="str">
        <f t="shared" si="4"/>
        <v>Candela </v>
      </c>
      <c r="E298" s="69" t="s">
        <v>95</v>
      </c>
      <c r="F298" s="69" t="s">
        <v>628</v>
      </c>
      <c r="G298" s="69" t="s">
        <v>631</v>
      </c>
      <c r="I298" s="69" t="s">
        <v>154</v>
      </c>
      <c r="J298" s="4">
        <f t="shared" si="1"/>
        <v>4</v>
      </c>
      <c r="K298" s="5">
        <f t="shared" si="2"/>
        <v>12</v>
      </c>
    </row>
    <row r="299" ht="15.0" customHeight="1">
      <c r="C299" s="1" t="str">
        <f t="shared" si="4"/>
        <v>Sebastian </v>
      </c>
      <c r="E299" s="69" t="s">
        <v>90</v>
      </c>
      <c r="F299" s="69" t="s">
        <v>628</v>
      </c>
      <c r="G299" s="69" t="s">
        <v>632</v>
      </c>
      <c r="I299" s="69" t="s">
        <v>154</v>
      </c>
      <c r="J299" s="4">
        <f t="shared" si="1"/>
        <v>4</v>
      </c>
      <c r="K299" s="5">
        <f t="shared" si="2"/>
        <v>12</v>
      </c>
    </row>
    <row r="300" ht="15.0" customHeight="1">
      <c r="C300" s="1" t="str">
        <f t="shared" si="4"/>
        <v>Sebastian </v>
      </c>
      <c r="G300" s="69" t="s">
        <v>633</v>
      </c>
      <c r="J300" s="4">
        <f t="shared" si="1"/>
        <v>0</v>
      </c>
      <c r="K300" s="5">
        <f t="shared" si="2"/>
        <v>0</v>
      </c>
    </row>
    <row r="301" ht="15.0" customHeight="1">
      <c r="C301" s="1" t="str">
        <f t="shared" si="4"/>
        <v>Matías Aereal </v>
      </c>
      <c r="E301" s="69" t="s">
        <v>88</v>
      </c>
      <c r="F301" s="69" t="s">
        <v>634</v>
      </c>
      <c r="G301" s="69" t="s">
        <v>635</v>
      </c>
      <c r="I301" s="69" t="s">
        <v>92</v>
      </c>
      <c r="J301" s="4">
        <f t="shared" si="1"/>
        <v>15</v>
      </c>
      <c r="K301" s="5">
        <f t="shared" si="2"/>
        <v>4</v>
      </c>
    </row>
    <row r="302" ht="15.0" customHeight="1">
      <c r="C302" s="1" t="str">
        <f t="shared" si="4"/>
        <v>Matías Aereal </v>
      </c>
      <c r="G302" s="69" t="s">
        <v>636</v>
      </c>
      <c r="J302" s="4">
        <f t="shared" si="1"/>
        <v>0</v>
      </c>
      <c r="K302" s="5">
        <f t="shared" si="2"/>
        <v>0</v>
      </c>
    </row>
    <row r="303" ht="15.0" customHeight="1">
      <c r="C303" s="1" t="str">
        <f t="shared" si="4"/>
        <v>Matías Aereal </v>
      </c>
      <c r="G303" s="69" t="s">
        <v>637</v>
      </c>
      <c r="J303" s="4">
        <f t="shared" si="1"/>
        <v>0</v>
      </c>
      <c r="K303" s="5">
        <f t="shared" si="2"/>
        <v>0</v>
      </c>
    </row>
    <row r="304" ht="15.0" customHeight="1">
      <c r="C304" s="1" t="str">
        <f t="shared" si="4"/>
        <v>Matías Aereal </v>
      </c>
      <c r="G304" s="69" t="s">
        <v>638</v>
      </c>
      <c r="J304" s="4">
        <f t="shared" si="1"/>
        <v>0</v>
      </c>
      <c r="K304" s="5">
        <f t="shared" si="2"/>
        <v>0</v>
      </c>
    </row>
    <row r="305" ht="15.0" customHeight="1">
      <c r="C305" s="1" t="str">
        <f t="shared" si="4"/>
        <v>Patricio </v>
      </c>
      <c r="E305" s="69" t="s">
        <v>105</v>
      </c>
      <c r="F305" s="69" t="s">
        <v>634</v>
      </c>
      <c r="G305" s="69" t="s">
        <v>639</v>
      </c>
      <c r="I305" s="69" t="s">
        <v>33</v>
      </c>
      <c r="J305" s="4">
        <f t="shared" si="1"/>
        <v>6</v>
      </c>
      <c r="K305" s="5">
        <f t="shared" si="2"/>
        <v>5</v>
      </c>
    </row>
    <row r="306" ht="15.0" customHeight="1">
      <c r="C306" s="1" t="str">
        <f t="shared" si="4"/>
        <v>Candela </v>
      </c>
      <c r="E306" s="69" t="s">
        <v>95</v>
      </c>
      <c r="F306" s="69" t="s">
        <v>640</v>
      </c>
      <c r="G306" s="69" t="s">
        <v>641</v>
      </c>
      <c r="I306" s="69" t="s">
        <v>92</v>
      </c>
      <c r="J306" s="4">
        <f t="shared" si="1"/>
        <v>15</v>
      </c>
      <c r="K306" s="5">
        <f t="shared" si="2"/>
        <v>4</v>
      </c>
    </row>
    <row r="307" ht="15.0" customHeight="1">
      <c r="C307" s="1" t="str">
        <f t="shared" si="4"/>
        <v>Candela </v>
      </c>
      <c r="G307" s="69" t="s">
        <v>642</v>
      </c>
      <c r="J307" s="4">
        <f t="shared" si="1"/>
        <v>0</v>
      </c>
      <c r="K307" s="5">
        <f t="shared" si="2"/>
        <v>0</v>
      </c>
    </row>
    <row r="308" ht="15.0" customHeight="1">
      <c r="C308" s="1" t="str">
        <f t="shared" si="4"/>
        <v>Matías Aereal </v>
      </c>
      <c r="E308" s="69" t="s">
        <v>88</v>
      </c>
      <c r="F308" s="69" t="s">
        <v>640</v>
      </c>
      <c r="G308" s="69" t="s">
        <v>643</v>
      </c>
      <c r="I308" s="69" t="s">
        <v>148</v>
      </c>
      <c r="J308" s="4">
        <f t="shared" si="1"/>
        <v>3</v>
      </c>
      <c r="K308" s="5">
        <f t="shared" si="2"/>
        <v>5</v>
      </c>
    </row>
    <row r="309" ht="15.0" customHeight="1">
      <c r="C309" s="1" t="str">
        <f t="shared" si="4"/>
        <v>Sebastian </v>
      </c>
      <c r="E309" s="69" t="s">
        <v>90</v>
      </c>
      <c r="F309" s="69" t="s">
        <v>640</v>
      </c>
      <c r="G309" s="69" t="s">
        <v>644</v>
      </c>
      <c r="I309" s="69" t="s">
        <v>201</v>
      </c>
      <c r="J309" s="4">
        <f t="shared" si="1"/>
        <v>14</v>
      </c>
      <c r="K309" s="5">
        <f t="shared" si="2"/>
        <v>5</v>
      </c>
    </row>
    <row r="310" ht="15.0" customHeight="1">
      <c r="C310" s="1" t="str">
        <f t="shared" si="4"/>
        <v>Sebastian </v>
      </c>
      <c r="G310" s="69" t="s">
        <v>645</v>
      </c>
      <c r="J310" s="4">
        <f t="shared" si="1"/>
        <v>0</v>
      </c>
      <c r="K310" s="5">
        <f t="shared" si="2"/>
        <v>0</v>
      </c>
    </row>
    <row r="311" ht="15.0" customHeight="1">
      <c r="C311" s="1" t="str">
        <f t="shared" si="4"/>
        <v>Patricio </v>
      </c>
      <c r="E311" s="69" t="s">
        <v>105</v>
      </c>
      <c r="F311" s="69" t="s">
        <v>640</v>
      </c>
      <c r="G311" s="69" t="s">
        <v>646</v>
      </c>
      <c r="I311" s="69" t="s">
        <v>139</v>
      </c>
      <c r="J311" s="4">
        <f t="shared" si="1"/>
        <v>2</v>
      </c>
      <c r="K311" s="5">
        <f t="shared" si="2"/>
        <v>5</v>
      </c>
    </row>
    <row r="312" ht="15.0" customHeight="1">
      <c r="C312" s="1" t="str">
        <f t="shared" si="4"/>
        <v>Matías Aereal </v>
      </c>
      <c r="E312" s="69" t="s">
        <v>88</v>
      </c>
      <c r="F312" s="69" t="s">
        <v>385</v>
      </c>
      <c r="G312" s="69" t="s">
        <v>647</v>
      </c>
      <c r="I312" s="69" t="s">
        <v>29</v>
      </c>
      <c r="J312" s="4">
        <f t="shared" si="1"/>
        <v>8</v>
      </c>
      <c r="K312" s="5">
        <f t="shared" si="2"/>
        <v>5</v>
      </c>
    </row>
    <row r="313" ht="15.0" customHeight="1">
      <c r="C313" s="1" t="str">
        <f t="shared" si="4"/>
        <v>Sebastian </v>
      </c>
      <c r="E313" s="69" t="s">
        <v>90</v>
      </c>
      <c r="F313" s="69" t="s">
        <v>385</v>
      </c>
      <c r="G313" s="69" t="s">
        <v>333</v>
      </c>
      <c r="I313" s="69" t="s">
        <v>167</v>
      </c>
      <c r="J313" s="4">
        <f t="shared" si="1"/>
        <v>26</v>
      </c>
      <c r="K313" s="5">
        <f t="shared" si="2"/>
        <v>3</v>
      </c>
    </row>
    <row r="314" ht="15.0" customHeight="1">
      <c r="C314" s="1" t="str">
        <f t="shared" si="4"/>
        <v>Matías Aereal </v>
      </c>
      <c r="E314" s="69" t="s">
        <v>88</v>
      </c>
      <c r="F314" s="69" t="s">
        <v>648</v>
      </c>
      <c r="G314" s="69" t="s">
        <v>649</v>
      </c>
      <c r="I314" s="69" t="s">
        <v>78</v>
      </c>
      <c r="J314" s="4">
        <f t="shared" si="1"/>
        <v>35</v>
      </c>
      <c r="K314" s="5">
        <f t="shared" si="2"/>
        <v>6</v>
      </c>
    </row>
    <row r="315" ht="15.0" customHeight="1">
      <c r="C315" s="1" t="str">
        <f t="shared" si="4"/>
        <v>Patricio </v>
      </c>
      <c r="E315" s="69" t="s">
        <v>105</v>
      </c>
      <c r="F315" s="69" t="s">
        <v>648</v>
      </c>
      <c r="G315" s="69" t="s">
        <v>650</v>
      </c>
      <c r="J315" s="4">
        <f t="shared" si="1"/>
        <v>0</v>
      </c>
      <c r="K315" s="5">
        <f t="shared" si="2"/>
        <v>0</v>
      </c>
    </row>
    <row r="316" ht="15.0" customHeight="1">
      <c r="C316" s="1" t="str">
        <f t="shared" si="4"/>
        <v>Sebastian </v>
      </c>
      <c r="E316" s="69" t="s">
        <v>90</v>
      </c>
      <c r="F316" s="69" t="s">
        <v>648</v>
      </c>
      <c r="G316" s="69" t="s">
        <v>651</v>
      </c>
      <c r="J316" s="4">
        <f t="shared" si="1"/>
        <v>0</v>
      </c>
      <c r="K316" s="5">
        <f t="shared" si="2"/>
        <v>0</v>
      </c>
    </row>
    <row r="317" ht="15.0" customHeight="1">
      <c r="C317" s="1" t="str">
        <f t="shared" si="4"/>
        <v>Matías Aereal </v>
      </c>
      <c r="E317" s="69" t="s">
        <v>88</v>
      </c>
      <c r="F317" s="69" t="s">
        <v>648</v>
      </c>
      <c r="G317" s="69" t="s">
        <v>652</v>
      </c>
      <c r="J317" s="4">
        <f t="shared" si="1"/>
        <v>0</v>
      </c>
      <c r="K317" s="5">
        <f t="shared" si="2"/>
        <v>0</v>
      </c>
    </row>
    <row r="318" ht="15.0" customHeight="1">
      <c r="C318" s="1" t="str">
        <f t="shared" si="4"/>
        <v>Patricio </v>
      </c>
      <c r="E318" s="69" t="s">
        <v>105</v>
      </c>
      <c r="F318" s="69" t="s">
        <v>653</v>
      </c>
      <c r="G318" s="69" t="s">
        <v>654</v>
      </c>
      <c r="J318" s="4">
        <f t="shared" si="1"/>
        <v>0</v>
      </c>
      <c r="K318" s="5">
        <f t="shared" si="2"/>
        <v>0</v>
      </c>
    </row>
    <row r="319" ht="15.0" customHeight="1">
      <c r="C319" s="1" t="str">
        <f t="shared" si="4"/>
        <v>Matías Aereal </v>
      </c>
      <c r="E319" s="69" t="s">
        <v>88</v>
      </c>
      <c r="F319" s="69" t="s">
        <v>655</v>
      </c>
      <c r="G319" s="69" t="s">
        <v>656</v>
      </c>
      <c r="I319" s="69" t="s">
        <v>78</v>
      </c>
      <c r="J319" s="4">
        <f t="shared" si="1"/>
        <v>35</v>
      </c>
      <c r="K319" s="5">
        <f t="shared" si="2"/>
        <v>6</v>
      </c>
    </row>
    <row r="320" ht="15.0" customHeight="1">
      <c r="C320" s="1" t="str">
        <f t="shared" si="4"/>
        <v>Patricio </v>
      </c>
      <c r="E320" s="69" t="s">
        <v>105</v>
      </c>
      <c r="F320" s="69" t="s">
        <v>657</v>
      </c>
      <c r="G320" s="69" t="s">
        <v>658</v>
      </c>
      <c r="I320" s="69" t="s">
        <v>183</v>
      </c>
      <c r="J320" s="4">
        <f t="shared" si="1"/>
        <v>10</v>
      </c>
      <c r="K320" s="5">
        <f t="shared" si="2"/>
        <v>1</v>
      </c>
    </row>
    <row r="321" ht="15.0" customHeight="1">
      <c r="C321" s="1" t="str">
        <f t="shared" si="4"/>
        <v>Patricio </v>
      </c>
      <c r="G321" s="69" t="s">
        <v>659</v>
      </c>
      <c r="J321" s="4">
        <f t="shared" si="1"/>
        <v>0</v>
      </c>
      <c r="K321" s="5">
        <f t="shared" si="2"/>
        <v>0</v>
      </c>
    </row>
    <row r="322" ht="15.0" customHeight="1">
      <c r="C322" s="1" t="str">
        <f t="shared" si="4"/>
        <v>Candela </v>
      </c>
      <c r="E322" s="69" t="s">
        <v>95</v>
      </c>
      <c r="F322" s="69" t="s">
        <v>657</v>
      </c>
      <c r="G322" s="69" t="s">
        <v>660</v>
      </c>
      <c r="I322" s="69" t="s">
        <v>148</v>
      </c>
      <c r="J322" s="4">
        <f t="shared" si="1"/>
        <v>3</v>
      </c>
      <c r="K322" s="5">
        <f t="shared" si="2"/>
        <v>5</v>
      </c>
    </row>
    <row r="323" ht="15.0" customHeight="1">
      <c r="C323" s="1" t="str">
        <f t="shared" si="4"/>
        <v>Martin </v>
      </c>
      <c r="E323" s="69" t="s">
        <v>101</v>
      </c>
      <c r="F323" s="69" t="s">
        <v>661</v>
      </c>
      <c r="G323" s="69" t="s">
        <v>411</v>
      </c>
      <c r="J323" s="4">
        <f t="shared" si="1"/>
        <v>0</v>
      </c>
      <c r="K323" s="5">
        <f t="shared" si="2"/>
        <v>0</v>
      </c>
    </row>
    <row r="324" ht="15.0" customHeight="1">
      <c r="C324" s="1" t="str">
        <f t="shared" si="4"/>
        <v>Patricio </v>
      </c>
      <c r="E324" s="69" t="s">
        <v>105</v>
      </c>
      <c r="F324" s="69" t="s">
        <v>661</v>
      </c>
      <c r="G324" s="69" t="s">
        <v>662</v>
      </c>
      <c r="I324" s="69" t="s">
        <v>178</v>
      </c>
      <c r="J324" s="4">
        <f t="shared" si="1"/>
        <v>9</v>
      </c>
      <c r="K324" s="5">
        <f t="shared" si="2"/>
        <v>11</v>
      </c>
    </row>
    <row r="325" ht="15.0" customHeight="1">
      <c r="C325" s="1" t="str">
        <f t="shared" si="4"/>
        <v>Matías Aereal </v>
      </c>
      <c r="E325" s="69" t="s">
        <v>88</v>
      </c>
      <c r="F325" s="69" t="s">
        <v>661</v>
      </c>
      <c r="G325" s="69" t="s">
        <v>663</v>
      </c>
      <c r="I325" s="69" t="s">
        <v>221</v>
      </c>
      <c r="J325" s="4">
        <f t="shared" si="1"/>
        <v>19</v>
      </c>
      <c r="K325" s="5">
        <f t="shared" si="2"/>
        <v>7</v>
      </c>
    </row>
    <row r="326" ht="15.0" customHeight="1">
      <c r="C326" s="1" t="str">
        <f t="shared" si="4"/>
        <v>Sebastian </v>
      </c>
      <c r="E326" s="69" t="s">
        <v>90</v>
      </c>
      <c r="F326" s="69" t="s">
        <v>661</v>
      </c>
      <c r="G326" s="69" t="s">
        <v>664</v>
      </c>
      <c r="I326" s="69" t="s">
        <v>108</v>
      </c>
      <c r="J326" s="4">
        <f t="shared" si="1"/>
        <v>25</v>
      </c>
      <c r="K326" s="5">
        <f t="shared" si="2"/>
        <v>2</v>
      </c>
    </row>
    <row r="327" ht="15.0" customHeight="1">
      <c r="C327" s="1" t="str">
        <f t="shared" si="4"/>
        <v>Patricio </v>
      </c>
      <c r="E327" s="69" t="s">
        <v>105</v>
      </c>
      <c r="F327" s="69" t="s">
        <v>665</v>
      </c>
      <c r="G327" s="69" t="s">
        <v>386</v>
      </c>
      <c r="I327" s="69" t="s">
        <v>207</v>
      </c>
      <c r="J327" s="4">
        <f t="shared" si="1"/>
        <v>16</v>
      </c>
      <c r="K327" s="5">
        <f t="shared" si="2"/>
        <v>6</v>
      </c>
    </row>
    <row r="328" ht="15.0" customHeight="1">
      <c r="C328" s="1" t="str">
        <f t="shared" si="4"/>
        <v>Patricio </v>
      </c>
      <c r="G328" s="69" t="s">
        <v>666</v>
      </c>
      <c r="J328" s="4">
        <f t="shared" si="1"/>
        <v>0</v>
      </c>
      <c r="K328" s="5">
        <f t="shared" si="2"/>
        <v>0</v>
      </c>
    </row>
    <row r="329" ht="15.0" customHeight="1">
      <c r="C329" s="1" t="str">
        <f t="shared" si="4"/>
        <v>Sebastian </v>
      </c>
      <c r="E329" s="69" t="s">
        <v>90</v>
      </c>
      <c r="F329" s="69" t="s">
        <v>388</v>
      </c>
      <c r="G329" s="69" t="s">
        <v>254</v>
      </c>
      <c r="I329" s="69" t="s">
        <v>183</v>
      </c>
      <c r="J329" s="4">
        <f t="shared" si="1"/>
        <v>10</v>
      </c>
      <c r="K329" s="5">
        <f t="shared" si="2"/>
        <v>1</v>
      </c>
    </row>
    <row r="330" ht="15.0" customHeight="1">
      <c r="C330" s="1" t="str">
        <f t="shared" si="4"/>
        <v>Matías Aereal </v>
      </c>
      <c r="E330" s="69" t="s">
        <v>88</v>
      </c>
      <c r="F330" s="69" t="s">
        <v>388</v>
      </c>
      <c r="G330" s="69" t="s">
        <v>667</v>
      </c>
      <c r="J330" s="4">
        <f t="shared" si="1"/>
        <v>0</v>
      </c>
      <c r="K330" s="5">
        <f t="shared" si="2"/>
        <v>0</v>
      </c>
    </row>
    <row r="331" ht="15.0" customHeight="1">
      <c r="C331" s="1" t="str">
        <f t="shared" si="4"/>
        <v>Matías Aereal </v>
      </c>
      <c r="G331" s="69" t="s">
        <v>668</v>
      </c>
      <c r="J331" s="4">
        <f t="shared" si="1"/>
        <v>0</v>
      </c>
      <c r="K331" s="5">
        <f t="shared" si="2"/>
        <v>0</v>
      </c>
    </row>
    <row r="332" ht="15.0" customHeight="1">
      <c r="C332" s="1" t="str">
        <f t="shared" si="4"/>
        <v>Patricio </v>
      </c>
      <c r="E332" s="69" t="s">
        <v>105</v>
      </c>
      <c r="F332" s="69" t="s">
        <v>388</v>
      </c>
      <c r="G332" s="69" t="s">
        <v>669</v>
      </c>
      <c r="I332" s="69" t="s">
        <v>22</v>
      </c>
      <c r="J332" s="4">
        <f t="shared" si="1"/>
        <v>33</v>
      </c>
      <c r="K332" s="5">
        <f t="shared" si="2"/>
        <v>5</v>
      </c>
    </row>
    <row r="333" ht="15.0" customHeight="1">
      <c r="C333" s="1" t="str">
        <f t="shared" si="4"/>
        <v>Sebastian </v>
      </c>
      <c r="E333" s="69" t="s">
        <v>90</v>
      </c>
      <c r="F333" s="69" t="s">
        <v>388</v>
      </c>
      <c r="G333" s="69" t="s">
        <v>624</v>
      </c>
      <c r="I333" s="69" t="s">
        <v>22</v>
      </c>
      <c r="J333" s="4">
        <f t="shared" si="1"/>
        <v>33</v>
      </c>
      <c r="K333" s="5">
        <f t="shared" si="2"/>
        <v>5</v>
      </c>
    </row>
    <row r="334" ht="15.0" customHeight="1">
      <c r="C334" s="1" t="str">
        <f t="shared" si="4"/>
        <v>Matías Aereal </v>
      </c>
      <c r="E334" s="69" t="s">
        <v>88</v>
      </c>
      <c r="F334" s="69" t="s">
        <v>388</v>
      </c>
      <c r="G334" s="69" t="s">
        <v>670</v>
      </c>
      <c r="I334" s="69" t="s">
        <v>192</v>
      </c>
      <c r="J334" s="4">
        <f t="shared" si="1"/>
        <v>12</v>
      </c>
      <c r="K334" s="5">
        <f t="shared" si="2"/>
        <v>6</v>
      </c>
    </row>
    <row r="335" ht="15.0" customHeight="1">
      <c r="C335" s="1" t="str">
        <f t="shared" si="4"/>
        <v>Sebastian </v>
      </c>
      <c r="E335" s="69" t="s">
        <v>90</v>
      </c>
      <c r="F335" s="69" t="s">
        <v>388</v>
      </c>
      <c r="G335" s="69" t="s">
        <v>671</v>
      </c>
      <c r="J335" s="4">
        <f t="shared" si="1"/>
        <v>0</v>
      </c>
      <c r="K335" s="5">
        <f t="shared" si="2"/>
        <v>0</v>
      </c>
    </row>
    <row r="336" ht="15.0" customHeight="1">
      <c r="C336" s="1" t="str">
        <f t="shared" si="4"/>
        <v>Candela </v>
      </c>
      <c r="E336" s="69" t="s">
        <v>95</v>
      </c>
      <c r="F336" s="69" t="s">
        <v>672</v>
      </c>
      <c r="G336" s="69" t="s">
        <v>673</v>
      </c>
      <c r="I336" s="69" t="s">
        <v>192</v>
      </c>
      <c r="J336" s="4">
        <f t="shared" si="1"/>
        <v>12</v>
      </c>
      <c r="K336" s="5">
        <f t="shared" si="2"/>
        <v>6</v>
      </c>
    </row>
    <row r="337" ht="15.0" customHeight="1">
      <c r="C337" s="1" t="str">
        <f t="shared" si="4"/>
        <v>Sebastian </v>
      </c>
      <c r="E337" s="69" t="s">
        <v>90</v>
      </c>
      <c r="F337" s="69" t="s">
        <v>672</v>
      </c>
      <c r="G337" s="69" t="s">
        <v>674</v>
      </c>
      <c r="I337" s="69" t="s">
        <v>167</v>
      </c>
      <c r="J337" s="4">
        <f t="shared" si="1"/>
        <v>26</v>
      </c>
      <c r="K337" s="5">
        <f t="shared" si="2"/>
        <v>3</v>
      </c>
    </row>
    <row r="338" ht="15.0" customHeight="1">
      <c r="C338" s="1" t="str">
        <f t="shared" si="4"/>
        <v>Martin </v>
      </c>
      <c r="E338" s="69" t="s">
        <v>101</v>
      </c>
      <c r="F338" s="69" t="s">
        <v>672</v>
      </c>
      <c r="G338" s="69" t="s">
        <v>675</v>
      </c>
      <c r="I338" s="69" t="s">
        <v>22</v>
      </c>
      <c r="J338" s="4">
        <f t="shared" si="1"/>
        <v>33</v>
      </c>
      <c r="K338" s="5">
        <f t="shared" si="2"/>
        <v>5</v>
      </c>
    </row>
    <row r="339" ht="15.0" customHeight="1">
      <c r="C339" s="1" t="str">
        <f t="shared" si="4"/>
        <v>Candela </v>
      </c>
      <c r="E339" s="69" t="s">
        <v>95</v>
      </c>
      <c r="F339" s="69" t="s">
        <v>672</v>
      </c>
      <c r="G339" s="69" t="s">
        <v>676</v>
      </c>
      <c r="J339" s="4">
        <f t="shared" si="1"/>
        <v>0</v>
      </c>
      <c r="K339" s="5">
        <f t="shared" si="2"/>
        <v>0</v>
      </c>
    </row>
    <row r="340" ht="15.0" customHeight="1">
      <c r="C340" s="1" t="str">
        <f t="shared" si="4"/>
        <v>Candela </v>
      </c>
      <c r="G340" s="69" t="s">
        <v>677</v>
      </c>
      <c r="J340" s="4">
        <f t="shared" si="1"/>
        <v>0</v>
      </c>
      <c r="K340" s="5">
        <f t="shared" si="2"/>
        <v>0</v>
      </c>
    </row>
    <row r="341" ht="15.0" customHeight="1">
      <c r="C341" s="1" t="str">
        <f t="shared" si="4"/>
        <v>Martin </v>
      </c>
      <c r="E341" s="69" t="s">
        <v>101</v>
      </c>
      <c r="F341" s="69" t="s">
        <v>672</v>
      </c>
      <c r="G341" s="69" t="s">
        <v>678</v>
      </c>
      <c r="I341" s="69" t="s">
        <v>92</v>
      </c>
      <c r="J341" s="4">
        <f t="shared" si="1"/>
        <v>15</v>
      </c>
      <c r="K341" s="5">
        <f t="shared" si="2"/>
        <v>4</v>
      </c>
    </row>
    <row r="342" ht="15.0" customHeight="1">
      <c r="C342" s="1" t="str">
        <f t="shared" si="4"/>
        <v>Sebastian </v>
      </c>
      <c r="E342" s="69" t="s">
        <v>90</v>
      </c>
      <c r="F342" s="69" t="s">
        <v>679</v>
      </c>
      <c r="G342" s="69" t="s">
        <v>680</v>
      </c>
      <c r="I342" s="69" t="s">
        <v>167</v>
      </c>
      <c r="J342" s="4">
        <f t="shared" si="1"/>
        <v>26</v>
      </c>
      <c r="K342" s="5">
        <f t="shared" si="2"/>
        <v>3</v>
      </c>
    </row>
    <row r="343" ht="15.0" customHeight="1">
      <c r="C343" s="1" t="str">
        <f t="shared" si="4"/>
        <v>Martin </v>
      </c>
      <c r="E343" s="69" t="s">
        <v>101</v>
      </c>
      <c r="F343" s="69" t="s">
        <v>679</v>
      </c>
      <c r="G343" s="69" t="s">
        <v>681</v>
      </c>
      <c r="I343" s="69" t="s">
        <v>78</v>
      </c>
      <c r="J343" s="4">
        <f t="shared" si="1"/>
        <v>35</v>
      </c>
      <c r="K343" s="5">
        <f t="shared" si="2"/>
        <v>6</v>
      </c>
    </row>
    <row r="344" ht="15.0" customHeight="1">
      <c r="C344" s="1" t="str">
        <f t="shared" si="4"/>
        <v>Sebastian </v>
      </c>
      <c r="E344" s="69" t="s">
        <v>90</v>
      </c>
      <c r="F344" s="69" t="s">
        <v>679</v>
      </c>
      <c r="G344" s="69" t="s">
        <v>682</v>
      </c>
      <c r="J344" s="4">
        <f t="shared" si="1"/>
        <v>0</v>
      </c>
      <c r="K344" s="5">
        <f t="shared" si="2"/>
        <v>0</v>
      </c>
    </row>
    <row r="345" ht="15.0" customHeight="1">
      <c r="C345" s="1" t="str">
        <f t="shared" si="4"/>
        <v>Matías Aereal </v>
      </c>
      <c r="E345" s="69" t="s">
        <v>88</v>
      </c>
      <c r="F345" s="69" t="s">
        <v>679</v>
      </c>
      <c r="G345" s="69" t="s">
        <v>683</v>
      </c>
      <c r="I345" s="69" t="s">
        <v>168</v>
      </c>
      <c r="J345" s="4">
        <f t="shared" si="1"/>
        <v>7</v>
      </c>
      <c r="K345" s="5">
        <f t="shared" si="2"/>
        <v>5</v>
      </c>
    </row>
    <row r="346" ht="15.0" customHeight="1">
      <c r="C346" s="1" t="str">
        <f t="shared" si="4"/>
        <v>Martin </v>
      </c>
      <c r="E346" s="69" t="s">
        <v>101</v>
      </c>
      <c r="F346" s="69" t="s">
        <v>684</v>
      </c>
      <c r="G346" s="69" t="s">
        <v>685</v>
      </c>
      <c r="I346" s="69" t="s">
        <v>168</v>
      </c>
      <c r="J346" s="4">
        <f t="shared" si="1"/>
        <v>7</v>
      </c>
      <c r="K346" s="5">
        <f t="shared" si="2"/>
        <v>5</v>
      </c>
    </row>
    <row r="347" ht="15.0" customHeight="1">
      <c r="C347" s="1" t="str">
        <f t="shared" si="4"/>
        <v>Matías Aereal </v>
      </c>
      <c r="E347" s="69" t="s">
        <v>88</v>
      </c>
      <c r="F347" s="69" t="s">
        <v>684</v>
      </c>
      <c r="G347" s="69" t="s">
        <v>686</v>
      </c>
      <c r="I347" s="69" t="s">
        <v>192</v>
      </c>
      <c r="J347" s="4">
        <f t="shared" si="1"/>
        <v>12</v>
      </c>
      <c r="K347" s="5">
        <f t="shared" si="2"/>
        <v>6</v>
      </c>
    </row>
    <row r="348" ht="15.0" customHeight="1">
      <c r="C348" s="1" t="str">
        <f t="shared" si="4"/>
        <v>Martin </v>
      </c>
      <c r="E348" s="69" t="s">
        <v>101</v>
      </c>
      <c r="F348" s="69" t="s">
        <v>684</v>
      </c>
      <c r="G348" s="69" t="s">
        <v>687</v>
      </c>
      <c r="I348" s="69" t="s">
        <v>183</v>
      </c>
      <c r="J348" s="4">
        <f t="shared" si="1"/>
        <v>10</v>
      </c>
      <c r="K348" s="5">
        <f t="shared" si="2"/>
        <v>1</v>
      </c>
    </row>
    <row r="349" ht="15.0" customHeight="1">
      <c r="C349" s="1" t="str">
        <f t="shared" si="4"/>
        <v>Matías Aereal </v>
      </c>
      <c r="E349" s="69" t="s">
        <v>88</v>
      </c>
      <c r="F349" s="69" t="s">
        <v>684</v>
      </c>
      <c r="G349" s="69" t="s">
        <v>688</v>
      </c>
      <c r="J349" s="4">
        <f t="shared" si="1"/>
        <v>0</v>
      </c>
      <c r="K349" s="5">
        <f t="shared" si="2"/>
        <v>0</v>
      </c>
    </row>
    <row r="350" ht="15.0" customHeight="1">
      <c r="C350" s="1" t="str">
        <f t="shared" si="4"/>
        <v>Martin </v>
      </c>
      <c r="E350" s="69" t="s">
        <v>101</v>
      </c>
      <c r="F350" s="69" t="s">
        <v>684</v>
      </c>
      <c r="G350" s="69" t="s">
        <v>689</v>
      </c>
      <c r="I350" s="69" t="s">
        <v>167</v>
      </c>
      <c r="J350" s="4">
        <f t="shared" si="1"/>
        <v>26</v>
      </c>
      <c r="K350" s="5">
        <f t="shared" si="2"/>
        <v>3</v>
      </c>
    </row>
    <row r="351" ht="15.0" customHeight="1">
      <c r="C351" s="1" t="str">
        <f t="shared" si="4"/>
        <v>Sebastian </v>
      </c>
      <c r="E351" s="69" t="s">
        <v>90</v>
      </c>
      <c r="F351" s="69" t="s">
        <v>684</v>
      </c>
      <c r="G351" s="69" t="s">
        <v>690</v>
      </c>
      <c r="I351" s="69" t="s">
        <v>167</v>
      </c>
      <c r="J351" s="4">
        <f t="shared" si="1"/>
        <v>26</v>
      </c>
      <c r="K351" s="5">
        <f t="shared" si="2"/>
        <v>3</v>
      </c>
    </row>
    <row r="352" ht="15.0" customHeight="1">
      <c r="C352" s="1" t="str">
        <f t="shared" si="4"/>
        <v>Martin </v>
      </c>
      <c r="E352" s="69" t="s">
        <v>101</v>
      </c>
      <c r="F352" s="69" t="s">
        <v>684</v>
      </c>
      <c r="G352" s="69" t="s">
        <v>691</v>
      </c>
      <c r="I352" s="69" t="s">
        <v>267</v>
      </c>
      <c r="J352" s="4">
        <f t="shared" si="1"/>
        <v>31</v>
      </c>
      <c r="K352" s="5">
        <f t="shared" si="2"/>
        <v>1</v>
      </c>
    </row>
    <row r="353" ht="15.0" customHeight="1">
      <c r="C353" s="1" t="str">
        <f t="shared" si="4"/>
        <v>Sebastian </v>
      </c>
      <c r="E353" s="69" t="s">
        <v>90</v>
      </c>
      <c r="F353" s="69" t="s">
        <v>692</v>
      </c>
      <c r="G353" s="69" t="s">
        <v>651</v>
      </c>
      <c r="J353" s="4">
        <f t="shared" si="1"/>
        <v>0</v>
      </c>
      <c r="K353" s="5">
        <f t="shared" si="2"/>
        <v>0</v>
      </c>
    </row>
    <row r="354" ht="15.0" customHeight="1">
      <c r="C354" s="1" t="str">
        <f t="shared" si="4"/>
        <v>Sebastian </v>
      </c>
      <c r="G354" s="69" t="s">
        <v>693</v>
      </c>
      <c r="J354" s="4">
        <f t="shared" si="1"/>
        <v>0</v>
      </c>
      <c r="K354" s="5">
        <f t="shared" si="2"/>
        <v>0</v>
      </c>
    </row>
    <row r="355" ht="15.0" customHeight="1">
      <c r="C355" s="1" t="str">
        <f t="shared" si="4"/>
        <v>Matías Aereal </v>
      </c>
      <c r="E355" s="69" t="s">
        <v>88</v>
      </c>
      <c r="F355" s="69" t="s">
        <v>694</v>
      </c>
      <c r="G355" s="69" t="s">
        <v>695</v>
      </c>
      <c r="J355" s="4">
        <f t="shared" si="1"/>
        <v>0</v>
      </c>
      <c r="K355" s="5">
        <f t="shared" si="2"/>
        <v>0</v>
      </c>
    </row>
    <row r="356" ht="15.0" customHeight="1">
      <c r="C356" s="1" t="str">
        <f t="shared" si="4"/>
        <v>Matías Aereal </v>
      </c>
      <c r="G356" s="69" t="s">
        <v>696</v>
      </c>
      <c r="I356" s="69" t="s">
        <v>92</v>
      </c>
      <c r="J356" s="4">
        <f t="shared" si="1"/>
        <v>15</v>
      </c>
      <c r="K356" s="5">
        <f t="shared" si="2"/>
        <v>4</v>
      </c>
    </row>
    <row r="357" ht="15.0" customHeight="1">
      <c r="C357" s="1" t="str">
        <f t="shared" si="4"/>
        <v>Matías Aereal </v>
      </c>
      <c r="G357" s="69" t="s">
        <v>697</v>
      </c>
      <c r="J357" s="4">
        <f t="shared" si="1"/>
        <v>0</v>
      </c>
      <c r="K357" s="5">
        <f t="shared" si="2"/>
        <v>0</v>
      </c>
    </row>
    <row r="358" ht="15.0" customHeight="1">
      <c r="C358" s="1" t="str">
        <f t="shared" si="4"/>
        <v>Sebastian </v>
      </c>
      <c r="E358" s="69" t="s">
        <v>90</v>
      </c>
      <c r="F358" s="69" t="s">
        <v>698</v>
      </c>
      <c r="G358" s="69" t="s">
        <v>699</v>
      </c>
      <c r="I358" s="69" t="s">
        <v>78</v>
      </c>
      <c r="J358" s="4">
        <f t="shared" si="1"/>
        <v>35</v>
      </c>
      <c r="K358" s="5">
        <f t="shared" si="2"/>
        <v>6</v>
      </c>
    </row>
    <row r="359" ht="15.0" customHeight="1">
      <c r="C359" s="1" t="str">
        <f t="shared" si="4"/>
        <v>Matías Aereal </v>
      </c>
      <c r="E359" s="69" t="s">
        <v>88</v>
      </c>
      <c r="F359" s="69" t="s">
        <v>700</v>
      </c>
      <c r="G359" s="69" t="s">
        <v>701</v>
      </c>
      <c r="I359" s="69" t="s">
        <v>92</v>
      </c>
      <c r="J359" s="4">
        <f t="shared" si="1"/>
        <v>15</v>
      </c>
      <c r="K359" s="5">
        <f t="shared" si="2"/>
        <v>4</v>
      </c>
    </row>
    <row r="360" ht="15.0" customHeight="1">
      <c r="C360" s="1" t="str">
        <f t="shared" si="4"/>
        <v>Matías Aereal </v>
      </c>
      <c r="G360" s="69" t="s">
        <v>702</v>
      </c>
      <c r="I360" s="69" t="s">
        <v>92</v>
      </c>
      <c r="J360" s="4">
        <f t="shared" si="1"/>
        <v>15</v>
      </c>
      <c r="K360" s="5">
        <f t="shared" si="2"/>
        <v>4</v>
      </c>
    </row>
    <row r="361" ht="15.0" customHeight="1">
      <c r="C361" s="1" t="str">
        <f t="shared" si="4"/>
        <v>Patricio </v>
      </c>
      <c r="E361" s="69" t="s">
        <v>105</v>
      </c>
      <c r="F361" s="69" t="s">
        <v>700</v>
      </c>
      <c r="G361" s="69" t="s">
        <v>703</v>
      </c>
      <c r="I361" s="69" t="s">
        <v>207</v>
      </c>
      <c r="J361" s="4">
        <f t="shared" si="1"/>
        <v>16</v>
      </c>
      <c r="K361" s="5">
        <f t="shared" si="2"/>
        <v>6</v>
      </c>
    </row>
    <row r="362" ht="15.0" customHeight="1">
      <c r="C362" s="1" t="str">
        <f t="shared" si="4"/>
        <v>Patricio </v>
      </c>
      <c r="G362" s="69" t="s">
        <v>704</v>
      </c>
      <c r="I362" s="69" t="s">
        <v>92</v>
      </c>
      <c r="J362" s="4">
        <f t="shared" si="1"/>
        <v>15</v>
      </c>
      <c r="K362" s="5">
        <f t="shared" si="2"/>
        <v>4</v>
      </c>
    </row>
    <row r="363" ht="15.0" customHeight="1">
      <c r="C363" s="1" t="str">
        <f t="shared" si="4"/>
        <v>Matías Aereal </v>
      </c>
      <c r="E363" s="69" t="s">
        <v>88</v>
      </c>
      <c r="F363" s="69" t="s">
        <v>700</v>
      </c>
      <c r="G363" s="69" t="s">
        <v>705</v>
      </c>
      <c r="J363" s="4">
        <f t="shared" si="1"/>
        <v>0</v>
      </c>
      <c r="K363" s="5">
        <f t="shared" si="2"/>
        <v>0</v>
      </c>
    </row>
    <row r="364" ht="15.0" customHeight="1">
      <c r="C364" s="1" t="str">
        <f t="shared" si="4"/>
        <v>Matías Aereal </v>
      </c>
      <c r="G364" s="69" t="s">
        <v>706</v>
      </c>
      <c r="I364" s="69" t="s">
        <v>192</v>
      </c>
      <c r="J364" s="4">
        <f t="shared" si="1"/>
        <v>12</v>
      </c>
      <c r="K364" s="5">
        <f t="shared" si="2"/>
        <v>6</v>
      </c>
    </row>
    <row r="365" ht="15.0" customHeight="1">
      <c r="C365" s="1" t="str">
        <f t="shared" si="4"/>
        <v>Patricio </v>
      </c>
      <c r="E365" s="69" t="s">
        <v>105</v>
      </c>
      <c r="F365" s="69" t="s">
        <v>707</v>
      </c>
      <c r="G365" s="69" t="s">
        <v>708</v>
      </c>
      <c r="I365" s="69" t="s">
        <v>207</v>
      </c>
      <c r="J365" s="4">
        <f t="shared" si="1"/>
        <v>16</v>
      </c>
      <c r="K365" s="5">
        <f t="shared" si="2"/>
        <v>6</v>
      </c>
    </row>
    <row r="366" ht="15.0" customHeight="1">
      <c r="C366" s="1" t="str">
        <f t="shared" si="4"/>
        <v>Candela </v>
      </c>
      <c r="E366" s="69" t="s">
        <v>95</v>
      </c>
      <c r="F366" s="69" t="s">
        <v>709</v>
      </c>
      <c r="G366" s="69" t="s">
        <v>710</v>
      </c>
      <c r="I366" s="69" t="s">
        <v>148</v>
      </c>
      <c r="J366" s="4">
        <f t="shared" si="1"/>
        <v>3</v>
      </c>
      <c r="K366" s="5">
        <f t="shared" si="2"/>
        <v>5</v>
      </c>
    </row>
    <row r="367" ht="15.0" customHeight="1">
      <c r="C367" s="1" t="str">
        <f t="shared" si="4"/>
        <v>Candela </v>
      </c>
      <c r="G367" s="69" t="s">
        <v>711</v>
      </c>
      <c r="I367" s="69" t="s">
        <v>271</v>
      </c>
      <c r="J367" s="4">
        <f t="shared" si="1"/>
        <v>32</v>
      </c>
      <c r="K367" s="5">
        <f t="shared" si="2"/>
        <v>1</v>
      </c>
    </row>
    <row r="368" ht="15.0" customHeight="1">
      <c r="C368" s="1" t="str">
        <f t="shared" si="4"/>
        <v>Matías Aereal </v>
      </c>
      <c r="E368" s="69" t="s">
        <v>88</v>
      </c>
      <c r="F368" s="69" t="s">
        <v>712</v>
      </c>
      <c r="G368" s="69" t="s">
        <v>713</v>
      </c>
      <c r="I368" s="69" t="s">
        <v>160</v>
      </c>
      <c r="J368" s="4">
        <f t="shared" si="1"/>
        <v>27</v>
      </c>
      <c r="K368" s="5">
        <f t="shared" si="2"/>
        <v>10</v>
      </c>
    </row>
    <row r="369" ht="15.0" customHeight="1">
      <c r="C369" s="1" t="str">
        <f t="shared" si="4"/>
        <v>Matías Aereal </v>
      </c>
      <c r="G369" s="69" t="s">
        <v>714</v>
      </c>
      <c r="I369" s="69" t="s">
        <v>271</v>
      </c>
      <c r="J369" s="4">
        <f t="shared" si="1"/>
        <v>32</v>
      </c>
      <c r="K369" s="5">
        <f t="shared" si="2"/>
        <v>1</v>
      </c>
    </row>
    <row r="370" ht="15.0" customHeight="1">
      <c r="C370" s="1" t="str">
        <f t="shared" si="4"/>
        <v>Matías Aereal </v>
      </c>
      <c r="G370" s="69" t="s">
        <v>715</v>
      </c>
      <c r="J370" s="4">
        <f t="shared" si="1"/>
        <v>0</v>
      </c>
      <c r="K370" s="5">
        <f t="shared" si="2"/>
        <v>0</v>
      </c>
    </row>
    <row r="371" ht="15.0" customHeight="1">
      <c r="C371" s="1" t="str">
        <f t="shared" si="4"/>
        <v>Matías Aereal </v>
      </c>
      <c r="G371" s="69" t="s">
        <v>716</v>
      </c>
      <c r="J371" s="4">
        <f t="shared" si="1"/>
        <v>0</v>
      </c>
      <c r="K371" s="5">
        <f t="shared" si="2"/>
        <v>0</v>
      </c>
    </row>
    <row r="372" ht="15.0" customHeight="1">
      <c r="C372" s="1" t="str">
        <f t="shared" si="4"/>
        <v>Sebastian </v>
      </c>
      <c r="E372" s="69" t="s">
        <v>90</v>
      </c>
      <c r="F372" s="69" t="s">
        <v>712</v>
      </c>
      <c r="G372" s="69" t="s">
        <v>717</v>
      </c>
      <c r="I372" s="69" t="s">
        <v>230</v>
      </c>
      <c r="J372" s="4">
        <f t="shared" si="1"/>
        <v>21</v>
      </c>
      <c r="K372" s="5">
        <f t="shared" si="2"/>
        <v>7</v>
      </c>
    </row>
    <row r="373" ht="15.0" customHeight="1">
      <c r="C373" s="1" t="str">
        <f t="shared" si="4"/>
        <v>Sebastian </v>
      </c>
      <c r="G373" s="69" t="s">
        <v>718</v>
      </c>
      <c r="J373" s="4">
        <f t="shared" si="1"/>
        <v>0</v>
      </c>
      <c r="K373" s="5">
        <f t="shared" si="2"/>
        <v>0</v>
      </c>
    </row>
    <row r="374" ht="15.0" customHeight="1">
      <c r="C374" s="1" t="str">
        <f t="shared" si="4"/>
        <v>Sebastian </v>
      </c>
      <c r="G374" s="69" t="s">
        <v>390</v>
      </c>
      <c r="J374" s="4">
        <f t="shared" si="1"/>
        <v>0</v>
      </c>
      <c r="K374" s="5">
        <f t="shared" si="2"/>
        <v>0</v>
      </c>
    </row>
    <row r="375" ht="15.0" customHeight="1">
      <c r="C375" s="1" t="str">
        <f t="shared" si="4"/>
        <v>Matías Aereal </v>
      </c>
      <c r="E375" s="69" t="s">
        <v>88</v>
      </c>
      <c r="F375" s="69" t="s">
        <v>712</v>
      </c>
      <c r="G375" s="69" t="s">
        <v>719</v>
      </c>
      <c r="I375" s="69" t="s">
        <v>45</v>
      </c>
      <c r="J375" s="4">
        <f t="shared" si="1"/>
        <v>24</v>
      </c>
      <c r="K375" s="5">
        <f t="shared" si="2"/>
        <v>7</v>
      </c>
    </row>
    <row r="376" ht="15.0" customHeight="1">
      <c r="C376" s="1" t="str">
        <f t="shared" si="4"/>
        <v>Candela </v>
      </c>
      <c r="E376" s="69" t="s">
        <v>95</v>
      </c>
      <c r="F376" s="69" t="s">
        <v>720</v>
      </c>
      <c r="G376" s="69" t="s">
        <v>721</v>
      </c>
      <c r="I376" s="69" t="s">
        <v>167</v>
      </c>
      <c r="J376" s="4">
        <f t="shared" si="1"/>
        <v>26</v>
      </c>
      <c r="K376" s="5">
        <f t="shared" si="2"/>
        <v>3</v>
      </c>
    </row>
    <row r="377" ht="15.0" customHeight="1">
      <c r="C377" s="1" t="str">
        <f t="shared" si="4"/>
        <v>Matías Aereal </v>
      </c>
      <c r="E377" s="69" t="s">
        <v>88</v>
      </c>
      <c r="F377" s="69" t="s">
        <v>720</v>
      </c>
      <c r="G377" s="69" t="s">
        <v>722</v>
      </c>
      <c r="I377" s="69" t="s">
        <v>178</v>
      </c>
      <c r="J377" s="4">
        <f t="shared" si="1"/>
        <v>9</v>
      </c>
      <c r="K377" s="5">
        <f t="shared" si="2"/>
        <v>11</v>
      </c>
    </row>
    <row r="378" ht="15.0" customHeight="1">
      <c r="C378" s="1" t="str">
        <f t="shared" si="4"/>
        <v>Candela </v>
      </c>
      <c r="E378" s="69" t="s">
        <v>95</v>
      </c>
      <c r="F378" s="69" t="s">
        <v>720</v>
      </c>
      <c r="G378" s="69" t="s">
        <v>723</v>
      </c>
      <c r="I378" s="69" t="s">
        <v>154</v>
      </c>
      <c r="J378" s="4">
        <f t="shared" si="1"/>
        <v>4</v>
      </c>
      <c r="K378" s="5">
        <f t="shared" si="2"/>
        <v>12</v>
      </c>
    </row>
    <row r="379" ht="15.0" customHeight="1">
      <c r="C379" s="1" t="str">
        <f t="shared" si="4"/>
        <v>Sebastian </v>
      </c>
      <c r="E379" s="69" t="s">
        <v>90</v>
      </c>
      <c r="F379" s="69" t="s">
        <v>720</v>
      </c>
      <c r="G379" s="69" t="s">
        <v>651</v>
      </c>
      <c r="J379" s="4">
        <f t="shared" si="1"/>
        <v>0</v>
      </c>
      <c r="K379" s="5">
        <f t="shared" si="2"/>
        <v>0</v>
      </c>
    </row>
    <row r="380" ht="15.0" customHeight="1">
      <c r="C380" s="1" t="str">
        <f t="shared" si="4"/>
        <v>Martin </v>
      </c>
      <c r="E380" s="69" t="s">
        <v>101</v>
      </c>
      <c r="F380" s="69" t="s">
        <v>720</v>
      </c>
      <c r="G380" s="69" t="s">
        <v>724</v>
      </c>
      <c r="I380" s="69" t="s">
        <v>139</v>
      </c>
      <c r="J380" s="4">
        <f t="shared" si="1"/>
        <v>2</v>
      </c>
      <c r="K380" s="5">
        <f t="shared" si="2"/>
        <v>5</v>
      </c>
    </row>
    <row r="381" ht="15.0" customHeight="1">
      <c r="C381" s="1" t="str">
        <f t="shared" si="4"/>
        <v>Matías Aereal </v>
      </c>
      <c r="E381" s="69" t="s">
        <v>88</v>
      </c>
      <c r="F381" s="69" t="s">
        <v>725</v>
      </c>
      <c r="G381" s="69" t="s">
        <v>726</v>
      </c>
      <c r="J381" s="4">
        <f t="shared" si="1"/>
        <v>0</v>
      </c>
      <c r="K381" s="5">
        <f t="shared" si="2"/>
        <v>0</v>
      </c>
    </row>
    <row r="382" ht="15.0" customHeight="1">
      <c r="C382" s="1" t="str">
        <f t="shared" si="4"/>
        <v>Matías Aereal </v>
      </c>
      <c r="G382" s="69" t="s">
        <v>727</v>
      </c>
      <c r="I382" s="69" t="s">
        <v>239</v>
      </c>
      <c r="J382" s="4">
        <f t="shared" si="1"/>
        <v>23</v>
      </c>
      <c r="K382" s="5">
        <f t="shared" si="2"/>
        <v>8</v>
      </c>
    </row>
    <row r="383" ht="15.0" customHeight="1">
      <c r="C383" s="1" t="str">
        <f t="shared" si="4"/>
        <v>Candela </v>
      </c>
      <c r="E383" s="69" t="s">
        <v>95</v>
      </c>
      <c r="F383" s="69" t="s">
        <v>725</v>
      </c>
      <c r="G383" s="69" t="s">
        <v>728</v>
      </c>
      <c r="I383" s="69" t="s">
        <v>196</v>
      </c>
      <c r="J383" s="4">
        <f t="shared" si="1"/>
        <v>13</v>
      </c>
      <c r="K383" s="5">
        <f t="shared" si="2"/>
        <v>4</v>
      </c>
    </row>
    <row r="384" ht="15.0" customHeight="1">
      <c r="C384" s="1" t="str">
        <f t="shared" si="4"/>
        <v>Martin </v>
      </c>
      <c r="E384" s="69" t="s">
        <v>101</v>
      </c>
      <c r="F384" s="69" t="s">
        <v>725</v>
      </c>
      <c r="G384" s="69" t="s">
        <v>729</v>
      </c>
      <c r="I384" s="69" t="s">
        <v>167</v>
      </c>
      <c r="J384" s="4">
        <f t="shared" si="1"/>
        <v>26</v>
      </c>
      <c r="K384" s="5">
        <f t="shared" si="2"/>
        <v>3</v>
      </c>
    </row>
    <row r="385" ht="15.0" customHeight="1">
      <c r="C385" s="1" t="str">
        <f t="shared" si="4"/>
        <v>Matías Aereal </v>
      </c>
      <c r="E385" s="69" t="s">
        <v>88</v>
      </c>
      <c r="F385" s="69" t="s">
        <v>725</v>
      </c>
      <c r="G385" s="69" t="s">
        <v>730</v>
      </c>
      <c r="I385" s="69" t="s">
        <v>183</v>
      </c>
      <c r="J385" s="4">
        <f t="shared" si="1"/>
        <v>10</v>
      </c>
      <c r="K385" s="5">
        <f t="shared" si="2"/>
        <v>1</v>
      </c>
    </row>
    <row r="386" ht="15.0" customHeight="1">
      <c r="C386" s="1" t="str">
        <f t="shared" si="4"/>
        <v>Matías Aereal </v>
      </c>
      <c r="G386" s="69" t="s">
        <v>731</v>
      </c>
      <c r="I386" s="69" t="s">
        <v>85</v>
      </c>
      <c r="J386" s="4">
        <f t="shared" si="1"/>
        <v>30</v>
      </c>
      <c r="K386" s="5">
        <f t="shared" si="2"/>
        <v>8</v>
      </c>
    </row>
    <row r="387" ht="15.0" customHeight="1">
      <c r="C387" s="1" t="str">
        <f t="shared" si="4"/>
        <v>Matías Aereal </v>
      </c>
      <c r="G387" s="69" t="s">
        <v>732</v>
      </c>
      <c r="J387" s="4">
        <f t="shared" si="1"/>
        <v>0</v>
      </c>
      <c r="K387" s="5">
        <f t="shared" si="2"/>
        <v>0</v>
      </c>
    </row>
    <row r="388" ht="15.0" customHeight="1">
      <c r="C388" s="1" t="str">
        <f t="shared" si="4"/>
        <v>Sebastian </v>
      </c>
      <c r="E388" s="69" t="s">
        <v>90</v>
      </c>
      <c r="F388" s="69" t="s">
        <v>725</v>
      </c>
      <c r="G388" s="69" t="s">
        <v>733</v>
      </c>
      <c r="J388" s="4">
        <f t="shared" si="1"/>
        <v>0</v>
      </c>
      <c r="K388" s="5">
        <f t="shared" si="2"/>
        <v>0</v>
      </c>
    </row>
    <row r="389" ht="15.0" customHeight="1">
      <c r="C389" s="1" t="str">
        <f t="shared" si="4"/>
        <v>Martin </v>
      </c>
      <c r="E389" s="69" t="s">
        <v>101</v>
      </c>
      <c r="F389" s="69" t="s">
        <v>725</v>
      </c>
      <c r="G389" s="69" t="s">
        <v>734</v>
      </c>
      <c r="I389" s="69" t="s">
        <v>167</v>
      </c>
      <c r="J389" s="4">
        <f t="shared" si="1"/>
        <v>26</v>
      </c>
      <c r="K389" s="5">
        <f t="shared" si="2"/>
        <v>3</v>
      </c>
    </row>
    <row r="390" ht="15.0" customHeight="1">
      <c r="C390" s="1" t="str">
        <f t="shared" si="4"/>
        <v>Candela </v>
      </c>
      <c r="E390" s="69" t="s">
        <v>95</v>
      </c>
      <c r="F390" s="69" t="s">
        <v>735</v>
      </c>
      <c r="G390" s="69" t="s">
        <v>736</v>
      </c>
      <c r="I390" s="69" t="s">
        <v>92</v>
      </c>
      <c r="J390" s="4">
        <f t="shared" si="1"/>
        <v>15</v>
      </c>
      <c r="K390" s="5">
        <f t="shared" si="2"/>
        <v>4</v>
      </c>
    </row>
    <row r="391" ht="15.0" customHeight="1">
      <c r="C391" s="1" t="str">
        <f t="shared" si="4"/>
        <v>Patricio </v>
      </c>
      <c r="E391" s="69" t="s">
        <v>105</v>
      </c>
      <c r="F391" s="69" t="s">
        <v>735</v>
      </c>
      <c r="G391" s="69" t="s">
        <v>737</v>
      </c>
      <c r="J391" s="4">
        <f t="shared" si="1"/>
        <v>0</v>
      </c>
      <c r="K391" s="5">
        <f t="shared" si="2"/>
        <v>0</v>
      </c>
    </row>
    <row r="392" ht="15.0" customHeight="1">
      <c r="C392" s="1" t="str">
        <f t="shared" si="4"/>
        <v>Matías Aereal </v>
      </c>
      <c r="E392" s="69" t="s">
        <v>88</v>
      </c>
      <c r="F392" s="69" t="s">
        <v>738</v>
      </c>
      <c r="G392" s="69" t="s">
        <v>739</v>
      </c>
      <c r="J392" s="4">
        <f t="shared" si="1"/>
        <v>0</v>
      </c>
      <c r="K392" s="5">
        <f t="shared" si="2"/>
        <v>0</v>
      </c>
    </row>
    <row r="393" ht="15.0" customHeight="1">
      <c r="C393" s="1" t="str">
        <f t="shared" si="4"/>
        <v>Matías Aereal </v>
      </c>
      <c r="G393" s="69" t="s">
        <v>740</v>
      </c>
      <c r="J393" s="4">
        <f t="shared" si="1"/>
        <v>0</v>
      </c>
      <c r="K393" s="5">
        <f t="shared" si="2"/>
        <v>0</v>
      </c>
    </row>
    <row r="394" ht="15.0" customHeight="1">
      <c r="C394" s="1" t="str">
        <f t="shared" si="4"/>
        <v>Matías Aereal </v>
      </c>
      <c r="G394" s="69" t="s">
        <v>741</v>
      </c>
      <c r="J394" s="4">
        <f t="shared" si="1"/>
        <v>0</v>
      </c>
      <c r="K394" s="5">
        <f t="shared" si="2"/>
        <v>0</v>
      </c>
    </row>
    <row r="395" ht="15.0" customHeight="1">
      <c r="C395" s="1" t="str">
        <f t="shared" si="4"/>
        <v>Matías Aereal </v>
      </c>
      <c r="G395" s="69" t="s">
        <v>742</v>
      </c>
      <c r="I395" s="69" t="s">
        <v>92</v>
      </c>
      <c r="J395" s="4">
        <f t="shared" si="1"/>
        <v>15</v>
      </c>
      <c r="K395" s="5">
        <f t="shared" si="2"/>
        <v>4</v>
      </c>
    </row>
    <row r="396" ht="15.0" customHeight="1">
      <c r="C396" s="1" t="str">
        <f t="shared" si="4"/>
        <v>Candela </v>
      </c>
      <c r="E396" s="69" t="s">
        <v>95</v>
      </c>
      <c r="F396" s="69" t="s">
        <v>743</v>
      </c>
      <c r="G396" s="69" t="s">
        <v>744</v>
      </c>
      <c r="I396" s="69" t="s">
        <v>148</v>
      </c>
      <c r="J396" s="4">
        <f t="shared" si="1"/>
        <v>3</v>
      </c>
      <c r="K396" s="5">
        <f t="shared" si="2"/>
        <v>5</v>
      </c>
    </row>
    <row r="397" ht="15.0" customHeight="1">
      <c r="C397" s="1" t="str">
        <f t="shared" si="4"/>
        <v>Martin </v>
      </c>
      <c r="E397" s="69" t="s">
        <v>101</v>
      </c>
      <c r="F397" s="69" t="s">
        <v>745</v>
      </c>
      <c r="G397" s="69" t="s">
        <v>746</v>
      </c>
      <c r="J397" s="4">
        <f t="shared" si="1"/>
        <v>0</v>
      </c>
      <c r="K397" s="5">
        <f t="shared" si="2"/>
        <v>0</v>
      </c>
    </row>
    <row r="398" ht="15.0" customHeight="1">
      <c r="C398" s="1" t="str">
        <f t="shared" si="4"/>
        <v>Matías Aereal </v>
      </c>
      <c r="E398" s="69" t="s">
        <v>88</v>
      </c>
      <c r="F398" s="69" t="s">
        <v>745</v>
      </c>
      <c r="G398" s="69" t="s">
        <v>747</v>
      </c>
      <c r="J398" s="4">
        <f t="shared" si="1"/>
        <v>0</v>
      </c>
      <c r="K398" s="5">
        <f t="shared" si="2"/>
        <v>0</v>
      </c>
    </row>
    <row r="399" ht="15.0" customHeight="1">
      <c r="C399" s="1" t="str">
        <f t="shared" si="4"/>
        <v>Matías Aereal </v>
      </c>
      <c r="G399" s="69" t="s">
        <v>748</v>
      </c>
      <c r="J399" s="4">
        <f t="shared" si="1"/>
        <v>0</v>
      </c>
      <c r="K399" s="5">
        <f t="shared" si="2"/>
        <v>0</v>
      </c>
    </row>
    <row r="400" ht="15.0" customHeight="1">
      <c r="C400" s="1" t="str">
        <f t="shared" si="4"/>
        <v>Sebastian </v>
      </c>
      <c r="E400" s="69" t="s">
        <v>90</v>
      </c>
      <c r="F400" s="69" t="s">
        <v>749</v>
      </c>
      <c r="G400" s="69" t="s">
        <v>750</v>
      </c>
      <c r="J400" s="4">
        <f t="shared" si="1"/>
        <v>0</v>
      </c>
      <c r="K400" s="5">
        <f t="shared" si="2"/>
        <v>0</v>
      </c>
    </row>
    <row r="401" ht="15.0" customHeight="1">
      <c r="C401" s="1" t="str">
        <f t="shared" si="4"/>
        <v>Sebastian </v>
      </c>
      <c r="G401" s="69" t="s">
        <v>751</v>
      </c>
      <c r="J401" s="4">
        <f t="shared" si="1"/>
        <v>0</v>
      </c>
      <c r="K401" s="5">
        <f t="shared" si="2"/>
        <v>0</v>
      </c>
    </row>
    <row r="402" ht="15.0" customHeight="1">
      <c r="C402" s="1" t="str">
        <f t="shared" si="4"/>
        <v>Martin </v>
      </c>
      <c r="E402" s="69" t="s">
        <v>101</v>
      </c>
      <c r="F402" s="69" t="s">
        <v>752</v>
      </c>
      <c r="G402" s="69" t="s">
        <v>753</v>
      </c>
      <c r="J402" s="4">
        <f t="shared" si="1"/>
        <v>0</v>
      </c>
      <c r="K402" s="5">
        <f t="shared" si="2"/>
        <v>0</v>
      </c>
    </row>
    <row r="403" ht="15.0" customHeight="1">
      <c r="C403" s="1" t="str">
        <f t="shared" si="4"/>
        <v>Candela </v>
      </c>
      <c r="E403" s="69" t="s">
        <v>95</v>
      </c>
      <c r="F403" s="69" t="s">
        <v>752</v>
      </c>
      <c r="G403" s="69" t="s">
        <v>754</v>
      </c>
      <c r="I403" s="69" t="s">
        <v>154</v>
      </c>
      <c r="J403" s="4">
        <f t="shared" si="1"/>
        <v>4</v>
      </c>
      <c r="K403" s="5">
        <f t="shared" si="2"/>
        <v>12</v>
      </c>
    </row>
    <row r="404" ht="15.0" customHeight="1">
      <c r="C404" s="1" t="str">
        <f t="shared" si="4"/>
        <v>Sebastian </v>
      </c>
      <c r="E404" s="69" t="s">
        <v>90</v>
      </c>
      <c r="F404" s="69" t="s">
        <v>752</v>
      </c>
      <c r="G404" s="69" t="s">
        <v>755</v>
      </c>
      <c r="J404" s="4">
        <f t="shared" si="1"/>
        <v>0</v>
      </c>
      <c r="K404" s="5">
        <f t="shared" si="2"/>
        <v>0</v>
      </c>
    </row>
    <row r="405" ht="15.0" customHeight="1">
      <c r="C405" s="1" t="str">
        <f t="shared" si="4"/>
        <v>Martin </v>
      </c>
      <c r="E405" s="69" t="s">
        <v>101</v>
      </c>
      <c r="F405" s="69" t="s">
        <v>397</v>
      </c>
      <c r="G405" s="69" t="s">
        <v>756</v>
      </c>
      <c r="I405" s="69" t="s">
        <v>215</v>
      </c>
      <c r="J405" s="4">
        <f t="shared" si="1"/>
        <v>18</v>
      </c>
      <c r="K405" s="5">
        <f t="shared" si="2"/>
        <v>5</v>
      </c>
    </row>
    <row r="406" ht="15.0" customHeight="1">
      <c r="C406" s="1" t="str">
        <f t="shared" si="4"/>
        <v>Matías Aereal </v>
      </c>
      <c r="E406" s="69" t="s">
        <v>88</v>
      </c>
      <c r="F406" s="69" t="s">
        <v>397</v>
      </c>
      <c r="G406" s="69" t="s">
        <v>757</v>
      </c>
      <c r="I406" s="69" t="s">
        <v>207</v>
      </c>
      <c r="J406" s="4">
        <f t="shared" si="1"/>
        <v>16</v>
      </c>
      <c r="K406" s="5">
        <f t="shared" si="2"/>
        <v>6</v>
      </c>
    </row>
    <row r="407" ht="15.0" customHeight="1">
      <c r="C407" s="1" t="str">
        <f t="shared" si="4"/>
        <v>Candela </v>
      </c>
      <c r="E407" s="69" t="s">
        <v>95</v>
      </c>
      <c r="F407" s="69" t="s">
        <v>397</v>
      </c>
      <c r="G407" s="69" t="s">
        <v>758</v>
      </c>
      <c r="I407" s="69" t="s">
        <v>148</v>
      </c>
      <c r="J407" s="4">
        <f t="shared" si="1"/>
        <v>3</v>
      </c>
      <c r="K407" s="5">
        <f t="shared" si="2"/>
        <v>5</v>
      </c>
    </row>
    <row r="408" ht="15.0" customHeight="1">
      <c r="C408" s="1" t="str">
        <f t="shared" si="4"/>
        <v>Matías Aereal </v>
      </c>
      <c r="E408" s="69" t="s">
        <v>88</v>
      </c>
      <c r="F408" s="69" t="s">
        <v>397</v>
      </c>
      <c r="G408" s="69" t="s">
        <v>759</v>
      </c>
      <c r="I408" s="69" t="s">
        <v>78</v>
      </c>
      <c r="J408" s="4">
        <f t="shared" si="1"/>
        <v>35</v>
      </c>
      <c r="K408" s="5">
        <f t="shared" si="2"/>
        <v>6</v>
      </c>
    </row>
    <row r="409" ht="15.0" customHeight="1">
      <c r="C409" s="1" t="str">
        <f t="shared" si="4"/>
        <v>Martin </v>
      </c>
      <c r="E409" s="69" t="s">
        <v>101</v>
      </c>
      <c r="F409" s="69" t="s">
        <v>760</v>
      </c>
      <c r="G409" s="69" t="s">
        <v>761</v>
      </c>
      <c r="I409" s="69" t="s">
        <v>85</v>
      </c>
      <c r="J409" s="4">
        <f t="shared" si="1"/>
        <v>30</v>
      </c>
      <c r="K409" s="5">
        <f t="shared" si="2"/>
        <v>8</v>
      </c>
    </row>
    <row r="410" ht="15.0" customHeight="1">
      <c r="C410" s="1" t="str">
        <f t="shared" si="4"/>
        <v>Sebastian </v>
      </c>
      <c r="E410" s="69" t="s">
        <v>90</v>
      </c>
      <c r="F410" s="69" t="s">
        <v>760</v>
      </c>
      <c r="G410" s="69" t="s">
        <v>762</v>
      </c>
      <c r="I410" s="69" t="s">
        <v>178</v>
      </c>
      <c r="J410" s="4">
        <f t="shared" si="1"/>
        <v>9</v>
      </c>
      <c r="K410" s="5">
        <f t="shared" si="2"/>
        <v>11</v>
      </c>
    </row>
    <row r="411" ht="15.0" customHeight="1">
      <c r="C411" s="1" t="str">
        <f t="shared" si="4"/>
        <v>Matías Aereal </v>
      </c>
      <c r="E411" s="69" t="s">
        <v>88</v>
      </c>
      <c r="F411" s="69" t="s">
        <v>760</v>
      </c>
      <c r="G411" s="69" t="s">
        <v>763</v>
      </c>
      <c r="I411" s="69" t="s">
        <v>178</v>
      </c>
      <c r="J411" s="4">
        <f t="shared" si="1"/>
        <v>9</v>
      </c>
      <c r="K411" s="5">
        <f t="shared" si="2"/>
        <v>11</v>
      </c>
    </row>
    <row r="412" ht="15.0" customHeight="1">
      <c r="C412" s="1" t="str">
        <f t="shared" si="4"/>
        <v>Matías Aereal </v>
      </c>
      <c r="G412" s="69" t="s">
        <v>764</v>
      </c>
      <c r="J412" s="4">
        <f t="shared" si="1"/>
        <v>0</v>
      </c>
      <c r="K412" s="5">
        <f t="shared" si="2"/>
        <v>0</v>
      </c>
    </row>
    <row r="413" ht="15.0" customHeight="1">
      <c r="C413" s="1" t="str">
        <f t="shared" si="4"/>
        <v>Matías Aereal </v>
      </c>
      <c r="G413" s="69" t="s">
        <v>765</v>
      </c>
      <c r="J413" s="4">
        <f t="shared" si="1"/>
        <v>0</v>
      </c>
      <c r="K413" s="5">
        <f t="shared" si="2"/>
        <v>0</v>
      </c>
    </row>
    <row r="414" ht="15.0" customHeight="1">
      <c r="C414" s="1" t="str">
        <f t="shared" si="4"/>
        <v>Martin </v>
      </c>
      <c r="E414" s="69" t="s">
        <v>101</v>
      </c>
      <c r="F414" s="69" t="s">
        <v>760</v>
      </c>
      <c r="G414" s="69" t="s">
        <v>766</v>
      </c>
      <c r="I414" s="69" t="s">
        <v>78</v>
      </c>
      <c r="J414" s="4">
        <f t="shared" si="1"/>
        <v>35</v>
      </c>
      <c r="K414" s="5">
        <f t="shared" si="2"/>
        <v>6</v>
      </c>
    </row>
    <row r="415" ht="15.0" customHeight="1">
      <c r="C415" s="1" t="str">
        <f t="shared" si="4"/>
        <v>Martin </v>
      </c>
      <c r="G415" s="69" t="s">
        <v>767</v>
      </c>
      <c r="J415" s="4">
        <f t="shared" si="1"/>
        <v>0</v>
      </c>
      <c r="K415" s="5">
        <f t="shared" si="2"/>
        <v>0</v>
      </c>
    </row>
    <row r="416" ht="15.0" customHeight="1">
      <c r="C416" s="1" t="str">
        <f t="shared" si="4"/>
        <v>Matías Aereal </v>
      </c>
      <c r="E416" s="69" t="s">
        <v>88</v>
      </c>
      <c r="F416" s="69" t="s">
        <v>768</v>
      </c>
      <c r="G416" s="69" t="s">
        <v>769</v>
      </c>
      <c r="I416" s="69" t="s">
        <v>22</v>
      </c>
      <c r="J416" s="4">
        <f t="shared" si="1"/>
        <v>33</v>
      </c>
      <c r="K416" s="5">
        <f t="shared" si="2"/>
        <v>5</v>
      </c>
    </row>
    <row r="417" ht="15.0" customHeight="1">
      <c r="C417" s="1" t="str">
        <f t="shared" si="4"/>
        <v>Sebastian </v>
      </c>
      <c r="E417" s="69" t="s">
        <v>90</v>
      </c>
      <c r="F417" s="69" t="s">
        <v>768</v>
      </c>
      <c r="G417" s="69" t="s">
        <v>770</v>
      </c>
      <c r="I417" s="69" t="s">
        <v>271</v>
      </c>
      <c r="J417" s="4">
        <f t="shared" si="1"/>
        <v>32</v>
      </c>
      <c r="K417" s="5">
        <f t="shared" si="2"/>
        <v>1</v>
      </c>
    </row>
    <row r="418" ht="15.0" customHeight="1">
      <c r="C418" s="1" t="str">
        <f t="shared" si="4"/>
        <v>Matías Aereal </v>
      </c>
      <c r="E418" s="69" t="s">
        <v>88</v>
      </c>
      <c r="F418" s="69" t="s">
        <v>771</v>
      </c>
      <c r="G418" s="69" t="s">
        <v>772</v>
      </c>
      <c r="I418" s="69" t="s">
        <v>139</v>
      </c>
      <c r="J418" s="4">
        <f t="shared" si="1"/>
        <v>2</v>
      </c>
      <c r="K418" s="5">
        <f t="shared" si="2"/>
        <v>5</v>
      </c>
    </row>
    <row r="419" ht="15.0" customHeight="1">
      <c r="C419" s="1" t="str">
        <f t="shared" si="4"/>
        <v>Sebastian </v>
      </c>
      <c r="E419" s="69" t="s">
        <v>90</v>
      </c>
      <c r="F419" s="69" t="s">
        <v>771</v>
      </c>
      <c r="G419" s="69" t="s">
        <v>773</v>
      </c>
      <c r="I419" s="69" t="s">
        <v>189</v>
      </c>
      <c r="J419" s="4">
        <f t="shared" si="1"/>
        <v>11</v>
      </c>
      <c r="K419" s="5">
        <f t="shared" si="2"/>
        <v>5</v>
      </c>
    </row>
    <row r="420" ht="15.0" customHeight="1">
      <c r="C420" s="1" t="str">
        <f t="shared" si="4"/>
        <v>Candela </v>
      </c>
      <c r="E420" s="69" t="s">
        <v>95</v>
      </c>
      <c r="F420" s="69" t="s">
        <v>774</v>
      </c>
      <c r="G420" s="69" t="s">
        <v>775</v>
      </c>
      <c r="I420" s="69" t="s">
        <v>178</v>
      </c>
      <c r="J420" s="4">
        <f t="shared" si="1"/>
        <v>9</v>
      </c>
      <c r="K420" s="5">
        <f t="shared" si="2"/>
        <v>11</v>
      </c>
    </row>
    <row r="421" ht="15.0" customHeight="1">
      <c r="C421" s="1" t="str">
        <f t="shared" si="4"/>
        <v>Matías Aereal </v>
      </c>
      <c r="E421" s="69" t="s">
        <v>88</v>
      </c>
      <c r="F421" s="69" t="s">
        <v>776</v>
      </c>
      <c r="G421" s="69" t="s">
        <v>777</v>
      </c>
      <c r="J421" s="4">
        <f t="shared" si="1"/>
        <v>0</v>
      </c>
      <c r="K421" s="5">
        <f t="shared" si="2"/>
        <v>0</v>
      </c>
    </row>
    <row r="422" ht="15.0" customHeight="1">
      <c r="C422" s="1" t="str">
        <f t="shared" si="4"/>
        <v>Matías Aereal </v>
      </c>
      <c r="G422" s="69" t="s">
        <v>778</v>
      </c>
      <c r="J422" s="4">
        <f t="shared" si="1"/>
        <v>0</v>
      </c>
      <c r="K422" s="5">
        <f t="shared" si="2"/>
        <v>0</v>
      </c>
    </row>
    <row r="423" ht="15.0" customHeight="1">
      <c r="C423" s="1" t="str">
        <f t="shared" si="4"/>
        <v>Matías Aereal </v>
      </c>
      <c r="G423" s="69" t="s">
        <v>779</v>
      </c>
      <c r="J423" s="4">
        <f t="shared" si="1"/>
        <v>0</v>
      </c>
      <c r="K423" s="5">
        <f t="shared" si="2"/>
        <v>0</v>
      </c>
    </row>
    <row r="424" ht="15.0" customHeight="1">
      <c r="C424" s="1" t="str">
        <f t="shared" si="4"/>
        <v>Matías Aereal </v>
      </c>
      <c r="G424" s="69" t="s">
        <v>780</v>
      </c>
      <c r="I424" s="69" t="s">
        <v>78</v>
      </c>
      <c r="J424" s="4">
        <f t="shared" si="1"/>
        <v>35</v>
      </c>
      <c r="K424" s="5">
        <f t="shared" si="2"/>
        <v>6</v>
      </c>
    </row>
    <row r="425" ht="15.0" customHeight="1">
      <c r="C425" s="1" t="str">
        <f t="shared" si="4"/>
        <v>Patricio </v>
      </c>
      <c r="E425" s="69" t="s">
        <v>105</v>
      </c>
      <c r="F425" s="69" t="s">
        <v>781</v>
      </c>
      <c r="G425" s="69" t="s">
        <v>782</v>
      </c>
      <c r="J425" s="4">
        <f t="shared" si="1"/>
        <v>0</v>
      </c>
      <c r="K425" s="5">
        <f t="shared" si="2"/>
        <v>0</v>
      </c>
    </row>
    <row r="426" ht="15.0" customHeight="1">
      <c r="C426" s="1" t="str">
        <f t="shared" si="4"/>
        <v>Matías Aereal </v>
      </c>
      <c r="E426" s="69" t="s">
        <v>88</v>
      </c>
      <c r="F426" s="69" t="s">
        <v>783</v>
      </c>
      <c r="G426" s="69" t="s">
        <v>784</v>
      </c>
      <c r="J426" s="4">
        <f t="shared" si="1"/>
        <v>0</v>
      </c>
      <c r="K426" s="5">
        <f t="shared" si="2"/>
        <v>0</v>
      </c>
    </row>
    <row r="427" ht="15.0" customHeight="1">
      <c r="C427" s="1" t="str">
        <f t="shared" si="4"/>
        <v>Martin </v>
      </c>
      <c r="E427" s="69" t="s">
        <v>101</v>
      </c>
      <c r="F427" s="69" t="s">
        <v>783</v>
      </c>
      <c r="G427" s="69" t="s">
        <v>785</v>
      </c>
      <c r="I427" s="69" t="s">
        <v>211</v>
      </c>
      <c r="J427" s="4">
        <f t="shared" si="1"/>
        <v>17</v>
      </c>
      <c r="K427" s="5">
        <f t="shared" si="2"/>
        <v>5</v>
      </c>
    </row>
    <row r="428" ht="15.0" customHeight="1">
      <c r="C428" s="1" t="str">
        <f t="shared" si="4"/>
        <v>Martin </v>
      </c>
      <c r="G428" s="69" t="s">
        <v>786</v>
      </c>
      <c r="J428" s="4">
        <f t="shared" si="1"/>
        <v>0</v>
      </c>
      <c r="K428" s="5">
        <f t="shared" si="2"/>
        <v>0</v>
      </c>
    </row>
    <row r="429" ht="15.0" customHeight="1">
      <c r="C429" s="1" t="str">
        <f t="shared" si="4"/>
        <v>Matías Aereal </v>
      </c>
      <c r="E429" s="69" t="s">
        <v>88</v>
      </c>
      <c r="F429" s="69" t="s">
        <v>783</v>
      </c>
      <c r="G429" s="69" t="s">
        <v>787</v>
      </c>
      <c r="I429" s="69" t="s">
        <v>192</v>
      </c>
      <c r="J429" s="4">
        <f t="shared" si="1"/>
        <v>12</v>
      </c>
      <c r="K429" s="5">
        <f t="shared" si="2"/>
        <v>6</v>
      </c>
    </row>
    <row r="430" ht="15.0" customHeight="1">
      <c r="C430" s="1" t="str">
        <f t="shared" si="4"/>
        <v>Matías Aereal </v>
      </c>
      <c r="G430" s="69" t="s">
        <v>788</v>
      </c>
      <c r="J430" s="4">
        <f t="shared" si="1"/>
        <v>0</v>
      </c>
      <c r="K430" s="5">
        <f t="shared" si="2"/>
        <v>0</v>
      </c>
    </row>
    <row r="431" ht="15.0" customHeight="1">
      <c r="C431" s="1" t="str">
        <f t="shared" si="4"/>
        <v>Martin </v>
      </c>
      <c r="E431" s="69" t="s">
        <v>101</v>
      </c>
      <c r="F431" s="69" t="s">
        <v>783</v>
      </c>
      <c r="G431" s="69" t="s">
        <v>789</v>
      </c>
      <c r="I431" s="69" t="s">
        <v>29</v>
      </c>
      <c r="J431" s="4">
        <f t="shared" si="1"/>
        <v>8</v>
      </c>
      <c r="K431" s="5">
        <f t="shared" si="2"/>
        <v>5</v>
      </c>
    </row>
    <row r="432" ht="15.0" customHeight="1">
      <c r="C432" s="1" t="str">
        <f t="shared" si="4"/>
        <v>Candela </v>
      </c>
      <c r="E432" s="69" t="s">
        <v>95</v>
      </c>
      <c r="F432" s="69" t="s">
        <v>790</v>
      </c>
      <c r="G432" s="69" t="s">
        <v>791</v>
      </c>
      <c r="I432" s="69" t="s">
        <v>178</v>
      </c>
      <c r="J432" s="4">
        <f t="shared" si="1"/>
        <v>9</v>
      </c>
      <c r="K432" s="5">
        <f t="shared" si="2"/>
        <v>11</v>
      </c>
    </row>
    <row r="433" ht="15.0" customHeight="1">
      <c r="C433" s="1" t="str">
        <f t="shared" si="4"/>
        <v>Matías Aereal </v>
      </c>
      <c r="E433" s="69" t="s">
        <v>88</v>
      </c>
      <c r="F433" s="69" t="s">
        <v>790</v>
      </c>
      <c r="G433" s="69" t="s">
        <v>792</v>
      </c>
      <c r="I433" s="69" t="s">
        <v>45</v>
      </c>
      <c r="J433" s="4">
        <f t="shared" si="1"/>
        <v>24</v>
      </c>
      <c r="K433" s="5">
        <f t="shared" si="2"/>
        <v>7</v>
      </c>
    </row>
    <row r="434" ht="15.0" customHeight="1">
      <c r="C434" s="1" t="str">
        <f t="shared" si="4"/>
        <v>Matías Aereal </v>
      </c>
      <c r="G434" s="69" t="s">
        <v>793</v>
      </c>
      <c r="J434" s="4">
        <f t="shared" si="1"/>
        <v>0</v>
      </c>
      <c r="K434" s="5">
        <f t="shared" si="2"/>
        <v>0</v>
      </c>
    </row>
    <row r="435" ht="15.0" customHeight="1">
      <c r="C435" s="1" t="str">
        <f t="shared" si="4"/>
        <v>Candela </v>
      </c>
      <c r="E435" s="69" t="s">
        <v>95</v>
      </c>
      <c r="F435" s="69" t="s">
        <v>794</v>
      </c>
      <c r="G435" s="69" t="s">
        <v>795</v>
      </c>
      <c r="I435" s="69" t="s">
        <v>267</v>
      </c>
      <c r="J435" s="4">
        <f t="shared" si="1"/>
        <v>31</v>
      </c>
      <c r="K435" s="5">
        <f t="shared" si="2"/>
        <v>1</v>
      </c>
    </row>
    <row r="436" ht="15.0" customHeight="1">
      <c r="C436" s="1" t="str">
        <f t="shared" si="4"/>
        <v>Matías Aereal </v>
      </c>
      <c r="E436" s="69" t="s">
        <v>88</v>
      </c>
      <c r="F436" s="69" t="s">
        <v>794</v>
      </c>
      <c r="G436" s="69" t="s">
        <v>796</v>
      </c>
      <c r="I436" s="69" t="s">
        <v>178</v>
      </c>
      <c r="J436" s="4">
        <f t="shared" si="1"/>
        <v>9</v>
      </c>
      <c r="K436" s="5">
        <f t="shared" si="2"/>
        <v>11</v>
      </c>
    </row>
    <row r="437" ht="15.0" customHeight="1">
      <c r="C437" s="1" t="str">
        <f t="shared" si="4"/>
        <v>Martin </v>
      </c>
      <c r="E437" s="69" t="s">
        <v>101</v>
      </c>
      <c r="F437" s="69" t="s">
        <v>794</v>
      </c>
      <c r="G437" s="69" t="s">
        <v>797</v>
      </c>
      <c r="I437" s="69" t="s">
        <v>29</v>
      </c>
      <c r="J437" s="4">
        <f t="shared" si="1"/>
        <v>8</v>
      </c>
      <c r="K437" s="5">
        <f t="shared" si="2"/>
        <v>5</v>
      </c>
    </row>
    <row r="438" ht="15.0" customHeight="1">
      <c r="C438" s="1" t="str">
        <f t="shared" si="4"/>
        <v>Matías Aereal </v>
      </c>
      <c r="E438" s="69" t="s">
        <v>88</v>
      </c>
      <c r="F438" s="69" t="s">
        <v>798</v>
      </c>
      <c r="G438" s="69" t="s">
        <v>799</v>
      </c>
      <c r="J438" s="4">
        <f t="shared" si="1"/>
        <v>0</v>
      </c>
      <c r="K438" s="5">
        <f t="shared" si="2"/>
        <v>0</v>
      </c>
    </row>
    <row r="439" ht="15.0" customHeight="1">
      <c r="C439" s="1" t="str">
        <f t="shared" si="4"/>
        <v>Matías Aereal </v>
      </c>
      <c r="G439" s="69" t="s">
        <v>800</v>
      </c>
      <c r="J439" s="4">
        <f t="shared" si="1"/>
        <v>0</v>
      </c>
      <c r="K439" s="5">
        <f t="shared" si="2"/>
        <v>0</v>
      </c>
    </row>
    <row r="440" ht="15.0" customHeight="1">
      <c r="C440" s="1" t="str">
        <f t="shared" si="4"/>
        <v>Matías Aereal </v>
      </c>
      <c r="G440" s="69" t="s">
        <v>801</v>
      </c>
      <c r="J440" s="4">
        <f t="shared" si="1"/>
        <v>0</v>
      </c>
      <c r="K440" s="5">
        <f t="shared" si="2"/>
        <v>0</v>
      </c>
    </row>
    <row r="441" ht="15.0" customHeight="1">
      <c r="C441" s="1" t="str">
        <f t="shared" si="4"/>
        <v>Candela </v>
      </c>
      <c r="E441" s="69" t="s">
        <v>95</v>
      </c>
      <c r="F441" s="69" t="s">
        <v>798</v>
      </c>
      <c r="G441" s="69" t="s">
        <v>802</v>
      </c>
      <c r="I441" s="69" t="s">
        <v>85</v>
      </c>
      <c r="J441" s="4">
        <f t="shared" si="1"/>
        <v>30</v>
      </c>
      <c r="K441" s="5">
        <f t="shared" si="2"/>
        <v>8</v>
      </c>
    </row>
    <row r="442" ht="15.0" customHeight="1">
      <c r="C442" s="1" t="str">
        <f t="shared" si="4"/>
        <v>Matías Aereal </v>
      </c>
      <c r="E442" s="69" t="s">
        <v>88</v>
      </c>
      <c r="F442" s="69" t="s">
        <v>803</v>
      </c>
      <c r="G442" s="69" t="s">
        <v>804</v>
      </c>
      <c r="I442" s="69" t="s">
        <v>167</v>
      </c>
      <c r="J442" s="4">
        <f t="shared" si="1"/>
        <v>26</v>
      </c>
      <c r="K442" s="5">
        <f t="shared" si="2"/>
        <v>3</v>
      </c>
    </row>
    <row r="443" ht="15.0" customHeight="1">
      <c r="C443" s="1" t="str">
        <f t="shared" si="4"/>
        <v>Matías Aereal </v>
      </c>
      <c r="G443" s="69" t="s">
        <v>805</v>
      </c>
      <c r="J443" s="4">
        <f t="shared" si="1"/>
        <v>0</v>
      </c>
      <c r="K443" s="5">
        <f t="shared" si="2"/>
        <v>0</v>
      </c>
    </row>
    <row r="444" ht="15.0" customHeight="1">
      <c r="C444" s="1" t="str">
        <f t="shared" si="4"/>
        <v>Matías Aereal </v>
      </c>
      <c r="G444" s="69" t="s">
        <v>806</v>
      </c>
      <c r="J444" s="4">
        <f t="shared" si="1"/>
        <v>0</v>
      </c>
      <c r="K444" s="5">
        <f t="shared" si="2"/>
        <v>0</v>
      </c>
    </row>
    <row r="445" ht="15.0" customHeight="1">
      <c r="C445" s="1" t="str">
        <f t="shared" si="4"/>
        <v>Candela </v>
      </c>
      <c r="E445" s="69" t="s">
        <v>95</v>
      </c>
      <c r="F445" s="69" t="s">
        <v>803</v>
      </c>
      <c r="G445" s="69" t="s">
        <v>807</v>
      </c>
      <c r="I445" s="69" t="s">
        <v>221</v>
      </c>
      <c r="J445" s="4">
        <f t="shared" si="1"/>
        <v>19</v>
      </c>
      <c r="K445" s="5">
        <f t="shared" si="2"/>
        <v>7</v>
      </c>
    </row>
    <row r="446" ht="15.0" customHeight="1">
      <c r="C446" s="1" t="str">
        <f t="shared" si="4"/>
        <v>Martin </v>
      </c>
      <c r="E446" s="69" t="s">
        <v>101</v>
      </c>
      <c r="F446" s="69" t="s">
        <v>808</v>
      </c>
      <c r="G446" s="69" t="s">
        <v>651</v>
      </c>
      <c r="J446" s="4">
        <f t="shared" si="1"/>
        <v>0</v>
      </c>
      <c r="K446" s="5">
        <f t="shared" si="2"/>
        <v>0</v>
      </c>
    </row>
    <row r="447" ht="15.0" customHeight="1">
      <c r="C447" s="1" t="str">
        <f t="shared" si="4"/>
        <v>Martin </v>
      </c>
      <c r="G447" s="69" t="s">
        <v>809</v>
      </c>
      <c r="I447" s="69" t="s">
        <v>279</v>
      </c>
      <c r="J447" s="4">
        <f t="shared" si="1"/>
        <v>34</v>
      </c>
      <c r="K447" s="5">
        <f t="shared" si="2"/>
        <v>4</v>
      </c>
    </row>
    <row r="448" ht="15.0" customHeight="1">
      <c r="C448" s="1" t="str">
        <f t="shared" si="4"/>
        <v>Matías Aereal </v>
      </c>
      <c r="E448" s="69" t="s">
        <v>88</v>
      </c>
      <c r="F448" s="69" t="s">
        <v>808</v>
      </c>
      <c r="G448" s="69" t="s">
        <v>810</v>
      </c>
      <c r="I448" s="69" t="s">
        <v>154</v>
      </c>
      <c r="J448" s="4">
        <f t="shared" si="1"/>
        <v>4</v>
      </c>
      <c r="K448" s="5">
        <f t="shared" si="2"/>
        <v>12</v>
      </c>
    </row>
    <row r="449" ht="15.0" customHeight="1">
      <c r="C449" s="1" t="str">
        <f t="shared" si="4"/>
        <v>Matías Aereal </v>
      </c>
      <c r="G449" s="69" t="s">
        <v>811</v>
      </c>
      <c r="J449" s="4">
        <f t="shared" si="1"/>
        <v>0</v>
      </c>
      <c r="K449" s="5">
        <f t="shared" si="2"/>
        <v>0</v>
      </c>
    </row>
    <row r="450" ht="15.0" customHeight="1">
      <c r="C450" s="1" t="str">
        <f t="shared" si="4"/>
        <v>Patricio </v>
      </c>
      <c r="E450" s="69" t="s">
        <v>105</v>
      </c>
      <c r="F450" s="69" t="s">
        <v>812</v>
      </c>
      <c r="G450" s="69" t="s">
        <v>813</v>
      </c>
      <c r="I450" s="69" t="s">
        <v>92</v>
      </c>
      <c r="J450" s="4">
        <f t="shared" si="1"/>
        <v>15</v>
      </c>
      <c r="K450" s="5">
        <f t="shared" si="2"/>
        <v>4</v>
      </c>
    </row>
    <row r="451" ht="15.0" customHeight="1">
      <c r="C451" s="1" t="str">
        <f t="shared" si="4"/>
        <v>Patricio </v>
      </c>
      <c r="G451" s="69" t="s">
        <v>814</v>
      </c>
      <c r="J451" s="4">
        <f t="shared" si="1"/>
        <v>0</v>
      </c>
      <c r="K451" s="5">
        <f t="shared" si="2"/>
        <v>0</v>
      </c>
    </row>
    <row r="452" ht="15.0" customHeight="1">
      <c r="C452" s="1" t="str">
        <f t="shared" si="4"/>
        <v>Patricio </v>
      </c>
      <c r="G452" s="69" t="s">
        <v>767</v>
      </c>
      <c r="J452" s="4">
        <f t="shared" si="1"/>
        <v>0</v>
      </c>
      <c r="K452" s="5">
        <f t="shared" si="2"/>
        <v>0</v>
      </c>
    </row>
    <row r="453" ht="15.0" customHeight="1">
      <c r="C453" s="1" t="str">
        <f t="shared" si="4"/>
        <v>Matías Aereal </v>
      </c>
      <c r="E453" s="69" t="s">
        <v>88</v>
      </c>
      <c r="F453" s="69" t="s">
        <v>815</v>
      </c>
      <c r="G453" s="69" t="s">
        <v>816</v>
      </c>
      <c r="I453" s="69" t="s">
        <v>178</v>
      </c>
      <c r="J453" s="4">
        <f t="shared" si="1"/>
        <v>9</v>
      </c>
      <c r="K453" s="5">
        <f t="shared" si="2"/>
        <v>11</v>
      </c>
    </row>
    <row r="454" ht="15.0" customHeight="1">
      <c r="C454" s="1" t="str">
        <f t="shared" si="4"/>
        <v>Matías Aereal </v>
      </c>
      <c r="G454" s="69" t="s">
        <v>817</v>
      </c>
      <c r="J454" s="4">
        <f t="shared" si="1"/>
        <v>0</v>
      </c>
      <c r="K454" s="5">
        <f t="shared" si="2"/>
        <v>0</v>
      </c>
    </row>
    <row r="455" ht="15.0" customHeight="1">
      <c r="C455" s="1" t="str">
        <f t="shared" si="4"/>
        <v>Matías Aereal </v>
      </c>
      <c r="G455" s="69" t="s">
        <v>818</v>
      </c>
      <c r="J455" s="4">
        <f t="shared" si="1"/>
        <v>0</v>
      </c>
      <c r="K455" s="5">
        <f t="shared" si="2"/>
        <v>0</v>
      </c>
    </row>
    <row r="456" ht="15.0" customHeight="1">
      <c r="C456" s="1" t="str">
        <f t="shared" si="4"/>
        <v>Matías Aereal </v>
      </c>
      <c r="G456" s="69" t="s">
        <v>819</v>
      </c>
      <c r="I456" s="69"/>
      <c r="J456" s="4">
        <f t="shared" si="1"/>
        <v>0</v>
      </c>
      <c r="K456" s="5">
        <f t="shared" si="2"/>
        <v>0</v>
      </c>
    </row>
    <row r="457" ht="15.0" customHeight="1">
      <c r="C457" s="1" t="str">
        <f t="shared" si="4"/>
        <v>Matías Aereal </v>
      </c>
      <c r="G457" s="69" t="s">
        <v>820</v>
      </c>
      <c r="I457" s="69" t="s">
        <v>78</v>
      </c>
      <c r="J457" s="4">
        <f t="shared" si="1"/>
        <v>35</v>
      </c>
      <c r="K457" s="5">
        <f t="shared" si="2"/>
        <v>6</v>
      </c>
    </row>
    <row r="458" ht="15.0" customHeight="1">
      <c r="C458" s="1" t="str">
        <f t="shared" si="4"/>
        <v>Patricio </v>
      </c>
      <c r="E458" s="69" t="s">
        <v>105</v>
      </c>
      <c r="F458" s="69" t="s">
        <v>815</v>
      </c>
      <c r="G458" s="69" t="s">
        <v>821</v>
      </c>
      <c r="I458" s="69" t="s">
        <v>154</v>
      </c>
      <c r="J458" s="4">
        <f t="shared" si="1"/>
        <v>4</v>
      </c>
      <c r="K458" s="5">
        <f t="shared" si="2"/>
        <v>12</v>
      </c>
    </row>
    <row r="459" ht="15.0" customHeight="1">
      <c r="C459" s="1" t="str">
        <f t="shared" si="4"/>
        <v>Candela </v>
      </c>
      <c r="E459" s="69" t="s">
        <v>95</v>
      </c>
      <c r="F459" s="69" t="s">
        <v>815</v>
      </c>
      <c r="G459" s="69" t="s">
        <v>822</v>
      </c>
      <c r="I459" s="69" t="s">
        <v>78</v>
      </c>
      <c r="J459" s="4">
        <f t="shared" si="1"/>
        <v>35</v>
      </c>
      <c r="K459" s="5">
        <f t="shared" si="2"/>
        <v>6</v>
      </c>
    </row>
    <row r="460" ht="15.0" customHeight="1">
      <c r="C460" s="1" t="str">
        <f t="shared" si="4"/>
        <v>Matías Aereal </v>
      </c>
      <c r="E460" s="69" t="s">
        <v>88</v>
      </c>
      <c r="F460" s="69" t="s">
        <v>815</v>
      </c>
      <c r="G460" s="69" t="s">
        <v>823</v>
      </c>
      <c r="J460" s="4">
        <f t="shared" si="1"/>
        <v>0</v>
      </c>
      <c r="K460" s="5">
        <f t="shared" si="2"/>
        <v>0</v>
      </c>
    </row>
    <row r="461" ht="15.0" customHeight="1">
      <c r="C461" s="1" t="str">
        <f t="shared" si="4"/>
        <v>Matías Aereal </v>
      </c>
      <c r="G461" s="69" t="s">
        <v>824</v>
      </c>
      <c r="J461" s="4">
        <f t="shared" si="1"/>
        <v>0</v>
      </c>
      <c r="K461" s="5">
        <f t="shared" si="2"/>
        <v>0</v>
      </c>
    </row>
    <row r="462" ht="15.0" customHeight="1">
      <c r="C462" s="1" t="str">
        <f t="shared" si="4"/>
        <v>Candela </v>
      </c>
      <c r="E462" s="69" t="s">
        <v>95</v>
      </c>
      <c r="F462" s="69" t="s">
        <v>825</v>
      </c>
      <c r="G462" s="69" t="s">
        <v>826</v>
      </c>
      <c r="J462" s="4">
        <f t="shared" si="1"/>
        <v>0</v>
      </c>
      <c r="K462" s="5">
        <f t="shared" si="2"/>
        <v>0</v>
      </c>
    </row>
    <row r="463" ht="15.0" customHeight="1">
      <c r="C463" s="1" t="str">
        <f t="shared" si="4"/>
        <v>Matías Aereal </v>
      </c>
      <c r="E463" s="69" t="s">
        <v>88</v>
      </c>
      <c r="F463" s="69" t="s">
        <v>825</v>
      </c>
      <c r="G463" s="69" t="s">
        <v>827</v>
      </c>
      <c r="J463" s="4">
        <f t="shared" si="1"/>
        <v>0</v>
      </c>
      <c r="K463" s="5">
        <f t="shared" si="2"/>
        <v>0</v>
      </c>
    </row>
    <row r="464" ht="15.0" customHeight="1">
      <c r="C464" s="1" t="str">
        <f t="shared" si="4"/>
        <v>Matías Aereal </v>
      </c>
      <c r="G464" s="69" t="s">
        <v>434</v>
      </c>
      <c r="J464" s="4">
        <f t="shared" si="1"/>
        <v>0</v>
      </c>
      <c r="K464" s="5">
        <f t="shared" si="2"/>
        <v>0</v>
      </c>
    </row>
    <row r="465" ht="15.0" customHeight="1">
      <c r="C465" s="1" t="str">
        <f t="shared" si="4"/>
        <v>Matías Aereal </v>
      </c>
      <c r="G465" s="69" t="s">
        <v>828</v>
      </c>
      <c r="J465" s="4">
        <f t="shared" si="1"/>
        <v>0</v>
      </c>
      <c r="K465" s="5">
        <f t="shared" si="2"/>
        <v>0</v>
      </c>
    </row>
    <row r="466" ht="15.0" customHeight="1">
      <c r="C466" s="1" t="str">
        <f t="shared" si="4"/>
        <v>Matías Aereal </v>
      </c>
      <c r="G466" s="69" t="s">
        <v>829</v>
      </c>
      <c r="I466" s="69" t="s">
        <v>78</v>
      </c>
      <c r="J466" s="4">
        <f t="shared" si="1"/>
        <v>35</v>
      </c>
      <c r="K466" s="5">
        <f t="shared" si="2"/>
        <v>6</v>
      </c>
    </row>
    <row r="467" ht="15.0" customHeight="1">
      <c r="C467" s="1" t="str">
        <f t="shared" si="4"/>
        <v>Candela </v>
      </c>
      <c r="E467" s="69" t="s">
        <v>95</v>
      </c>
      <c r="F467" s="69" t="s">
        <v>830</v>
      </c>
      <c r="G467" s="69" t="s">
        <v>831</v>
      </c>
      <c r="I467" s="69" t="s">
        <v>285</v>
      </c>
      <c r="J467" s="4">
        <f t="shared" si="1"/>
        <v>36</v>
      </c>
      <c r="K467" s="5">
        <f t="shared" si="2"/>
        <v>1</v>
      </c>
    </row>
    <row r="468" ht="15.0" customHeight="1">
      <c r="C468" s="1" t="str">
        <f t="shared" si="4"/>
        <v>Patricio </v>
      </c>
      <c r="E468" s="69" t="s">
        <v>105</v>
      </c>
      <c r="F468" s="69" t="s">
        <v>832</v>
      </c>
      <c r="G468" s="69" t="s">
        <v>833</v>
      </c>
      <c r="J468" s="4">
        <f t="shared" si="1"/>
        <v>0</v>
      </c>
      <c r="K468" s="5">
        <f t="shared" si="2"/>
        <v>0</v>
      </c>
    </row>
    <row r="469" ht="15.0" customHeight="1">
      <c r="C469" s="1" t="str">
        <f t="shared" si="4"/>
        <v>Matías Aereal </v>
      </c>
      <c r="E469" s="69" t="s">
        <v>88</v>
      </c>
      <c r="F469" s="69" t="s">
        <v>832</v>
      </c>
      <c r="G469" s="69" t="s">
        <v>834</v>
      </c>
      <c r="J469" s="4">
        <f t="shared" si="1"/>
        <v>0</v>
      </c>
      <c r="K469" s="5">
        <f t="shared" si="2"/>
        <v>0</v>
      </c>
    </row>
    <row r="470" ht="15.0" customHeight="1">
      <c r="C470" s="1" t="str">
        <f t="shared" si="4"/>
        <v>Matías Aereal </v>
      </c>
      <c r="G470" s="69" t="s">
        <v>835</v>
      </c>
      <c r="J470" s="4">
        <f t="shared" si="1"/>
        <v>0</v>
      </c>
      <c r="K470" s="5">
        <f t="shared" si="2"/>
        <v>0</v>
      </c>
    </row>
    <row r="471" ht="15.0" customHeight="1">
      <c r="C471" s="1" t="str">
        <f t="shared" si="4"/>
        <v>Matías Aereal </v>
      </c>
      <c r="G471" s="69" t="s">
        <v>836</v>
      </c>
      <c r="J471" s="4">
        <f t="shared" si="1"/>
        <v>0</v>
      </c>
      <c r="K471" s="5">
        <f t="shared" si="2"/>
        <v>0</v>
      </c>
    </row>
    <row r="472" ht="15.0" customHeight="1">
      <c r="C472" s="1" t="str">
        <f t="shared" si="4"/>
        <v>Martin </v>
      </c>
      <c r="E472" s="69" t="s">
        <v>101</v>
      </c>
      <c r="F472" s="69" t="s">
        <v>837</v>
      </c>
      <c r="G472" s="72" t="s">
        <v>838</v>
      </c>
      <c r="J472" s="4">
        <f t="shared" si="1"/>
        <v>0</v>
      </c>
      <c r="K472" s="5">
        <f t="shared" si="2"/>
        <v>0</v>
      </c>
    </row>
    <row r="473" ht="15.0" customHeight="1">
      <c r="C473" s="1" t="str">
        <f t="shared" si="4"/>
        <v>Martin </v>
      </c>
      <c r="G473" s="69" t="s">
        <v>839</v>
      </c>
      <c r="J473" s="4">
        <f t="shared" si="1"/>
        <v>0</v>
      </c>
      <c r="K473" s="5">
        <f t="shared" si="2"/>
        <v>0</v>
      </c>
    </row>
    <row r="474" ht="15.0" customHeight="1">
      <c r="C474" s="1" t="str">
        <f t="shared" si="4"/>
        <v>Matías Aereal </v>
      </c>
      <c r="E474" s="69" t="s">
        <v>88</v>
      </c>
      <c r="F474" s="69" t="s">
        <v>837</v>
      </c>
      <c r="G474" s="69" t="s">
        <v>840</v>
      </c>
      <c r="J474" s="4">
        <f t="shared" si="1"/>
        <v>0</v>
      </c>
      <c r="K474" s="5">
        <f t="shared" si="2"/>
        <v>0</v>
      </c>
    </row>
    <row r="475" ht="15.0" customHeight="1">
      <c r="C475" s="1" t="str">
        <f t="shared" si="4"/>
        <v>Martin </v>
      </c>
      <c r="E475" s="69" t="s">
        <v>101</v>
      </c>
      <c r="F475" s="69" t="s">
        <v>837</v>
      </c>
      <c r="G475" s="69" t="s">
        <v>841</v>
      </c>
      <c r="J475" s="4">
        <f t="shared" si="1"/>
        <v>0</v>
      </c>
      <c r="K475" s="5">
        <f t="shared" si="2"/>
        <v>0</v>
      </c>
    </row>
    <row r="476" ht="15.0" customHeight="1">
      <c r="C476" s="1" t="str">
        <f t="shared" si="4"/>
        <v>Martin </v>
      </c>
      <c r="G476" s="69" t="s">
        <v>842</v>
      </c>
      <c r="J476" s="4">
        <f t="shared" si="1"/>
        <v>0</v>
      </c>
      <c r="K476" s="5">
        <f t="shared" si="2"/>
        <v>0</v>
      </c>
    </row>
    <row r="477" ht="15.0" customHeight="1">
      <c r="C477" s="1" t="str">
        <f t="shared" si="4"/>
        <v>Matías Aereal </v>
      </c>
      <c r="E477" s="69" t="s">
        <v>88</v>
      </c>
      <c r="F477" s="69" t="s">
        <v>843</v>
      </c>
      <c r="G477" s="69" t="s">
        <v>844</v>
      </c>
      <c r="I477" s="69" t="s">
        <v>211</v>
      </c>
      <c r="J477" s="4">
        <f t="shared" si="1"/>
        <v>17</v>
      </c>
      <c r="K477" s="5">
        <f t="shared" si="2"/>
        <v>5</v>
      </c>
    </row>
    <row r="478" ht="15.0" customHeight="1">
      <c r="C478" s="1" t="str">
        <f t="shared" si="4"/>
        <v>Patricio </v>
      </c>
      <c r="E478" s="69" t="s">
        <v>105</v>
      </c>
      <c r="F478" s="69" t="s">
        <v>843</v>
      </c>
      <c r="G478" s="69" t="s">
        <v>845</v>
      </c>
      <c r="I478" s="69" t="s">
        <v>230</v>
      </c>
      <c r="J478" s="4">
        <f t="shared" si="1"/>
        <v>21</v>
      </c>
      <c r="K478" s="5">
        <f t="shared" si="2"/>
        <v>7</v>
      </c>
    </row>
    <row r="479" ht="15.0" customHeight="1">
      <c r="C479" s="1" t="str">
        <f t="shared" si="4"/>
        <v>Matías Aereal </v>
      </c>
      <c r="E479" s="69" t="s">
        <v>88</v>
      </c>
      <c r="F479" s="69" t="s">
        <v>846</v>
      </c>
      <c r="G479" s="69" t="s">
        <v>847</v>
      </c>
      <c r="I479" s="69" t="s">
        <v>267</v>
      </c>
      <c r="J479" s="4">
        <f t="shared" si="1"/>
        <v>31</v>
      </c>
      <c r="K479" s="5">
        <f t="shared" si="2"/>
        <v>1</v>
      </c>
    </row>
    <row r="480" ht="15.0" customHeight="1">
      <c r="C480" s="1" t="str">
        <f t="shared" si="4"/>
        <v>Matías Aereal </v>
      </c>
      <c r="G480" s="69" t="s">
        <v>848</v>
      </c>
      <c r="J480" s="4">
        <f t="shared" si="1"/>
        <v>0</v>
      </c>
      <c r="K480" s="5">
        <f t="shared" si="2"/>
        <v>0</v>
      </c>
    </row>
    <row r="481" ht="15.0" customHeight="1">
      <c r="C481" s="1" t="str">
        <f t="shared" si="4"/>
        <v>Matías Aereal </v>
      </c>
      <c r="G481" s="69" t="s">
        <v>849</v>
      </c>
      <c r="J481" s="4">
        <f t="shared" si="1"/>
        <v>0</v>
      </c>
      <c r="K481" s="5">
        <f t="shared" si="2"/>
        <v>0</v>
      </c>
    </row>
    <row r="482" ht="15.0" customHeight="1">
      <c r="C482" s="1" t="str">
        <f t="shared" si="4"/>
        <v>Patricio </v>
      </c>
      <c r="E482" s="69" t="s">
        <v>105</v>
      </c>
      <c r="F482" s="69" t="s">
        <v>850</v>
      </c>
      <c r="G482" s="69" t="s">
        <v>851</v>
      </c>
      <c r="I482" s="69" t="s">
        <v>192</v>
      </c>
      <c r="J482" s="4">
        <f t="shared" si="1"/>
        <v>12</v>
      </c>
      <c r="K482" s="5">
        <f t="shared" si="2"/>
        <v>6</v>
      </c>
    </row>
    <row r="483" ht="15.0" customHeight="1">
      <c r="C483" s="1" t="str">
        <f t="shared" si="4"/>
        <v>Patricio </v>
      </c>
      <c r="G483" s="69" t="s">
        <v>852</v>
      </c>
      <c r="J483" s="4">
        <f t="shared" si="1"/>
        <v>0</v>
      </c>
      <c r="K483" s="5">
        <f t="shared" si="2"/>
        <v>0</v>
      </c>
    </row>
    <row r="484" ht="15.0" customHeight="1">
      <c r="C484" s="1" t="str">
        <f t="shared" si="4"/>
        <v>Patricio </v>
      </c>
      <c r="G484" s="69" t="s">
        <v>853</v>
      </c>
      <c r="J484" s="4">
        <f t="shared" si="1"/>
        <v>0</v>
      </c>
      <c r="K484" s="5">
        <f t="shared" si="2"/>
        <v>0</v>
      </c>
    </row>
    <row r="485" ht="15.0" customHeight="1">
      <c r="C485" s="1" t="str">
        <f t="shared" si="4"/>
        <v>Matías Aereal </v>
      </c>
      <c r="E485" s="69" t="s">
        <v>88</v>
      </c>
      <c r="F485" s="69" t="s">
        <v>854</v>
      </c>
      <c r="G485" s="69" t="s">
        <v>855</v>
      </c>
      <c r="I485" s="69" t="s">
        <v>78</v>
      </c>
      <c r="J485" s="4">
        <f t="shared" si="1"/>
        <v>35</v>
      </c>
      <c r="K485" s="5">
        <f t="shared" si="2"/>
        <v>6</v>
      </c>
    </row>
    <row r="486" ht="15.0" customHeight="1">
      <c r="C486" s="1" t="str">
        <f t="shared" si="4"/>
        <v>Matías Aereal </v>
      </c>
      <c r="G486" s="69" t="s">
        <v>856</v>
      </c>
      <c r="J486" s="4">
        <f t="shared" si="1"/>
        <v>0</v>
      </c>
      <c r="K486" s="5">
        <f t="shared" si="2"/>
        <v>0</v>
      </c>
    </row>
    <row r="487" ht="15.0" customHeight="1">
      <c r="C487" s="1" t="str">
        <f t="shared" si="4"/>
        <v>Matías Aereal </v>
      </c>
      <c r="G487" s="69" t="s">
        <v>857</v>
      </c>
      <c r="J487" s="4">
        <f t="shared" si="1"/>
        <v>0</v>
      </c>
      <c r="K487" s="5">
        <f t="shared" si="2"/>
        <v>0</v>
      </c>
    </row>
    <row r="488" ht="15.0" customHeight="1">
      <c r="C488" s="1" t="str">
        <f t="shared" si="4"/>
        <v>Matías Aereal </v>
      </c>
      <c r="G488" s="69" t="s">
        <v>858</v>
      </c>
      <c r="J488" s="4">
        <f t="shared" si="1"/>
        <v>0</v>
      </c>
      <c r="K488" s="5">
        <f t="shared" si="2"/>
        <v>0</v>
      </c>
    </row>
    <row r="489" ht="15.0" customHeight="1">
      <c r="C489" s="1" t="str">
        <f t="shared" si="4"/>
        <v>Martin </v>
      </c>
      <c r="E489" s="69" t="s">
        <v>101</v>
      </c>
      <c r="F489" s="69" t="s">
        <v>859</v>
      </c>
      <c r="G489" s="69" t="s">
        <v>860</v>
      </c>
      <c r="J489" s="4">
        <f t="shared" si="1"/>
        <v>0</v>
      </c>
      <c r="K489" s="5">
        <f t="shared" si="2"/>
        <v>0</v>
      </c>
    </row>
    <row r="490" ht="15.0" customHeight="1">
      <c r="C490" s="1" t="str">
        <f t="shared" si="4"/>
        <v>Matías Aereal </v>
      </c>
      <c r="E490" s="69" t="s">
        <v>88</v>
      </c>
      <c r="F490" s="69" t="s">
        <v>861</v>
      </c>
      <c r="G490" s="69" t="s">
        <v>862</v>
      </c>
      <c r="J490" s="4">
        <f t="shared" si="1"/>
        <v>0</v>
      </c>
      <c r="K490" s="5">
        <f t="shared" si="2"/>
        <v>0</v>
      </c>
    </row>
    <row r="491" ht="15.0" customHeight="1">
      <c r="C491" s="1" t="str">
        <f t="shared" si="4"/>
        <v>Matías Aereal </v>
      </c>
      <c r="G491" s="69" t="s">
        <v>863</v>
      </c>
      <c r="J491" s="4">
        <f t="shared" si="1"/>
        <v>0</v>
      </c>
      <c r="K491" s="5">
        <f t="shared" si="2"/>
        <v>0</v>
      </c>
    </row>
    <row r="492" ht="15.0" customHeight="1">
      <c r="C492" s="1" t="str">
        <f t="shared" si="4"/>
        <v>Martin </v>
      </c>
      <c r="E492" s="69" t="s">
        <v>101</v>
      </c>
      <c r="F492" s="69" t="s">
        <v>864</v>
      </c>
      <c r="G492" s="69" t="s">
        <v>865</v>
      </c>
      <c r="J492" s="4">
        <f t="shared" si="1"/>
        <v>0</v>
      </c>
      <c r="K492" s="5">
        <f t="shared" si="2"/>
        <v>0</v>
      </c>
    </row>
    <row r="493" ht="15.0" customHeight="1">
      <c r="C493" s="1" t="str">
        <f t="shared" si="4"/>
        <v>Patricio </v>
      </c>
      <c r="E493" s="69" t="s">
        <v>105</v>
      </c>
      <c r="F493" s="69" t="s">
        <v>866</v>
      </c>
      <c r="G493" s="69" t="s">
        <v>867</v>
      </c>
      <c r="J493" s="4">
        <f t="shared" si="1"/>
        <v>0</v>
      </c>
      <c r="K493" s="5">
        <f t="shared" si="2"/>
        <v>0</v>
      </c>
    </row>
    <row r="494" ht="15.0" customHeight="1">
      <c r="C494" s="1" t="str">
        <f t="shared" si="4"/>
        <v>Matías Aereal </v>
      </c>
      <c r="E494" s="69" t="s">
        <v>88</v>
      </c>
      <c r="F494" s="69" t="s">
        <v>868</v>
      </c>
      <c r="G494" s="69" t="s">
        <v>869</v>
      </c>
      <c r="I494" s="69" t="s">
        <v>78</v>
      </c>
      <c r="J494" s="4">
        <f t="shared" si="1"/>
        <v>35</v>
      </c>
      <c r="K494" s="5">
        <f t="shared" si="2"/>
        <v>6</v>
      </c>
    </row>
    <row r="495" ht="15.0" customHeight="1">
      <c r="C495" s="1" t="str">
        <f t="shared" si="4"/>
        <v>Matías Aereal </v>
      </c>
      <c r="G495" s="69" t="s">
        <v>870</v>
      </c>
      <c r="J495" s="4">
        <f t="shared" si="1"/>
        <v>0</v>
      </c>
      <c r="K495" s="5">
        <f t="shared" si="2"/>
        <v>0</v>
      </c>
    </row>
    <row r="496" ht="15.0" customHeight="1">
      <c r="C496" s="1" t="str">
        <f t="shared" si="4"/>
        <v>Patricio </v>
      </c>
      <c r="E496" s="69" t="s">
        <v>105</v>
      </c>
      <c r="F496" s="69" t="s">
        <v>868</v>
      </c>
      <c r="G496" s="69" t="s">
        <v>871</v>
      </c>
      <c r="J496" s="4">
        <f t="shared" si="1"/>
        <v>0</v>
      </c>
      <c r="K496" s="5">
        <f t="shared" si="2"/>
        <v>0</v>
      </c>
    </row>
    <row r="497" ht="15.0" customHeight="1">
      <c r="C497" s="1" t="str">
        <f t="shared" si="4"/>
        <v>Matías Aereal </v>
      </c>
      <c r="E497" s="69" t="s">
        <v>88</v>
      </c>
      <c r="F497" s="69" t="s">
        <v>872</v>
      </c>
      <c r="G497" s="69" t="s">
        <v>873</v>
      </c>
      <c r="J497" s="4">
        <f t="shared" si="1"/>
        <v>0</v>
      </c>
      <c r="K497" s="5">
        <f t="shared" si="2"/>
        <v>0</v>
      </c>
    </row>
    <row r="498" ht="15.0" customHeight="1">
      <c r="C498" s="1" t="str">
        <f t="shared" si="4"/>
        <v>Matías Aereal </v>
      </c>
      <c r="G498" s="69" t="s">
        <v>874</v>
      </c>
      <c r="J498" s="4">
        <f t="shared" si="1"/>
        <v>0</v>
      </c>
      <c r="K498" s="5">
        <f t="shared" si="2"/>
        <v>0</v>
      </c>
    </row>
    <row r="499" ht="15.0" customHeight="1">
      <c r="C499" s="1" t="str">
        <f t="shared" si="4"/>
        <v>Matías Aereal </v>
      </c>
      <c r="G499" s="69" t="s">
        <v>875</v>
      </c>
      <c r="J499" s="4">
        <f t="shared" si="1"/>
        <v>0</v>
      </c>
      <c r="K499" s="5">
        <f t="shared" si="2"/>
        <v>0</v>
      </c>
    </row>
    <row r="500" ht="15.0" customHeight="1">
      <c r="C500" s="1" t="str">
        <f t="shared" si="4"/>
        <v>Matías Aereal </v>
      </c>
      <c r="G500" s="69" t="s">
        <v>876</v>
      </c>
      <c r="J500" s="4">
        <f t="shared" si="1"/>
        <v>0</v>
      </c>
      <c r="K500" s="5">
        <f t="shared" si="2"/>
        <v>0</v>
      </c>
    </row>
    <row r="501" ht="15.0" customHeight="1">
      <c r="C501" s="1" t="str">
        <f t="shared" si="4"/>
        <v>Patricio </v>
      </c>
      <c r="E501" s="69" t="s">
        <v>105</v>
      </c>
      <c r="F501" s="69" t="s">
        <v>872</v>
      </c>
      <c r="G501" s="69" t="s">
        <v>877</v>
      </c>
      <c r="J501" s="4">
        <f t="shared" si="1"/>
        <v>0</v>
      </c>
      <c r="K501" s="5">
        <f t="shared" si="2"/>
        <v>0</v>
      </c>
    </row>
    <row r="502" ht="15.0" customHeight="1">
      <c r="C502" s="1" t="str">
        <f t="shared" si="4"/>
        <v>Matías Aereal </v>
      </c>
      <c r="E502" s="69" t="s">
        <v>88</v>
      </c>
      <c r="F502" s="69" t="s">
        <v>878</v>
      </c>
      <c r="G502" s="69" t="s">
        <v>879</v>
      </c>
      <c r="J502" s="4">
        <f t="shared" si="1"/>
        <v>0</v>
      </c>
      <c r="K502" s="5">
        <f t="shared" si="2"/>
        <v>0</v>
      </c>
    </row>
    <row r="503" ht="15.0" customHeight="1">
      <c r="C503" s="1" t="str">
        <f t="shared" si="4"/>
        <v>Matías Aereal </v>
      </c>
      <c r="G503" s="69" t="s">
        <v>880</v>
      </c>
      <c r="J503" s="4">
        <f t="shared" si="1"/>
        <v>0</v>
      </c>
      <c r="K503" s="5">
        <f t="shared" si="2"/>
        <v>0</v>
      </c>
    </row>
    <row r="504" ht="15.0" customHeight="1">
      <c r="C504" s="1" t="str">
        <f t="shared" si="4"/>
        <v>Matías Aereal </v>
      </c>
      <c r="G504" s="69" t="s">
        <v>881</v>
      </c>
      <c r="J504" s="4">
        <f t="shared" si="1"/>
        <v>0</v>
      </c>
      <c r="K504" s="5">
        <f t="shared" si="2"/>
        <v>0</v>
      </c>
    </row>
    <row r="505" ht="15.0" customHeight="1">
      <c r="C505" s="1" t="str">
        <f t="shared" si="4"/>
        <v>Patricio </v>
      </c>
      <c r="E505" s="69" t="s">
        <v>105</v>
      </c>
      <c r="F505" s="69" t="s">
        <v>882</v>
      </c>
      <c r="G505" s="69" t="s">
        <v>883</v>
      </c>
      <c r="J505" s="4">
        <f t="shared" si="1"/>
        <v>0</v>
      </c>
      <c r="K505" s="5">
        <f t="shared" si="2"/>
        <v>0</v>
      </c>
    </row>
    <row r="506" ht="15.0" customHeight="1">
      <c r="C506" s="1" t="str">
        <f t="shared" si="4"/>
        <v>Patricio </v>
      </c>
      <c r="G506" s="69" t="s">
        <v>884</v>
      </c>
      <c r="J506" s="4">
        <f t="shared" si="1"/>
        <v>0</v>
      </c>
      <c r="K506" s="5">
        <f t="shared" si="2"/>
        <v>0</v>
      </c>
    </row>
    <row r="507" ht="15.0" customHeight="1">
      <c r="C507" s="1" t="str">
        <f t="shared" si="4"/>
        <v>Matías Aereal </v>
      </c>
      <c r="E507" s="69" t="s">
        <v>88</v>
      </c>
      <c r="F507" s="69" t="s">
        <v>885</v>
      </c>
      <c r="G507" s="69" t="s">
        <v>886</v>
      </c>
      <c r="J507" s="4">
        <f t="shared" si="1"/>
        <v>0</v>
      </c>
      <c r="K507" s="5">
        <f t="shared" si="2"/>
        <v>0</v>
      </c>
    </row>
    <row r="508" ht="15.0" customHeight="1">
      <c r="C508" s="1" t="str">
        <f t="shared" si="4"/>
        <v>Patricio </v>
      </c>
      <c r="E508" s="69" t="s">
        <v>105</v>
      </c>
      <c r="F508" s="69" t="s">
        <v>885</v>
      </c>
      <c r="G508" s="69" t="s">
        <v>887</v>
      </c>
      <c r="J508" s="4">
        <f t="shared" si="1"/>
        <v>0</v>
      </c>
      <c r="K508" s="5">
        <f t="shared" si="2"/>
        <v>0</v>
      </c>
    </row>
    <row r="509" ht="15.0" customHeight="1">
      <c r="C509" s="1" t="str">
        <f t="shared" si="4"/>
        <v>Matías Aereal </v>
      </c>
      <c r="E509" s="69" t="s">
        <v>88</v>
      </c>
      <c r="F509" s="69" t="s">
        <v>885</v>
      </c>
      <c r="G509" s="69" t="s">
        <v>888</v>
      </c>
      <c r="J509" s="4">
        <f t="shared" si="1"/>
        <v>0</v>
      </c>
      <c r="K509" s="5">
        <f t="shared" si="2"/>
        <v>0</v>
      </c>
    </row>
    <row r="510" ht="15.0" customHeight="1">
      <c r="C510" s="1" t="str">
        <f t="shared" si="4"/>
        <v>Matías Aereal </v>
      </c>
      <c r="G510" s="69" t="s">
        <v>889</v>
      </c>
      <c r="J510" s="4">
        <f t="shared" si="1"/>
        <v>0</v>
      </c>
      <c r="K510" s="5">
        <f t="shared" si="2"/>
        <v>0</v>
      </c>
    </row>
    <row r="511" ht="15.0" customHeight="1">
      <c r="C511" s="1" t="str">
        <f t="shared" si="4"/>
        <v>Matías Aereal </v>
      </c>
      <c r="G511" s="69" t="s">
        <v>890</v>
      </c>
      <c r="J511" s="4">
        <f t="shared" si="1"/>
        <v>0</v>
      </c>
      <c r="K511" s="5">
        <f t="shared" si="2"/>
        <v>0</v>
      </c>
    </row>
    <row r="512" ht="15.0" customHeight="1">
      <c r="C512" s="1" t="str">
        <f t="shared" si="4"/>
        <v>Patricio </v>
      </c>
      <c r="E512" s="69" t="s">
        <v>105</v>
      </c>
      <c r="F512" s="69" t="s">
        <v>891</v>
      </c>
      <c r="G512" s="69" t="s">
        <v>892</v>
      </c>
      <c r="I512" s="69" t="s">
        <v>22</v>
      </c>
      <c r="J512" s="4">
        <f t="shared" si="1"/>
        <v>33</v>
      </c>
      <c r="K512" s="5">
        <f t="shared" si="2"/>
        <v>5</v>
      </c>
    </row>
    <row r="513" ht="15.0" customHeight="1">
      <c r="C513" s="1" t="str">
        <f t="shared" si="4"/>
        <v>Matías Aereal </v>
      </c>
      <c r="E513" s="69" t="s">
        <v>88</v>
      </c>
      <c r="F513" s="69" t="s">
        <v>891</v>
      </c>
      <c r="G513" s="69" t="s">
        <v>893</v>
      </c>
      <c r="J513" s="4">
        <f t="shared" si="1"/>
        <v>0</v>
      </c>
      <c r="K513" s="5">
        <f t="shared" si="2"/>
        <v>0</v>
      </c>
    </row>
    <row r="514" ht="15.0" customHeight="1">
      <c r="C514" s="1" t="str">
        <f t="shared" si="4"/>
        <v>Matías Aereal </v>
      </c>
      <c r="E514" s="69" t="s">
        <v>88</v>
      </c>
      <c r="F514" s="69" t="s">
        <v>894</v>
      </c>
      <c r="G514" s="69" t="s">
        <v>895</v>
      </c>
      <c r="I514" s="69" t="s">
        <v>271</v>
      </c>
      <c r="J514" s="4">
        <f t="shared" si="1"/>
        <v>32</v>
      </c>
      <c r="K514" s="5">
        <f t="shared" si="2"/>
        <v>1</v>
      </c>
    </row>
    <row r="515" ht="15.0" customHeight="1">
      <c r="C515" s="1" t="str">
        <f t="shared" si="4"/>
        <v>Matías Aereal </v>
      </c>
      <c r="G515" s="69" t="s">
        <v>896</v>
      </c>
      <c r="J515" s="4">
        <f t="shared" si="1"/>
        <v>0</v>
      </c>
      <c r="K515" s="5">
        <f t="shared" si="2"/>
        <v>0</v>
      </c>
    </row>
    <row r="516" ht="15.0" customHeight="1">
      <c r="C516" s="1" t="str">
        <f t="shared" si="4"/>
        <v>Matías Aereal </v>
      </c>
      <c r="G516" s="69" t="s">
        <v>897</v>
      </c>
      <c r="J516" s="4">
        <f t="shared" si="1"/>
        <v>0</v>
      </c>
      <c r="K516" s="5">
        <f t="shared" si="2"/>
        <v>0</v>
      </c>
    </row>
    <row r="517" ht="15.0" customHeight="1">
      <c r="C517" s="1" t="str">
        <f t="shared" si="4"/>
        <v>Matías Aereal </v>
      </c>
      <c r="G517" s="69" t="s">
        <v>898</v>
      </c>
      <c r="J517" s="4">
        <f t="shared" si="1"/>
        <v>0</v>
      </c>
      <c r="K517" s="5">
        <f t="shared" si="2"/>
        <v>0</v>
      </c>
    </row>
    <row r="518" ht="15.0" customHeight="1">
      <c r="C518" s="1" t="str">
        <f t="shared" si="4"/>
        <v>Matías Aereal </v>
      </c>
      <c r="G518" s="69" t="s">
        <v>899</v>
      </c>
      <c r="J518" s="4">
        <f t="shared" si="1"/>
        <v>0</v>
      </c>
      <c r="K518" s="5">
        <f t="shared" si="2"/>
        <v>0</v>
      </c>
    </row>
    <row r="519" ht="15.0" customHeight="1">
      <c r="C519" s="1" t="str">
        <f t="shared" si="4"/>
        <v>Matías Aereal </v>
      </c>
      <c r="G519" s="69" t="s">
        <v>900</v>
      </c>
      <c r="J519" s="4">
        <f t="shared" si="1"/>
        <v>0</v>
      </c>
      <c r="K519" s="5">
        <f t="shared" si="2"/>
        <v>0</v>
      </c>
    </row>
    <row r="520" ht="15.0" customHeight="1">
      <c r="C520" s="1" t="str">
        <f t="shared" si="4"/>
        <v>Matías Aereal </v>
      </c>
      <c r="G520" s="69" t="s">
        <v>901</v>
      </c>
      <c r="J520" s="4">
        <f t="shared" si="1"/>
        <v>0</v>
      </c>
      <c r="K520" s="5">
        <f t="shared" si="2"/>
        <v>0</v>
      </c>
    </row>
    <row r="521" ht="15.0" customHeight="1">
      <c r="C521" s="1" t="str">
        <f t="shared" si="4"/>
        <v>Matías Aereal </v>
      </c>
      <c r="G521" s="69" t="s">
        <v>902</v>
      </c>
      <c r="J521" s="4">
        <f t="shared" si="1"/>
        <v>0</v>
      </c>
      <c r="K521" s="5">
        <f t="shared" si="2"/>
        <v>0</v>
      </c>
    </row>
    <row r="522" ht="15.0" customHeight="1">
      <c r="C522" s="1" t="str">
        <f t="shared" si="4"/>
        <v>Matías Aereal </v>
      </c>
      <c r="G522" s="69" t="s">
        <v>903</v>
      </c>
      <c r="J522" s="4">
        <f t="shared" si="1"/>
        <v>0</v>
      </c>
      <c r="K522" s="5">
        <f t="shared" si="2"/>
        <v>0</v>
      </c>
    </row>
    <row r="523" ht="15.0" customHeight="1">
      <c r="C523" s="1" t="str">
        <f t="shared" si="4"/>
        <v>Matías Aereal </v>
      </c>
      <c r="G523" s="69" t="s">
        <v>904</v>
      </c>
      <c r="J523" s="4">
        <f t="shared" si="1"/>
        <v>0</v>
      </c>
      <c r="K523" s="5">
        <f t="shared" si="2"/>
        <v>0</v>
      </c>
    </row>
    <row r="524" ht="15.0" customHeight="1">
      <c r="C524" s="1" t="str">
        <f t="shared" si="4"/>
        <v>Matías Aereal </v>
      </c>
      <c r="G524" s="69" t="s">
        <v>905</v>
      </c>
      <c r="J524" s="4">
        <f t="shared" si="1"/>
        <v>0</v>
      </c>
      <c r="K524" s="5">
        <f t="shared" si="2"/>
        <v>0</v>
      </c>
    </row>
    <row r="525" ht="15.0" customHeight="1">
      <c r="C525" s="1" t="str">
        <f t="shared" si="4"/>
        <v>Matías Aereal </v>
      </c>
      <c r="G525" s="69" t="s">
        <v>906</v>
      </c>
      <c r="J525" s="4">
        <f t="shared" si="1"/>
        <v>0</v>
      </c>
      <c r="K525" s="5">
        <f t="shared" si="2"/>
        <v>0</v>
      </c>
    </row>
    <row r="526" ht="15.0" customHeight="1">
      <c r="C526" s="1" t="str">
        <f t="shared" si="4"/>
        <v>Matías Aereal </v>
      </c>
      <c r="G526" s="69" t="s">
        <v>907</v>
      </c>
      <c r="J526" s="4">
        <f t="shared" si="1"/>
        <v>0</v>
      </c>
      <c r="K526" s="5">
        <f t="shared" si="2"/>
        <v>0</v>
      </c>
    </row>
    <row r="527" ht="15.0" customHeight="1">
      <c r="C527" s="1" t="str">
        <f t="shared" si="4"/>
        <v>Matías Aereal </v>
      </c>
      <c r="G527" s="69" t="s">
        <v>908</v>
      </c>
      <c r="J527" s="4">
        <f t="shared" si="1"/>
        <v>0</v>
      </c>
      <c r="K527" s="5">
        <f t="shared" si="2"/>
        <v>0</v>
      </c>
    </row>
    <row r="528" ht="15.0" customHeight="1">
      <c r="C528" s="1" t="str">
        <f t="shared" si="4"/>
        <v>Matías Aereal </v>
      </c>
      <c r="G528" s="69" t="s">
        <v>909</v>
      </c>
      <c r="I528" s="69" t="s">
        <v>78</v>
      </c>
      <c r="J528" s="4">
        <f t="shared" si="1"/>
        <v>35</v>
      </c>
      <c r="K528" s="5">
        <f t="shared" si="2"/>
        <v>6</v>
      </c>
    </row>
    <row r="529" ht="15.0" customHeight="1">
      <c r="C529" s="1" t="str">
        <f t="shared" si="4"/>
        <v>Patricio </v>
      </c>
      <c r="E529" s="69" t="s">
        <v>105</v>
      </c>
      <c r="F529" s="69" t="s">
        <v>894</v>
      </c>
      <c r="G529" s="69" t="s">
        <v>910</v>
      </c>
      <c r="I529" s="69" t="s">
        <v>230</v>
      </c>
      <c r="J529" s="4">
        <f t="shared" si="1"/>
        <v>21</v>
      </c>
      <c r="K529" s="5">
        <f t="shared" si="2"/>
        <v>7</v>
      </c>
    </row>
    <row r="530" ht="15.0" customHeight="1">
      <c r="C530" s="1" t="str">
        <f t="shared" si="4"/>
        <v>Matías Aereal </v>
      </c>
      <c r="E530" s="69" t="s">
        <v>88</v>
      </c>
      <c r="F530" s="69" t="s">
        <v>911</v>
      </c>
      <c r="G530" s="69" t="s">
        <v>912</v>
      </c>
      <c r="I530" s="69" t="s">
        <v>267</v>
      </c>
      <c r="J530" s="4">
        <f t="shared" si="1"/>
        <v>31</v>
      </c>
      <c r="K530" s="5">
        <f t="shared" si="2"/>
        <v>1</v>
      </c>
    </row>
    <row r="531" ht="15.0" customHeight="1">
      <c r="C531" s="1" t="str">
        <f t="shared" si="4"/>
        <v>Matías Aereal </v>
      </c>
      <c r="G531" s="69" t="s">
        <v>913</v>
      </c>
      <c r="I531" s="69" t="s">
        <v>255</v>
      </c>
      <c r="J531" s="4">
        <f t="shared" si="1"/>
        <v>28</v>
      </c>
      <c r="K531" s="5">
        <f t="shared" si="2"/>
        <v>11</v>
      </c>
    </row>
    <row r="532" ht="15.0" customHeight="1">
      <c r="C532" s="1" t="str">
        <f t="shared" si="4"/>
        <v>Matías Aereal </v>
      </c>
      <c r="G532" s="72" t="s">
        <v>838</v>
      </c>
      <c r="J532" s="4">
        <f t="shared" si="1"/>
        <v>0</v>
      </c>
      <c r="K532" s="5">
        <f t="shared" si="2"/>
        <v>0</v>
      </c>
    </row>
    <row r="533" ht="15.0" customHeight="1">
      <c r="C533" s="1" t="str">
        <f t="shared" si="4"/>
        <v>Matías Aereal </v>
      </c>
      <c r="G533" s="69" t="s">
        <v>914</v>
      </c>
      <c r="J533" s="4">
        <f t="shared" si="1"/>
        <v>0</v>
      </c>
      <c r="K533" s="5">
        <f t="shared" si="2"/>
        <v>0</v>
      </c>
    </row>
    <row r="534" ht="15.0" customHeight="1">
      <c r="C534" s="1" t="str">
        <f t="shared" si="4"/>
        <v>Matías Aereal </v>
      </c>
      <c r="G534" s="69" t="s">
        <v>915</v>
      </c>
      <c r="J534" s="4">
        <f t="shared" si="1"/>
        <v>0</v>
      </c>
      <c r="K534" s="5">
        <f t="shared" si="2"/>
        <v>0</v>
      </c>
    </row>
    <row r="535" ht="15.0" customHeight="1">
      <c r="C535" s="1" t="str">
        <f t="shared" si="4"/>
        <v>Matías Aereal </v>
      </c>
      <c r="G535" s="69" t="s">
        <v>916</v>
      </c>
      <c r="J535" s="4">
        <f t="shared" si="1"/>
        <v>0</v>
      </c>
      <c r="K535" s="5">
        <f t="shared" si="2"/>
        <v>0</v>
      </c>
    </row>
    <row r="536" ht="15.0" customHeight="1">
      <c r="C536" s="1" t="str">
        <f t="shared" si="4"/>
        <v>Matías Aereal </v>
      </c>
      <c r="G536" s="69" t="s">
        <v>917</v>
      </c>
      <c r="J536" s="4">
        <f t="shared" si="1"/>
        <v>0</v>
      </c>
      <c r="K536" s="5">
        <f t="shared" si="2"/>
        <v>0</v>
      </c>
    </row>
    <row r="537" ht="15.0" customHeight="1">
      <c r="C537" s="1" t="str">
        <f t="shared" si="4"/>
        <v>Matías Aereal </v>
      </c>
      <c r="G537" s="69" t="s">
        <v>918</v>
      </c>
      <c r="J537" s="4">
        <f t="shared" si="1"/>
        <v>0</v>
      </c>
      <c r="K537" s="5">
        <f t="shared" si="2"/>
        <v>0</v>
      </c>
    </row>
    <row r="538" ht="15.0" customHeight="1">
      <c r="C538" s="1" t="str">
        <f t="shared" si="4"/>
        <v>Matías Aereal </v>
      </c>
      <c r="E538" s="69" t="s">
        <v>88</v>
      </c>
      <c r="F538" s="69" t="s">
        <v>919</v>
      </c>
      <c r="G538" s="69" t="s">
        <v>920</v>
      </c>
      <c r="J538" s="4">
        <f t="shared" si="1"/>
        <v>0</v>
      </c>
      <c r="K538" s="5">
        <f t="shared" si="2"/>
        <v>0</v>
      </c>
    </row>
    <row r="539" ht="15.0" customHeight="1">
      <c r="C539" s="1" t="str">
        <f t="shared" si="4"/>
        <v>Matías Aereal </v>
      </c>
      <c r="G539" s="69" t="s">
        <v>921</v>
      </c>
      <c r="J539" s="4">
        <f t="shared" si="1"/>
        <v>0</v>
      </c>
      <c r="K539" s="5">
        <f t="shared" si="2"/>
        <v>0</v>
      </c>
    </row>
    <row r="540" ht="15.0" customHeight="1">
      <c r="C540" s="1" t="str">
        <f t="shared" si="4"/>
        <v>Matías Aereal </v>
      </c>
      <c r="G540" s="69" t="s">
        <v>922</v>
      </c>
      <c r="I540" s="69" t="s">
        <v>78</v>
      </c>
      <c r="J540" s="4">
        <f t="shared" si="1"/>
        <v>35</v>
      </c>
      <c r="K540" s="5">
        <f t="shared" si="2"/>
        <v>6</v>
      </c>
    </row>
    <row r="541" ht="15.0" customHeight="1">
      <c r="C541" s="1" t="str">
        <f t="shared" si="4"/>
        <v>Patricio </v>
      </c>
      <c r="E541" s="69" t="s">
        <v>105</v>
      </c>
      <c r="F541" s="69" t="s">
        <v>923</v>
      </c>
      <c r="G541" s="69" t="s">
        <v>924</v>
      </c>
      <c r="J541" s="4">
        <f t="shared" si="1"/>
        <v>0</v>
      </c>
      <c r="K541" s="5">
        <f t="shared" si="2"/>
        <v>0</v>
      </c>
    </row>
    <row r="542" ht="15.0" customHeight="1">
      <c r="C542" s="1" t="str">
        <f t="shared" si="4"/>
        <v>Matías Aereal </v>
      </c>
      <c r="E542" s="69" t="s">
        <v>88</v>
      </c>
      <c r="F542" s="69" t="s">
        <v>923</v>
      </c>
      <c r="G542" s="69" t="s">
        <v>925</v>
      </c>
      <c r="J542" s="4">
        <f t="shared" si="1"/>
        <v>0</v>
      </c>
      <c r="K542" s="5">
        <f t="shared" si="2"/>
        <v>0</v>
      </c>
    </row>
    <row r="543" ht="15.0" customHeight="1">
      <c r="C543" s="1" t="str">
        <f t="shared" si="4"/>
        <v>Patricio </v>
      </c>
      <c r="E543" s="69" t="s">
        <v>105</v>
      </c>
      <c r="F543" s="69" t="s">
        <v>923</v>
      </c>
      <c r="G543" s="69" t="s">
        <v>926</v>
      </c>
      <c r="I543" s="69" t="s">
        <v>92</v>
      </c>
      <c r="J543" s="4">
        <f t="shared" si="1"/>
        <v>15</v>
      </c>
      <c r="K543" s="5">
        <f t="shared" si="2"/>
        <v>4</v>
      </c>
    </row>
    <row r="544" ht="15.0" customHeight="1">
      <c r="C544" s="1" t="str">
        <f t="shared" si="4"/>
        <v>Matías Aereal </v>
      </c>
      <c r="E544" s="69" t="s">
        <v>88</v>
      </c>
      <c r="F544" s="69" t="s">
        <v>927</v>
      </c>
      <c r="G544" s="69" t="s">
        <v>928</v>
      </c>
      <c r="I544" s="69" t="s">
        <v>29</v>
      </c>
      <c r="J544" s="4">
        <f t="shared" si="1"/>
        <v>8</v>
      </c>
      <c r="K544" s="5">
        <f t="shared" si="2"/>
        <v>5</v>
      </c>
    </row>
    <row r="545" ht="15.0" customHeight="1">
      <c r="C545" s="1" t="str">
        <f t="shared" si="4"/>
        <v>Patricio </v>
      </c>
      <c r="E545" s="69" t="s">
        <v>105</v>
      </c>
      <c r="F545" s="69" t="s">
        <v>927</v>
      </c>
      <c r="G545" s="69" t="s">
        <v>929</v>
      </c>
      <c r="I545" s="69" t="s">
        <v>167</v>
      </c>
      <c r="J545" s="4">
        <f t="shared" si="1"/>
        <v>26</v>
      </c>
      <c r="K545" s="5">
        <f t="shared" si="2"/>
        <v>3</v>
      </c>
    </row>
    <row r="546" ht="15.0" customHeight="1">
      <c r="C546" s="1" t="str">
        <f t="shared" si="4"/>
        <v>Patricio </v>
      </c>
      <c r="G546" s="69" t="s">
        <v>930</v>
      </c>
      <c r="I546" s="69" t="s">
        <v>29</v>
      </c>
      <c r="J546" s="4">
        <f t="shared" si="1"/>
        <v>8</v>
      </c>
      <c r="K546" s="5">
        <f t="shared" si="2"/>
        <v>5</v>
      </c>
    </row>
    <row r="547" ht="15.0" customHeight="1">
      <c r="C547" s="1" t="str">
        <f t="shared" si="4"/>
        <v>Patricio </v>
      </c>
      <c r="G547" s="69" t="s">
        <v>931</v>
      </c>
      <c r="J547" s="4">
        <f t="shared" si="1"/>
        <v>0</v>
      </c>
      <c r="K547" s="5">
        <f t="shared" si="2"/>
        <v>0</v>
      </c>
    </row>
    <row r="548" ht="15.0" customHeight="1">
      <c r="C548" s="1" t="str">
        <f t="shared" si="4"/>
        <v>Patricio </v>
      </c>
      <c r="G548" s="69" t="s">
        <v>932</v>
      </c>
      <c r="J548" s="4">
        <f t="shared" si="1"/>
        <v>0</v>
      </c>
      <c r="K548" s="5">
        <f t="shared" si="2"/>
        <v>0</v>
      </c>
    </row>
    <row r="549" ht="15.0" customHeight="1">
      <c r="C549" s="1" t="str">
        <f t="shared" si="4"/>
        <v>Matías Aereal </v>
      </c>
      <c r="E549" s="69" t="s">
        <v>88</v>
      </c>
      <c r="F549" s="69" t="s">
        <v>933</v>
      </c>
      <c r="G549" s="69" t="s">
        <v>934</v>
      </c>
      <c r="I549" s="69" t="s">
        <v>201</v>
      </c>
      <c r="J549" s="4">
        <f t="shared" si="1"/>
        <v>14</v>
      </c>
      <c r="K549" s="5">
        <f t="shared" si="2"/>
        <v>5</v>
      </c>
    </row>
    <row r="550" ht="15.0" customHeight="1">
      <c r="C550" s="1" t="str">
        <f t="shared" si="4"/>
        <v>Matías Aereal </v>
      </c>
      <c r="G550" s="69" t="s">
        <v>935</v>
      </c>
      <c r="J550" s="4">
        <f t="shared" si="1"/>
        <v>0</v>
      </c>
      <c r="K550" s="5">
        <f t="shared" si="2"/>
        <v>0</v>
      </c>
    </row>
    <row r="551" ht="15.0" customHeight="1">
      <c r="C551" s="1" t="str">
        <f t="shared" si="4"/>
        <v>Patricio </v>
      </c>
      <c r="E551" s="69" t="s">
        <v>105</v>
      </c>
      <c r="F551" s="69" t="s">
        <v>933</v>
      </c>
      <c r="G551" s="69" t="s">
        <v>936</v>
      </c>
      <c r="I551" s="69" t="s">
        <v>189</v>
      </c>
      <c r="J551" s="4">
        <f t="shared" si="1"/>
        <v>11</v>
      </c>
      <c r="K551" s="5">
        <f t="shared" si="2"/>
        <v>5</v>
      </c>
    </row>
    <row r="552" ht="15.0" customHeight="1">
      <c r="C552" s="1" t="str">
        <f t="shared" si="4"/>
        <v>Matías Aereal </v>
      </c>
      <c r="E552" s="69" t="s">
        <v>88</v>
      </c>
      <c r="F552" s="69" t="s">
        <v>933</v>
      </c>
      <c r="G552" s="69" t="s">
        <v>937</v>
      </c>
      <c r="J552" s="4">
        <f t="shared" si="1"/>
        <v>0</v>
      </c>
      <c r="K552" s="5">
        <f t="shared" si="2"/>
        <v>0</v>
      </c>
    </row>
    <row r="553" ht="15.0" customHeight="1">
      <c r="C553" s="1" t="str">
        <f t="shared" si="4"/>
        <v>Matías Aereal </v>
      </c>
      <c r="E553" s="69" t="s">
        <v>88</v>
      </c>
      <c r="F553" s="69" t="s">
        <v>938</v>
      </c>
      <c r="G553" s="69" t="s">
        <v>939</v>
      </c>
      <c r="I553" s="69" t="s">
        <v>85</v>
      </c>
      <c r="J553" s="4">
        <f t="shared" si="1"/>
        <v>30</v>
      </c>
      <c r="K553" s="5">
        <f t="shared" si="2"/>
        <v>8</v>
      </c>
    </row>
    <row r="554" ht="15.0" customHeight="1">
      <c r="C554" s="1" t="str">
        <f t="shared" si="4"/>
        <v>Matías Aereal </v>
      </c>
      <c r="G554" s="69" t="s">
        <v>940</v>
      </c>
      <c r="J554" s="4">
        <f t="shared" si="1"/>
        <v>0</v>
      </c>
      <c r="K554" s="5">
        <f t="shared" si="2"/>
        <v>0</v>
      </c>
    </row>
    <row r="555" ht="15.0" customHeight="1">
      <c r="C555" s="1" t="str">
        <f t="shared" si="4"/>
        <v>Patricio </v>
      </c>
      <c r="E555" s="69" t="s">
        <v>105</v>
      </c>
      <c r="F555" s="69" t="s">
        <v>941</v>
      </c>
      <c r="G555" s="69" t="s">
        <v>942</v>
      </c>
      <c r="I555" s="69" t="s">
        <v>183</v>
      </c>
      <c r="J555" s="4">
        <f t="shared" si="1"/>
        <v>10</v>
      </c>
      <c r="K555" s="5">
        <f t="shared" si="2"/>
        <v>1</v>
      </c>
    </row>
    <row r="556" ht="15.0" customHeight="1">
      <c r="C556" s="1" t="str">
        <f t="shared" si="4"/>
        <v>Matías Aereal </v>
      </c>
      <c r="E556" s="69" t="s">
        <v>88</v>
      </c>
      <c r="F556" s="69" t="s">
        <v>943</v>
      </c>
      <c r="G556" s="69" t="s">
        <v>944</v>
      </c>
      <c r="I556" s="69" t="s">
        <v>221</v>
      </c>
      <c r="J556" s="4">
        <f t="shared" si="1"/>
        <v>19</v>
      </c>
      <c r="K556" s="5">
        <f t="shared" si="2"/>
        <v>7</v>
      </c>
    </row>
    <row r="557" ht="15.0" customHeight="1">
      <c r="C557" s="1" t="str">
        <f t="shared" si="4"/>
        <v>Martin </v>
      </c>
      <c r="E557" s="69" t="s">
        <v>101</v>
      </c>
      <c r="F557" s="69" t="s">
        <v>945</v>
      </c>
      <c r="G557" s="69" t="s">
        <v>946</v>
      </c>
      <c r="J557" s="4">
        <f t="shared" si="1"/>
        <v>0</v>
      </c>
      <c r="K557" s="5">
        <f t="shared" si="2"/>
        <v>0</v>
      </c>
    </row>
    <row r="558" ht="15.0" customHeight="1">
      <c r="C558" s="1" t="str">
        <f t="shared" si="4"/>
        <v>Matías Aereal </v>
      </c>
      <c r="E558" s="69" t="s">
        <v>88</v>
      </c>
      <c r="F558" s="69" t="s">
        <v>945</v>
      </c>
      <c r="G558" s="69" t="s">
        <v>947</v>
      </c>
      <c r="J558" s="4">
        <f t="shared" si="1"/>
        <v>0</v>
      </c>
      <c r="K558" s="5">
        <f t="shared" si="2"/>
        <v>0</v>
      </c>
    </row>
    <row r="559" ht="15.0" customHeight="1">
      <c r="C559" s="1" t="str">
        <f t="shared" si="4"/>
        <v>Martin </v>
      </c>
      <c r="E559" s="69" t="s">
        <v>101</v>
      </c>
      <c r="F559" s="69" t="s">
        <v>948</v>
      </c>
      <c r="G559" s="69" t="s">
        <v>949</v>
      </c>
      <c r="J559" s="4">
        <f t="shared" si="1"/>
        <v>0</v>
      </c>
      <c r="K559" s="5">
        <f t="shared" si="2"/>
        <v>0</v>
      </c>
    </row>
    <row r="560" ht="15.0" customHeight="1">
      <c r="C560" s="1" t="str">
        <f t="shared" si="4"/>
        <v>Martin </v>
      </c>
      <c r="G560" s="69" t="s">
        <v>950</v>
      </c>
      <c r="J560" s="4">
        <f t="shared" si="1"/>
        <v>0</v>
      </c>
      <c r="K560" s="5">
        <f t="shared" si="2"/>
        <v>0</v>
      </c>
    </row>
    <row r="561" ht="15.0" customHeight="1">
      <c r="C561" s="1" t="str">
        <f t="shared" si="4"/>
        <v>Patricio </v>
      </c>
      <c r="E561" s="69" t="s">
        <v>105</v>
      </c>
      <c r="F561" s="69" t="s">
        <v>951</v>
      </c>
      <c r="G561" s="69" t="s">
        <v>952</v>
      </c>
      <c r="I561" s="69" t="s">
        <v>259</v>
      </c>
      <c r="J561" s="4">
        <f t="shared" si="1"/>
        <v>29</v>
      </c>
      <c r="K561" s="5">
        <f t="shared" si="2"/>
        <v>4</v>
      </c>
    </row>
    <row r="562" ht="15.0" customHeight="1">
      <c r="C562" s="1" t="str">
        <f t="shared" si="4"/>
        <v>Martin </v>
      </c>
      <c r="E562" s="69" t="s">
        <v>101</v>
      </c>
      <c r="F562" s="69" t="s">
        <v>953</v>
      </c>
      <c r="G562" s="69" t="s">
        <v>954</v>
      </c>
      <c r="J562" s="4">
        <f t="shared" si="1"/>
        <v>0</v>
      </c>
      <c r="K562" s="5">
        <f t="shared" si="2"/>
        <v>0</v>
      </c>
    </row>
    <row r="563" ht="15.0" customHeight="1">
      <c r="C563" s="1" t="str">
        <f t="shared" si="4"/>
        <v>Matías Aereal </v>
      </c>
      <c r="E563" s="69" t="s">
        <v>88</v>
      </c>
      <c r="F563" s="69" t="s">
        <v>953</v>
      </c>
      <c r="G563" s="69" t="s">
        <v>955</v>
      </c>
      <c r="I563" s="69" t="s">
        <v>78</v>
      </c>
      <c r="J563" s="4">
        <f t="shared" si="1"/>
        <v>35</v>
      </c>
      <c r="K563" s="5">
        <f t="shared" si="2"/>
        <v>6</v>
      </c>
    </row>
    <row r="564" ht="15.0" customHeight="1">
      <c r="C564" s="1" t="str">
        <f t="shared" si="4"/>
        <v>Patricio </v>
      </c>
      <c r="E564" s="69" t="s">
        <v>105</v>
      </c>
      <c r="F564" s="69" t="s">
        <v>956</v>
      </c>
      <c r="G564" s="69" t="s">
        <v>957</v>
      </c>
      <c r="I564" s="69" t="s">
        <v>85</v>
      </c>
      <c r="J564" s="4">
        <f t="shared" si="1"/>
        <v>30</v>
      </c>
      <c r="K564" s="5">
        <f t="shared" si="2"/>
        <v>8</v>
      </c>
    </row>
    <row r="565" ht="15.0" customHeight="1">
      <c r="C565" s="1" t="str">
        <f t="shared" si="4"/>
        <v>Matías Aereal </v>
      </c>
      <c r="E565" s="69" t="s">
        <v>88</v>
      </c>
      <c r="F565" s="69" t="s">
        <v>956</v>
      </c>
      <c r="G565" s="69" t="s">
        <v>958</v>
      </c>
      <c r="I565" s="69" t="s">
        <v>78</v>
      </c>
      <c r="J565" s="4">
        <f t="shared" si="1"/>
        <v>35</v>
      </c>
      <c r="K565" s="5">
        <f t="shared" si="2"/>
        <v>6</v>
      </c>
    </row>
    <row r="566" ht="15.0" customHeight="1">
      <c r="C566" s="1" t="str">
        <f t="shared" si="4"/>
        <v>Martin </v>
      </c>
      <c r="E566" s="69" t="s">
        <v>101</v>
      </c>
      <c r="F566" s="69" t="s">
        <v>956</v>
      </c>
      <c r="G566" s="69" t="s">
        <v>959</v>
      </c>
      <c r="J566" s="4">
        <f t="shared" si="1"/>
        <v>0</v>
      </c>
      <c r="K566" s="5">
        <f t="shared" si="2"/>
        <v>0</v>
      </c>
    </row>
    <row r="567" ht="15.0" customHeight="1">
      <c r="C567" s="1" t="str">
        <f t="shared" si="4"/>
        <v>Patricio </v>
      </c>
      <c r="E567" s="69" t="s">
        <v>105</v>
      </c>
      <c r="F567" s="69" t="s">
        <v>960</v>
      </c>
      <c r="G567" s="69" t="s">
        <v>961</v>
      </c>
      <c r="I567" s="69" t="s">
        <v>196</v>
      </c>
      <c r="J567" s="4">
        <f t="shared" si="1"/>
        <v>13</v>
      </c>
      <c r="K567" s="5">
        <f t="shared" si="2"/>
        <v>4</v>
      </c>
    </row>
    <row r="568" ht="15.0" customHeight="1">
      <c r="C568" s="1" t="str">
        <f t="shared" si="4"/>
        <v>Matías Aereal </v>
      </c>
      <c r="E568" s="69" t="s">
        <v>88</v>
      </c>
      <c r="F568" s="69" t="s">
        <v>962</v>
      </c>
      <c r="G568" s="69" t="s">
        <v>963</v>
      </c>
      <c r="J568" s="4">
        <f t="shared" si="1"/>
        <v>0</v>
      </c>
      <c r="K568" s="5">
        <f t="shared" si="2"/>
        <v>0</v>
      </c>
    </row>
    <row r="569" ht="15.0" customHeight="1">
      <c r="C569" s="1" t="str">
        <f t="shared" si="4"/>
        <v>Matías Aereal </v>
      </c>
      <c r="G569" s="69" t="s">
        <v>964</v>
      </c>
      <c r="I569" s="69" t="s">
        <v>211</v>
      </c>
      <c r="J569" s="4">
        <f t="shared" si="1"/>
        <v>17</v>
      </c>
      <c r="K569" s="5">
        <f t="shared" si="2"/>
        <v>5</v>
      </c>
    </row>
    <row r="570" ht="15.0" customHeight="1">
      <c r="C570" s="1" t="str">
        <f t="shared" si="4"/>
        <v>Patricio </v>
      </c>
      <c r="E570" s="69" t="s">
        <v>105</v>
      </c>
      <c r="F570" s="69" t="s">
        <v>962</v>
      </c>
      <c r="G570" s="69" t="s">
        <v>965</v>
      </c>
      <c r="I570" s="69" t="s">
        <v>92</v>
      </c>
      <c r="J570" s="4">
        <f t="shared" si="1"/>
        <v>15</v>
      </c>
      <c r="K570" s="5">
        <f t="shared" si="2"/>
        <v>4</v>
      </c>
    </row>
    <row r="571" ht="15.0" customHeight="1">
      <c r="C571" s="1" t="str">
        <f t="shared" si="4"/>
        <v>Matías Aereal </v>
      </c>
      <c r="E571" s="69" t="s">
        <v>88</v>
      </c>
      <c r="F571" s="69" t="s">
        <v>962</v>
      </c>
      <c r="G571" s="69" t="s">
        <v>966</v>
      </c>
      <c r="I571" s="69" t="s">
        <v>259</v>
      </c>
      <c r="J571" s="4">
        <f t="shared" si="1"/>
        <v>29</v>
      </c>
      <c r="K571" s="5">
        <f t="shared" si="2"/>
        <v>4</v>
      </c>
    </row>
    <row r="572" ht="15.0" customHeight="1">
      <c r="C572" s="1" t="str">
        <f t="shared" si="4"/>
        <v>Patricio </v>
      </c>
      <c r="E572" s="69" t="s">
        <v>105</v>
      </c>
      <c r="F572" s="69" t="s">
        <v>962</v>
      </c>
      <c r="G572" s="69" t="s">
        <v>967</v>
      </c>
      <c r="I572" s="69" t="s">
        <v>167</v>
      </c>
      <c r="J572" s="4">
        <f t="shared" si="1"/>
        <v>26</v>
      </c>
      <c r="K572" s="5">
        <f t="shared" si="2"/>
        <v>3</v>
      </c>
    </row>
    <row r="573" ht="15.0" customHeight="1">
      <c r="C573" s="1" t="str">
        <f t="shared" si="4"/>
        <v>Martin </v>
      </c>
      <c r="E573" s="69" t="s">
        <v>101</v>
      </c>
      <c r="F573" s="69" t="s">
        <v>968</v>
      </c>
      <c r="G573" s="69" t="s">
        <v>969</v>
      </c>
      <c r="I573" s="69" t="s">
        <v>92</v>
      </c>
      <c r="J573" s="4">
        <f t="shared" si="1"/>
        <v>15</v>
      </c>
      <c r="K573" s="5">
        <f t="shared" si="2"/>
        <v>4</v>
      </c>
    </row>
    <row r="574" ht="15.0" customHeight="1">
      <c r="C574" s="1" t="str">
        <f t="shared" si="4"/>
        <v>Patricio </v>
      </c>
      <c r="E574" s="69" t="s">
        <v>105</v>
      </c>
      <c r="F574" s="69" t="s">
        <v>970</v>
      </c>
      <c r="G574" s="69" t="s">
        <v>971</v>
      </c>
      <c r="I574" s="69" t="s">
        <v>167</v>
      </c>
      <c r="J574" s="4">
        <f t="shared" si="1"/>
        <v>26</v>
      </c>
      <c r="K574" s="5">
        <f t="shared" si="2"/>
        <v>3</v>
      </c>
    </row>
    <row r="575" ht="15.0" customHeight="1">
      <c r="C575" s="1" t="str">
        <f t="shared" si="4"/>
        <v>Martin </v>
      </c>
      <c r="E575" s="69" t="s">
        <v>101</v>
      </c>
      <c r="F575" s="69" t="s">
        <v>972</v>
      </c>
      <c r="J575" s="4">
        <f t="shared" si="1"/>
        <v>0</v>
      </c>
      <c r="K575" s="5">
        <f t="shared" si="2"/>
        <v>0</v>
      </c>
    </row>
    <row r="576" ht="15.0" customHeight="1">
      <c r="C576" s="1" t="str">
        <f t="shared" si="4"/>
        <v>Martin </v>
      </c>
      <c r="G576" s="69" t="s">
        <v>973</v>
      </c>
      <c r="I576" s="69" t="s">
        <v>22</v>
      </c>
      <c r="J576" s="4">
        <f t="shared" si="1"/>
        <v>33</v>
      </c>
      <c r="K576" s="5">
        <f t="shared" si="2"/>
        <v>5</v>
      </c>
    </row>
    <row r="577" ht="15.0" customHeight="1">
      <c r="C577" s="1" t="str">
        <f t="shared" si="4"/>
        <v>Patricio </v>
      </c>
      <c r="E577" s="69" t="s">
        <v>105</v>
      </c>
      <c r="F577" s="69" t="s">
        <v>974</v>
      </c>
      <c r="G577" s="69" t="s">
        <v>975</v>
      </c>
      <c r="I577" s="69" t="s">
        <v>178</v>
      </c>
      <c r="J577" s="4">
        <f t="shared" si="1"/>
        <v>9</v>
      </c>
      <c r="K577" s="5">
        <f t="shared" si="2"/>
        <v>11</v>
      </c>
    </row>
    <row r="578" ht="15.0" customHeight="1">
      <c r="C578" s="1" t="str">
        <f t="shared" si="4"/>
        <v>Patricio </v>
      </c>
      <c r="G578" s="69" t="s">
        <v>976</v>
      </c>
      <c r="J578" s="4">
        <f t="shared" si="1"/>
        <v>0</v>
      </c>
      <c r="K578" s="5">
        <f t="shared" si="2"/>
        <v>0</v>
      </c>
    </row>
    <row r="579" ht="15.0" customHeight="1">
      <c r="C579" s="1" t="str">
        <f t="shared" si="4"/>
        <v>Patricio </v>
      </c>
      <c r="G579" s="69" t="s">
        <v>977</v>
      </c>
      <c r="I579" s="69" t="s">
        <v>92</v>
      </c>
      <c r="J579" s="4">
        <f t="shared" si="1"/>
        <v>15</v>
      </c>
      <c r="K579" s="5">
        <f t="shared" si="2"/>
        <v>4</v>
      </c>
    </row>
    <row r="580" ht="15.0" customHeight="1">
      <c r="C580" s="1" t="str">
        <f t="shared" si="4"/>
        <v>Martin </v>
      </c>
      <c r="E580" s="69" t="s">
        <v>101</v>
      </c>
      <c r="F580" s="69" t="s">
        <v>978</v>
      </c>
      <c r="G580" s="69" t="s">
        <v>979</v>
      </c>
      <c r="J580" s="4">
        <f t="shared" si="1"/>
        <v>0</v>
      </c>
      <c r="K580" s="5">
        <f t="shared" si="2"/>
        <v>0</v>
      </c>
    </row>
    <row r="581" ht="15.0" customHeight="1">
      <c r="C581" s="1" t="str">
        <f t="shared" si="4"/>
        <v>Martin </v>
      </c>
      <c r="G581" s="69" t="s">
        <v>980</v>
      </c>
      <c r="J581" s="4">
        <f t="shared" si="1"/>
        <v>0</v>
      </c>
      <c r="K581" s="5">
        <f t="shared" si="2"/>
        <v>0</v>
      </c>
    </row>
    <row r="582" ht="15.0" customHeight="1">
      <c r="C582" s="1" t="str">
        <f t="shared" si="4"/>
        <v>Martin </v>
      </c>
      <c r="G582" s="69" t="s">
        <v>981</v>
      </c>
      <c r="J582" s="4">
        <f t="shared" si="1"/>
        <v>0</v>
      </c>
      <c r="K582" s="5">
        <f t="shared" si="2"/>
        <v>0</v>
      </c>
    </row>
    <row r="583" ht="15.0" customHeight="1">
      <c r="C583" s="1" t="str">
        <f t="shared" si="4"/>
        <v>Martin </v>
      </c>
      <c r="G583" s="69" t="s">
        <v>982</v>
      </c>
      <c r="I583" s="69" t="s">
        <v>33</v>
      </c>
      <c r="J583" s="4">
        <f t="shared" si="1"/>
        <v>6</v>
      </c>
      <c r="K583" s="5">
        <f t="shared" si="2"/>
        <v>5</v>
      </c>
    </row>
    <row r="584" ht="15.0" customHeight="1">
      <c r="C584" s="1" t="str">
        <f t="shared" si="4"/>
        <v>Patricio </v>
      </c>
      <c r="E584" s="69" t="s">
        <v>105</v>
      </c>
      <c r="F584" s="69" t="s">
        <v>978</v>
      </c>
      <c r="G584" s="69" t="s">
        <v>983</v>
      </c>
      <c r="J584" s="4">
        <f t="shared" si="1"/>
        <v>0</v>
      </c>
      <c r="K584" s="5">
        <f t="shared" si="2"/>
        <v>0</v>
      </c>
    </row>
    <row r="585" ht="15.0" customHeight="1">
      <c r="C585" s="1" t="str">
        <f t="shared" si="4"/>
        <v>Patricio </v>
      </c>
      <c r="G585" s="69" t="s">
        <v>984</v>
      </c>
      <c r="I585" s="69" t="s">
        <v>148</v>
      </c>
      <c r="J585" s="4">
        <f t="shared" si="1"/>
        <v>3</v>
      </c>
      <c r="K585" s="5">
        <f t="shared" si="2"/>
        <v>5</v>
      </c>
    </row>
    <row r="586" ht="15.0" customHeight="1">
      <c r="C586" s="1" t="str">
        <f t="shared" si="4"/>
        <v>Martin </v>
      </c>
      <c r="E586" s="69" t="s">
        <v>101</v>
      </c>
      <c r="F586" s="69" t="s">
        <v>985</v>
      </c>
      <c r="G586" s="69" t="s">
        <v>986</v>
      </c>
      <c r="J586" s="4">
        <f t="shared" si="1"/>
        <v>0</v>
      </c>
      <c r="K586" s="5">
        <f t="shared" si="2"/>
        <v>0</v>
      </c>
    </row>
    <row r="587" ht="15.0" customHeight="1">
      <c r="C587" s="1" t="str">
        <f t="shared" si="4"/>
        <v>Martin </v>
      </c>
      <c r="G587" s="69" t="s">
        <v>987</v>
      </c>
      <c r="I587" s="69" t="s">
        <v>92</v>
      </c>
      <c r="J587" s="4">
        <f t="shared" si="1"/>
        <v>15</v>
      </c>
      <c r="K587" s="5">
        <f t="shared" si="2"/>
        <v>4</v>
      </c>
    </row>
    <row r="588" ht="15.0" customHeight="1">
      <c r="C588" s="1" t="str">
        <f t="shared" si="4"/>
        <v>Martin </v>
      </c>
      <c r="G588" s="69" t="s">
        <v>988</v>
      </c>
      <c r="J588" s="4">
        <f t="shared" si="1"/>
        <v>0</v>
      </c>
      <c r="K588" s="5">
        <f t="shared" si="2"/>
        <v>0</v>
      </c>
    </row>
    <row r="589" ht="15.0" customHeight="1">
      <c r="C589" s="1" t="str">
        <f t="shared" si="4"/>
        <v>Patricio </v>
      </c>
      <c r="E589" s="69" t="s">
        <v>105</v>
      </c>
      <c r="F589" s="69" t="s">
        <v>989</v>
      </c>
      <c r="G589" s="69" t="s">
        <v>990</v>
      </c>
      <c r="J589" s="4">
        <f t="shared" si="1"/>
        <v>0</v>
      </c>
      <c r="K589" s="5">
        <f t="shared" si="2"/>
        <v>0</v>
      </c>
    </row>
    <row r="590" ht="15.0" customHeight="1">
      <c r="C590" s="1" t="str">
        <f t="shared" si="4"/>
        <v>Patricio </v>
      </c>
      <c r="E590" s="69" t="s">
        <v>105</v>
      </c>
      <c r="F590" s="69" t="s">
        <v>991</v>
      </c>
      <c r="G590" s="69" t="s">
        <v>992</v>
      </c>
      <c r="I590" s="69" t="s">
        <v>226</v>
      </c>
      <c r="J590" s="4">
        <f t="shared" si="1"/>
        <v>20</v>
      </c>
      <c r="K590" s="5">
        <f t="shared" si="2"/>
        <v>9</v>
      </c>
    </row>
    <row r="591" ht="15.0" customHeight="1">
      <c r="C591" s="1" t="str">
        <f t="shared" si="4"/>
        <v>Matías Aereal </v>
      </c>
      <c r="E591" s="69" t="s">
        <v>88</v>
      </c>
      <c r="F591" s="69" t="s">
        <v>993</v>
      </c>
      <c r="G591" s="69" t="s">
        <v>994</v>
      </c>
      <c r="J591" s="4">
        <f t="shared" si="1"/>
        <v>0</v>
      </c>
      <c r="K591" s="5">
        <f t="shared" si="2"/>
        <v>0</v>
      </c>
    </row>
    <row r="592" ht="15.0" customHeight="1">
      <c r="C592" s="1" t="str">
        <f t="shared" si="4"/>
        <v>Patricio </v>
      </c>
      <c r="E592" s="69" t="s">
        <v>105</v>
      </c>
      <c r="F592" s="69" t="s">
        <v>993</v>
      </c>
      <c r="G592" s="69" t="s">
        <v>995</v>
      </c>
      <c r="I592" s="69" t="s">
        <v>211</v>
      </c>
      <c r="J592" s="4">
        <f t="shared" si="1"/>
        <v>17</v>
      </c>
      <c r="K592" s="5">
        <f t="shared" si="2"/>
        <v>5</v>
      </c>
    </row>
    <row r="593" ht="15.0" customHeight="1">
      <c r="C593" s="1" t="str">
        <f t="shared" si="4"/>
        <v>Matías Aereal </v>
      </c>
      <c r="E593" s="69" t="s">
        <v>88</v>
      </c>
      <c r="F593" s="69" t="s">
        <v>996</v>
      </c>
      <c r="G593" s="69" t="s">
        <v>997</v>
      </c>
      <c r="J593" s="4">
        <f t="shared" si="1"/>
        <v>0</v>
      </c>
      <c r="K593" s="5">
        <f t="shared" si="2"/>
        <v>0</v>
      </c>
    </row>
    <row r="594" ht="15.0" customHeight="1">
      <c r="C594" s="1" t="str">
        <f t="shared" si="4"/>
        <v>Matías Aereal </v>
      </c>
      <c r="G594" s="69" t="s">
        <v>998</v>
      </c>
      <c r="J594" s="4">
        <f t="shared" si="1"/>
        <v>0</v>
      </c>
      <c r="K594" s="5">
        <f t="shared" si="2"/>
        <v>0</v>
      </c>
    </row>
    <row r="595" ht="15.0" customHeight="1">
      <c r="C595" s="1" t="str">
        <f t="shared" si="4"/>
        <v>Matías Aereal </v>
      </c>
      <c r="G595" s="69" t="s">
        <v>999</v>
      </c>
      <c r="J595" s="4">
        <f t="shared" si="1"/>
        <v>0</v>
      </c>
      <c r="K595" s="5">
        <f t="shared" si="2"/>
        <v>0</v>
      </c>
    </row>
    <row r="596" ht="15.0" customHeight="1">
      <c r="C596" s="1" t="str">
        <f t="shared" si="4"/>
        <v>Matías Aereal </v>
      </c>
      <c r="G596" s="69" t="s">
        <v>1000</v>
      </c>
      <c r="I596" s="69" t="s">
        <v>85</v>
      </c>
      <c r="J596" s="4">
        <f t="shared" si="1"/>
        <v>30</v>
      </c>
      <c r="K596" s="5">
        <f t="shared" si="2"/>
        <v>8</v>
      </c>
    </row>
    <row r="597" ht="15.0" customHeight="1">
      <c r="C597" s="1" t="str">
        <f t="shared" si="4"/>
        <v>Patricio </v>
      </c>
      <c r="E597" s="69" t="s">
        <v>105</v>
      </c>
      <c r="F597" s="69" t="s">
        <v>1001</v>
      </c>
      <c r="G597" s="69" t="s">
        <v>1002</v>
      </c>
      <c r="J597" s="4">
        <f t="shared" si="1"/>
        <v>0</v>
      </c>
      <c r="K597" s="5">
        <f t="shared" si="2"/>
        <v>0</v>
      </c>
    </row>
    <row r="598" ht="15.0" customHeight="1">
      <c r="C598" s="1" t="str">
        <f t="shared" si="4"/>
        <v>Patricio </v>
      </c>
      <c r="G598" s="69" t="s">
        <v>1003</v>
      </c>
      <c r="I598" s="69" t="s">
        <v>92</v>
      </c>
      <c r="J598" s="4">
        <f t="shared" si="1"/>
        <v>15</v>
      </c>
      <c r="K598" s="5">
        <f t="shared" si="2"/>
        <v>4</v>
      </c>
    </row>
    <row r="599" ht="15.0" customHeight="1">
      <c r="C599" s="1" t="str">
        <f t="shared" si="4"/>
        <v>Matías Aereal </v>
      </c>
      <c r="E599" s="69" t="s">
        <v>88</v>
      </c>
      <c r="F599" s="69" t="s">
        <v>1001</v>
      </c>
      <c r="G599" s="69" t="s">
        <v>1004</v>
      </c>
      <c r="J599" s="4">
        <f t="shared" si="1"/>
        <v>0</v>
      </c>
      <c r="K599" s="5">
        <f t="shared" si="2"/>
        <v>0</v>
      </c>
    </row>
    <row r="600" ht="15.0" customHeight="1">
      <c r="C600" s="1" t="str">
        <f t="shared" si="4"/>
        <v>Matías Aereal </v>
      </c>
      <c r="G600" s="69" t="s">
        <v>1005</v>
      </c>
      <c r="I600" s="69" t="s">
        <v>221</v>
      </c>
      <c r="J600" s="4">
        <f t="shared" si="1"/>
        <v>19</v>
      </c>
      <c r="K600" s="5">
        <f t="shared" si="2"/>
        <v>7</v>
      </c>
    </row>
    <row r="601" ht="15.0" customHeight="1">
      <c r="C601" s="1" t="str">
        <f t="shared" si="4"/>
        <v>Patricio </v>
      </c>
      <c r="E601" s="69" t="s">
        <v>105</v>
      </c>
      <c r="F601" s="69" t="s">
        <v>1006</v>
      </c>
      <c r="G601" s="69" t="s">
        <v>530</v>
      </c>
      <c r="J601" s="4">
        <f t="shared" si="1"/>
        <v>0</v>
      </c>
      <c r="K601" s="5">
        <f t="shared" si="2"/>
        <v>0</v>
      </c>
    </row>
    <row r="602" ht="15.0" customHeight="1">
      <c r="C602" s="1" t="str">
        <f t="shared" si="4"/>
        <v>Patricio </v>
      </c>
      <c r="G602" s="69" t="s">
        <v>1007</v>
      </c>
      <c r="J602" s="4">
        <f t="shared" si="1"/>
        <v>0</v>
      </c>
      <c r="K602" s="5">
        <f t="shared" si="2"/>
        <v>0</v>
      </c>
    </row>
    <row r="603" ht="15.0" customHeight="1">
      <c r="C603" s="1" t="str">
        <f t="shared" si="4"/>
        <v>Matías Aereal </v>
      </c>
      <c r="E603" s="69" t="s">
        <v>88</v>
      </c>
      <c r="F603" s="69" t="s">
        <v>1008</v>
      </c>
      <c r="G603" s="69" t="s">
        <v>1009</v>
      </c>
      <c r="I603" s="69" t="s">
        <v>85</v>
      </c>
      <c r="J603" s="4">
        <f t="shared" si="1"/>
        <v>30</v>
      </c>
      <c r="K603" s="5">
        <f t="shared" si="2"/>
        <v>8</v>
      </c>
    </row>
    <row r="604" ht="15.0" customHeight="1">
      <c r="C604" s="1" t="str">
        <f t="shared" si="4"/>
        <v>Patricio </v>
      </c>
      <c r="E604" s="69" t="s">
        <v>105</v>
      </c>
      <c r="F604" s="69" t="s">
        <v>1008</v>
      </c>
      <c r="G604" s="69" t="s">
        <v>1010</v>
      </c>
      <c r="I604" s="69" t="s">
        <v>167</v>
      </c>
      <c r="J604" s="4">
        <f t="shared" si="1"/>
        <v>26</v>
      </c>
      <c r="K604" s="5">
        <f t="shared" si="2"/>
        <v>3</v>
      </c>
    </row>
    <row r="605" ht="15.0" customHeight="1">
      <c r="C605" s="1" t="str">
        <f t="shared" si="4"/>
        <v>Martin </v>
      </c>
      <c r="E605" s="69" t="s">
        <v>101</v>
      </c>
      <c r="F605" s="69" t="s">
        <v>1011</v>
      </c>
      <c r="G605" s="69" t="s">
        <v>1012</v>
      </c>
      <c r="I605" s="69" t="s">
        <v>167</v>
      </c>
      <c r="J605" s="4">
        <f t="shared" si="1"/>
        <v>26</v>
      </c>
      <c r="K605" s="5">
        <f t="shared" si="2"/>
        <v>3</v>
      </c>
    </row>
    <row r="606" ht="15.0" customHeight="1">
      <c r="C606" s="1" t="str">
        <f t="shared" si="4"/>
        <v>Candela </v>
      </c>
      <c r="E606" s="69" t="s">
        <v>95</v>
      </c>
      <c r="F606" s="69" t="s">
        <v>1011</v>
      </c>
      <c r="G606" s="69" t="s">
        <v>1013</v>
      </c>
      <c r="I606" s="69" t="s">
        <v>167</v>
      </c>
      <c r="J606" s="4">
        <f t="shared" si="1"/>
        <v>26</v>
      </c>
      <c r="K606" s="5">
        <f t="shared" si="2"/>
        <v>3</v>
      </c>
    </row>
    <row r="607" ht="15.0" customHeight="1">
      <c r="C607" s="1" t="str">
        <f t="shared" si="4"/>
        <v>Matías Aereal </v>
      </c>
      <c r="E607" s="69" t="s">
        <v>88</v>
      </c>
      <c r="F607" s="69" t="s">
        <v>1014</v>
      </c>
      <c r="G607" s="69" t="s">
        <v>1015</v>
      </c>
      <c r="J607" s="4">
        <f t="shared" si="1"/>
        <v>0</v>
      </c>
      <c r="K607" s="5">
        <f t="shared" si="2"/>
        <v>0</v>
      </c>
    </row>
    <row r="608" ht="15.0" customHeight="1">
      <c r="C608" s="1" t="str">
        <f t="shared" si="4"/>
        <v>Matías Aereal </v>
      </c>
      <c r="G608" s="69" t="s">
        <v>1016</v>
      </c>
      <c r="I608" s="69" t="s">
        <v>85</v>
      </c>
      <c r="J608" s="4">
        <f t="shared" si="1"/>
        <v>30</v>
      </c>
      <c r="K608" s="5">
        <f t="shared" si="2"/>
        <v>8</v>
      </c>
    </row>
    <row r="609" ht="15.0" customHeight="1">
      <c r="C609" s="1" t="str">
        <f t="shared" si="4"/>
        <v>Patricio </v>
      </c>
      <c r="E609" s="69" t="s">
        <v>105</v>
      </c>
      <c r="F609" s="69" t="s">
        <v>1014</v>
      </c>
      <c r="G609" s="69" t="s">
        <v>1017</v>
      </c>
      <c r="I609" s="69" t="s">
        <v>22</v>
      </c>
      <c r="J609" s="4">
        <f t="shared" si="1"/>
        <v>33</v>
      </c>
      <c r="K609" s="5">
        <f t="shared" si="2"/>
        <v>5</v>
      </c>
    </row>
    <row r="610" ht="15.0" customHeight="1">
      <c r="C610" s="1" t="str">
        <f t="shared" si="4"/>
        <v>Matías Aereal </v>
      </c>
      <c r="E610" s="69" t="s">
        <v>88</v>
      </c>
      <c r="F610" s="69" t="s">
        <v>1018</v>
      </c>
      <c r="G610" s="69" t="s">
        <v>1019</v>
      </c>
      <c r="I610" s="69" t="s">
        <v>167</v>
      </c>
      <c r="J610" s="4">
        <f t="shared" si="1"/>
        <v>26</v>
      </c>
      <c r="K610" s="5">
        <f t="shared" si="2"/>
        <v>3</v>
      </c>
    </row>
    <row r="611" ht="15.0" customHeight="1">
      <c r="C611" s="1" t="str">
        <f t="shared" si="4"/>
        <v>Matías Aereal </v>
      </c>
      <c r="E611" s="69" t="s">
        <v>88</v>
      </c>
      <c r="F611" s="69" t="s">
        <v>1020</v>
      </c>
      <c r="G611" s="69" t="s">
        <v>1021</v>
      </c>
      <c r="J611" s="4">
        <f t="shared" si="1"/>
        <v>0</v>
      </c>
      <c r="K611" s="5">
        <f t="shared" si="2"/>
        <v>0</v>
      </c>
    </row>
    <row r="612" ht="15.0" customHeight="1">
      <c r="C612" s="1" t="str">
        <f t="shared" si="4"/>
        <v>Matías Aereal </v>
      </c>
      <c r="G612" s="69" t="s">
        <v>1022</v>
      </c>
      <c r="I612" s="69" t="s">
        <v>108</v>
      </c>
      <c r="J612" s="4">
        <f t="shared" si="1"/>
        <v>25</v>
      </c>
      <c r="K612" s="5">
        <f t="shared" si="2"/>
        <v>2</v>
      </c>
    </row>
    <row r="613" ht="15.0" customHeight="1">
      <c r="C613" s="1" t="str">
        <f t="shared" si="4"/>
        <v>Patricio </v>
      </c>
      <c r="E613" s="69" t="s">
        <v>105</v>
      </c>
      <c r="F613" s="69" t="s">
        <v>1023</v>
      </c>
      <c r="G613" s="69" t="s">
        <v>1024</v>
      </c>
      <c r="J613" s="4">
        <f t="shared" si="1"/>
        <v>0</v>
      </c>
      <c r="K613" s="5">
        <f t="shared" si="2"/>
        <v>0</v>
      </c>
    </row>
    <row r="614" ht="15.0" customHeight="1">
      <c r="C614" s="1" t="str">
        <f t="shared" si="4"/>
        <v>Matías Aereal </v>
      </c>
      <c r="E614" s="69" t="s">
        <v>88</v>
      </c>
      <c r="F614" s="69" t="s">
        <v>1023</v>
      </c>
      <c r="G614" s="69" t="s">
        <v>1025</v>
      </c>
      <c r="J614" s="4">
        <f t="shared" si="1"/>
        <v>0</v>
      </c>
      <c r="K614" s="5">
        <f t="shared" si="2"/>
        <v>0</v>
      </c>
    </row>
    <row r="615" ht="15.0" customHeight="1">
      <c r="C615" s="1" t="str">
        <f t="shared" si="4"/>
        <v>Matías Aereal </v>
      </c>
      <c r="G615" s="69" t="s">
        <v>1026</v>
      </c>
      <c r="I615" s="69" t="s">
        <v>108</v>
      </c>
      <c r="J615" s="4">
        <f t="shared" si="1"/>
        <v>25</v>
      </c>
      <c r="K615" s="5">
        <f t="shared" si="2"/>
        <v>2</v>
      </c>
    </row>
    <row r="616" ht="15.0" customHeight="1">
      <c r="C616" s="1" t="str">
        <f t="shared" si="4"/>
        <v>Matías Aereal </v>
      </c>
      <c r="G616" s="69" t="s">
        <v>390</v>
      </c>
      <c r="J616" s="4">
        <f t="shared" si="1"/>
        <v>0</v>
      </c>
      <c r="K616" s="5">
        <f t="shared" si="2"/>
        <v>0</v>
      </c>
    </row>
    <row r="617" ht="15.0" customHeight="1">
      <c r="C617" s="1" t="str">
        <f t="shared" si="4"/>
        <v>Martin </v>
      </c>
      <c r="E617" s="69" t="s">
        <v>101</v>
      </c>
      <c r="F617" s="69" t="s">
        <v>1023</v>
      </c>
      <c r="G617" s="69" t="s">
        <v>1027</v>
      </c>
      <c r="J617" s="4">
        <f t="shared" si="1"/>
        <v>0</v>
      </c>
      <c r="K617" s="5">
        <f t="shared" si="2"/>
        <v>0</v>
      </c>
    </row>
    <row r="618" ht="15.0" customHeight="1">
      <c r="C618" s="1" t="str">
        <f t="shared" si="4"/>
        <v>Sebastian </v>
      </c>
      <c r="E618" s="69" t="s">
        <v>90</v>
      </c>
      <c r="F618" s="69" t="s">
        <v>1028</v>
      </c>
      <c r="G618" s="69" t="s">
        <v>1029</v>
      </c>
      <c r="I618" s="69" t="s">
        <v>108</v>
      </c>
      <c r="J618" s="4">
        <f t="shared" si="1"/>
        <v>25</v>
      </c>
      <c r="K618" s="5">
        <f t="shared" si="2"/>
        <v>2</v>
      </c>
    </row>
    <row r="619" ht="15.0" customHeight="1">
      <c r="C619" s="1" t="str">
        <f t="shared" si="4"/>
        <v>Sebastian </v>
      </c>
      <c r="G619" s="69" t="s">
        <v>1030</v>
      </c>
      <c r="J619" s="4">
        <f t="shared" si="1"/>
        <v>0</v>
      </c>
      <c r="K619" s="5">
        <f t="shared" si="2"/>
        <v>0</v>
      </c>
    </row>
    <row r="620" ht="15.0" customHeight="1">
      <c r="C620" s="1" t="str">
        <f t="shared" si="4"/>
        <v>Sebastian </v>
      </c>
      <c r="G620" s="69" t="s">
        <v>390</v>
      </c>
      <c r="J620" s="4">
        <f t="shared" si="1"/>
        <v>0</v>
      </c>
      <c r="K620" s="5">
        <f t="shared" si="2"/>
        <v>0</v>
      </c>
    </row>
    <row r="621" ht="15.0" customHeight="1">
      <c r="C621" s="1" t="str">
        <f t="shared" si="4"/>
        <v>Sebastian </v>
      </c>
      <c r="J621" s="4">
        <f t="shared" si="1"/>
        <v>0</v>
      </c>
      <c r="K621" s="5">
        <f t="shared" si="2"/>
        <v>0</v>
      </c>
    </row>
    <row r="622" ht="15.0" customHeight="1">
      <c r="C622" s="1" t="str">
        <f t="shared" si="4"/>
        <v>Sebastian </v>
      </c>
      <c r="J622" s="4">
        <f t="shared" si="1"/>
        <v>0</v>
      </c>
      <c r="K622" s="5">
        <f t="shared" si="2"/>
        <v>0</v>
      </c>
    </row>
    <row r="623" ht="15.0" customHeight="1">
      <c r="C623" s="1" t="str">
        <f t="shared" si="4"/>
        <v>Sebastian </v>
      </c>
      <c r="J623" s="4">
        <f t="shared" si="1"/>
        <v>0</v>
      </c>
      <c r="K623" s="5">
        <f t="shared" si="2"/>
        <v>0</v>
      </c>
    </row>
    <row r="624" ht="15.0" customHeight="1">
      <c r="C624" s="1" t="str">
        <f t="shared" si="4"/>
        <v>Sebastian </v>
      </c>
      <c r="J624" s="4">
        <f t="shared" si="1"/>
        <v>0</v>
      </c>
      <c r="K624" s="5">
        <f t="shared" si="2"/>
        <v>0</v>
      </c>
    </row>
    <row r="625" ht="15.0" customHeight="1">
      <c r="C625" s="1" t="str">
        <f t="shared" si="4"/>
        <v>Sebastian </v>
      </c>
      <c r="J625" s="4">
        <f t="shared" si="1"/>
        <v>0</v>
      </c>
      <c r="K625" s="5">
        <f t="shared" si="2"/>
        <v>0</v>
      </c>
    </row>
    <row r="626" ht="15.0" customHeight="1">
      <c r="C626" s="1" t="str">
        <f t="shared" si="4"/>
        <v>Sebastian </v>
      </c>
      <c r="J626" s="4">
        <f t="shared" si="1"/>
        <v>0</v>
      </c>
      <c r="K626" s="5">
        <f t="shared" si="2"/>
        <v>0</v>
      </c>
    </row>
    <row r="627" ht="15.0" customHeight="1">
      <c r="C627" s="1" t="str">
        <f t="shared" si="4"/>
        <v>Sebastian </v>
      </c>
      <c r="J627" s="4">
        <f t="shared" si="1"/>
        <v>0</v>
      </c>
      <c r="K627" s="5">
        <f t="shared" si="2"/>
        <v>0</v>
      </c>
    </row>
    <row r="628" ht="15.0" customHeight="1">
      <c r="C628" s="1" t="str">
        <f t="shared" si="4"/>
        <v>Sebastian </v>
      </c>
      <c r="J628" s="4">
        <f t="shared" si="1"/>
        <v>0</v>
      </c>
      <c r="K628" s="5">
        <f t="shared" si="2"/>
        <v>0</v>
      </c>
    </row>
    <row r="629" ht="15.0" customHeight="1">
      <c r="C629" s="1" t="str">
        <f t="shared" si="4"/>
        <v>Sebastian </v>
      </c>
      <c r="J629" s="4">
        <f t="shared" si="1"/>
        <v>0</v>
      </c>
      <c r="K629" s="5">
        <f t="shared" si="2"/>
        <v>0</v>
      </c>
    </row>
    <row r="630" ht="15.0" customHeight="1">
      <c r="C630" s="1" t="str">
        <f t="shared" si="4"/>
        <v>Sebastian </v>
      </c>
      <c r="J630" s="4">
        <f t="shared" si="1"/>
        <v>0</v>
      </c>
      <c r="K630" s="5">
        <f t="shared" si="2"/>
        <v>0</v>
      </c>
    </row>
    <row r="631" ht="15.0" customHeight="1">
      <c r="C631" s="1" t="str">
        <f t="shared" si="4"/>
        <v>Sebastian </v>
      </c>
      <c r="J631" s="4">
        <f t="shared" si="1"/>
        <v>0</v>
      </c>
      <c r="K631" s="5">
        <f t="shared" si="2"/>
        <v>0</v>
      </c>
    </row>
    <row r="632" ht="15.0" customHeight="1">
      <c r="C632" s="1" t="str">
        <f t="shared" si="4"/>
        <v>Sebastian </v>
      </c>
      <c r="J632" s="4">
        <f t="shared" si="1"/>
        <v>0</v>
      </c>
      <c r="K632" s="5">
        <f t="shared" si="2"/>
        <v>0</v>
      </c>
    </row>
    <row r="633" ht="15.0" customHeight="1">
      <c r="C633" s="1" t="str">
        <f t="shared" si="4"/>
        <v>Sebastian </v>
      </c>
      <c r="J633" s="4">
        <f t="shared" si="1"/>
        <v>0</v>
      </c>
      <c r="K633" s="5">
        <f t="shared" si="2"/>
        <v>0</v>
      </c>
    </row>
    <row r="634" ht="15.0" customHeight="1">
      <c r="C634" s="1" t="str">
        <f t="shared" si="4"/>
        <v>Sebastian </v>
      </c>
      <c r="J634" s="4">
        <f t="shared" si="1"/>
        <v>0</v>
      </c>
      <c r="K634" s="5">
        <f t="shared" si="2"/>
        <v>0</v>
      </c>
    </row>
    <row r="635" ht="15.0" customHeight="1">
      <c r="C635" s="1" t="str">
        <f t="shared" si="4"/>
        <v>Sebastian </v>
      </c>
      <c r="J635" s="4">
        <f t="shared" si="1"/>
        <v>0</v>
      </c>
      <c r="K635" s="5">
        <f t="shared" si="2"/>
        <v>0</v>
      </c>
    </row>
    <row r="636" ht="15.0" customHeight="1">
      <c r="C636" s="1" t="str">
        <f t="shared" si="4"/>
        <v>Sebastian </v>
      </c>
      <c r="J636" s="4">
        <f t="shared" si="1"/>
        <v>0</v>
      </c>
      <c r="K636" s="5">
        <f t="shared" si="2"/>
        <v>0</v>
      </c>
    </row>
    <row r="637" ht="15.0" customHeight="1">
      <c r="C637" s="1" t="str">
        <f t="shared" si="4"/>
        <v>Sebastian </v>
      </c>
      <c r="J637" s="4">
        <f t="shared" si="1"/>
        <v>0</v>
      </c>
      <c r="K637" s="5">
        <f t="shared" si="2"/>
        <v>0</v>
      </c>
    </row>
    <row r="638" ht="15.0" customHeight="1">
      <c r="C638" s="1" t="str">
        <f t="shared" si="4"/>
        <v>Sebastian </v>
      </c>
      <c r="J638" s="4">
        <f t="shared" si="1"/>
        <v>0</v>
      </c>
      <c r="K638" s="5">
        <f t="shared" si="2"/>
        <v>0</v>
      </c>
    </row>
    <row r="639" ht="15.0" customHeight="1">
      <c r="C639" s="1" t="str">
        <f t="shared" si="4"/>
        <v>Sebastian </v>
      </c>
      <c r="J639" s="4">
        <f t="shared" si="1"/>
        <v>0</v>
      </c>
      <c r="K639" s="5">
        <f t="shared" si="2"/>
        <v>0</v>
      </c>
    </row>
    <row r="640" ht="15.0" customHeight="1">
      <c r="K640" s="5">
        <f t="shared" si="2"/>
        <v>0</v>
      </c>
    </row>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5 I7:I16 I18:I38 I40:I49 I51:I62 I64:I14883">
      <formula1>$W$28:$W$63</formula1>
    </dataValidation>
    <dataValidation type="list" allowBlank="1" showErrorMessage="1" sqref="K1:K2">
      <formula1>$O$4:$O$15</formula1>
    </dataValidation>
  </dataValidations>
  <hyperlinks>
    <hyperlink r:id="rId2" ref="G472"/>
    <hyperlink r:id="rId3" ref="G532"/>
  </hyperlinks>
  <drawing r:id="rId4"/>
  <legacyDrawing r:id="rId5"/>
</worksheet>
</file>