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3_wg 10" sheetId="1" r:id="rId3"/>
    <sheet state="visible" name="t3 _wg 11" sheetId="2" r:id="rId4"/>
    <sheet state="visible" name="t3 _wg 12" sheetId="3" r:id="rId5"/>
  </sheets>
  <definedNames>
    <definedName localSheetId="0" name="k">'t3_wg 10'!$K$17</definedName>
    <definedName localSheetId="1" name="k">'t3 _wg 11'!$K$17</definedName>
    <definedName localSheetId="2" name="k">'t3 _wg 12'!$K$17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3.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<sst xmlns="http://schemas.openxmlformats.org/spreadsheetml/2006/main" count="5499" uniqueCount="2010">
  <si>
    <t>FECHA</t>
  </si>
  <si>
    <t>AUTOR</t>
  </si>
  <si>
    <t>DESCRIPCION</t>
  </si>
  <si>
    <t>HORA</t>
  </si>
  <si>
    <t>MENSAJE</t>
  </si>
  <si>
    <t>Extra patrón comunicación</t>
  </si>
  <si>
    <t>Patrón Comunicación</t>
  </si>
  <si>
    <t>ATRIBUTO</t>
  </si>
  <si>
    <t>CONDUCTA</t>
  </si>
  <si>
    <t>Extra conducta</t>
  </si>
  <si>
    <t>Conducta (Descripción)</t>
  </si>
  <si>
    <t># interacc.</t>
  </si>
  <si>
    <t>% del equipo</t>
  </si>
  <si>
    <t>Problemas Grupales</t>
  </si>
  <si>
    <t>Ind de interac intragrupal</t>
  </si>
  <si>
    <t xml:space="preserve">Bruno </t>
  </si>
  <si>
    <t xml:space="preserve">3/12/2014 - 11:31 </t>
  </si>
  <si>
    <t>Confirmo la recepción del Doc. correspondiente al Trabajo 3.</t>
  </si>
  <si>
    <t xml:space="preserve">Juan </t>
  </si>
  <si>
    <t xml:space="preserve">2/12/2014 - 20:8 </t>
  </si>
  <si>
    <t>buenas</t>
  </si>
  <si>
    <t xml:space="preserve">Eddie </t>
  </si>
  <si>
    <t xml:space="preserve">3/12/2014 - 10:50 </t>
  </si>
  <si>
    <t>Buenas! Alguno por acá?</t>
  </si>
  <si>
    <t>totales &gt;&gt;</t>
  </si>
  <si>
    <t>Conflicto</t>
  </si>
  <si>
    <t>Conducta</t>
  </si>
  <si>
    <t>limi. Sup</t>
  </si>
  <si>
    <t>lim. Inf.</t>
  </si>
  <si>
    <t>IPA</t>
  </si>
  <si>
    <t>% por sub-h</t>
  </si>
  <si>
    <t xml:space="preserve">Matias </t>
  </si>
  <si>
    <t xml:space="preserve">3/12/2014 - 14:43 </t>
  </si>
  <si>
    <t>Confirmo recepcion</t>
  </si>
  <si>
    <t>que tal?</t>
  </si>
  <si>
    <t>Cómo quieren ir trabajando?</t>
  </si>
  <si>
    <t>¿Qué hacemos ahora?...</t>
  </si>
  <si>
    <t>Muestra solidaridad</t>
  </si>
  <si>
    <t>Comunicación</t>
  </si>
  <si>
    <t>c6</t>
  </si>
  <si>
    <t>.</t>
  </si>
  <si>
    <t xml:space="preserve">yamil </t>
  </si>
  <si>
    <t xml:space="preserve">3/12/2014 - 15:5 </t>
  </si>
  <si>
    <t>confirmo recepcion</t>
  </si>
  <si>
    <t xml:space="preserve">Diego Said </t>
  </si>
  <si>
    <t xml:space="preserve">2/12/2014 - 20:9 </t>
  </si>
  <si>
    <t>holaa</t>
  </si>
  <si>
    <t xml:space="preserve">Jose </t>
  </si>
  <si>
    <t xml:space="preserve">3/12/2014 - 10:57 </t>
  </si>
  <si>
    <t>aki estoy</t>
  </si>
  <si>
    <t>Muestra relajamiento o moderación</t>
  </si>
  <si>
    <t>c7</t>
  </si>
  <si>
    <t xml:space="preserve">Laura </t>
  </si>
  <si>
    <t xml:space="preserve">3/12/2014 - 18:21 </t>
  </si>
  <si>
    <t>como andan</t>
  </si>
  <si>
    <t>Muestra acuerdo o aprueba</t>
  </si>
  <si>
    <t>pero no por mucho. ya me llego el TP</t>
  </si>
  <si>
    <t>Evaluación</t>
  </si>
  <si>
    <t>c5</t>
  </si>
  <si>
    <t xml:space="preserve">Martin </t>
  </si>
  <si>
    <t xml:space="preserve">3/12/2014 - 18:23 </t>
  </si>
  <si>
    <t>Confirmado</t>
  </si>
  <si>
    <t>hola, todo bien, vos?</t>
  </si>
  <si>
    <t>tendriamos q poner un dia y fecha para estar todos y hacer el TP..</t>
  </si>
  <si>
    <t>Da sugerencia u orientación</t>
  </si>
  <si>
    <t>Yo creo que debemos intentar…</t>
  </si>
  <si>
    <t>c8</t>
  </si>
  <si>
    <t xml:space="preserve">3/12/2014 - 23:9 </t>
  </si>
  <si>
    <t>hola, estube investigando un poco y puse una definicion y di un ejemplo</t>
  </si>
  <si>
    <t>bien bien</t>
  </si>
  <si>
    <t>Les queda bien mañana a las 14hs??</t>
  </si>
  <si>
    <t>¿Están de acuerdo...?</t>
  </si>
  <si>
    <t>Da opiniones</t>
  </si>
  <si>
    <t>Control</t>
  </si>
  <si>
    <t>c4</t>
  </si>
  <si>
    <t>si hay alguno conectado y tienen ganas podemos debatir un toque</t>
  </si>
  <si>
    <t xml:space="preserve">3/12/2014 - 11:1 </t>
  </si>
  <si>
    <t>Me parece bien!</t>
  </si>
  <si>
    <t xml:space="preserve">2/12/2014 - 20:10 </t>
  </si>
  <si>
    <t>todavia no dejaron el trabajo no? xq no lo encuentro en la pagina</t>
  </si>
  <si>
    <t>A mi me parece bien…</t>
  </si>
  <si>
    <t>Por favor, expliqueme…</t>
  </si>
  <si>
    <t>Da información</t>
  </si>
  <si>
    <t>c9</t>
  </si>
  <si>
    <t xml:space="preserve">Andrés </t>
  </si>
  <si>
    <t xml:space="preserve">3/12/2014 - 11:37 </t>
  </si>
  <si>
    <t>Buenas! Mañana a las 14 entonces?</t>
  </si>
  <si>
    <t>http://catarina.udlap.mx/u_dl_a/tales/documentos/msp/posada_t_n/capitulo3.pdf</t>
  </si>
  <si>
    <t>Entonces…</t>
  </si>
  <si>
    <t>no vi que dejaran nada todavia</t>
  </si>
  <si>
    <t>Resumiendo,…</t>
  </si>
  <si>
    <t>No</t>
  </si>
  <si>
    <t>Pide información</t>
  </si>
  <si>
    <t>Decisión</t>
  </si>
  <si>
    <t>c3</t>
  </si>
  <si>
    <t xml:space="preserve">3/12/2014 - 13:4 </t>
  </si>
  <si>
    <t>Si Diego y Matias tambien pueden si</t>
  </si>
  <si>
    <t xml:space="preserve">4/12/2014 - 11:12 </t>
  </si>
  <si>
    <t>ahora a la tarde lo miro si queren podems arreglar una hora para conectarnos todos para hacer algo</t>
  </si>
  <si>
    <t>¡Esto va bien! Sigamos…</t>
  </si>
  <si>
    <t>solamente avisaron del nuevo grupo.</t>
  </si>
  <si>
    <t>Intentemos…</t>
  </si>
  <si>
    <t>Te explico….</t>
  </si>
  <si>
    <t>Pide opinión</t>
  </si>
  <si>
    <t>c10</t>
  </si>
  <si>
    <t>problema !!!</t>
  </si>
  <si>
    <t xml:space="preserve">Diego </t>
  </si>
  <si>
    <t xml:space="preserve">3/12/2014 - 13:23 </t>
  </si>
  <si>
    <t>Estoy rindiendo un final a esa hora</t>
  </si>
  <si>
    <t xml:space="preserve">4/12/2014 - 12:2 </t>
  </si>
  <si>
    <t>Jpya</t>
  </si>
  <si>
    <t xml:space="preserve">2/12/2014 - 20:11 </t>
  </si>
  <si>
    <t>a, ok</t>
  </si>
  <si>
    <t>Pide sugerencias u orientación</t>
  </si>
  <si>
    <t>Reducción de tensión</t>
  </si>
  <si>
    <t>c2</t>
  </si>
  <si>
    <t xml:space="preserve">3/12/2014 - 15:42 </t>
  </si>
  <si>
    <t>a que hs podes??</t>
  </si>
  <si>
    <t>A que hs pueden?</t>
  </si>
  <si>
    <t>entonces solo hay que esperar</t>
  </si>
  <si>
    <t>Muestra desacuerdo o desaprobación</t>
  </si>
  <si>
    <t>c11</t>
  </si>
  <si>
    <t xml:space="preserve">3/12/2014 - 16:9 </t>
  </si>
  <si>
    <t>A la noche tarde</t>
  </si>
  <si>
    <t>bue, nos vemos</t>
  </si>
  <si>
    <t>Cerca de la noche supongo que estaremos todos</t>
  </si>
  <si>
    <t>¡Hasta la próxima!</t>
  </si>
  <si>
    <t>Yo pienso que…</t>
  </si>
  <si>
    <t>Muestra tensión o molestia</t>
  </si>
  <si>
    <t>Reintegración</t>
  </si>
  <si>
    <t>c1</t>
  </si>
  <si>
    <t>Pero no hay necesidad de que estemos todos conectados</t>
  </si>
  <si>
    <t xml:space="preserve">2/12/2014 - 20:12 </t>
  </si>
  <si>
    <t>dale. saludos</t>
  </si>
  <si>
    <t xml:space="preserve">4/12/2014 - 12:4 </t>
  </si>
  <si>
    <t>bueno tipo 7 pueden?</t>
  </si>
  <si>
    <t>Pero podría ocurrir que…</t>
  </si>
  <si>
    <t>Muestra antagonismo o agresividad</t>
  </si>
  <si>
    <t>c12</t>
  </si>
  <si>
    <t xml:space="preserve">Renzo </t>
  </si>
  <si>
    <t xml:space="preserve">3/12/2014 - 12:10 </t>
  </si>
  <si>
    <t>confirmo que me llego la invitacion para editar del trabajo 3...</t>
  </si>
  <si>
    <t>Yo si.</t>
  </si>
  <si>
    <t>Hasta ahora en ningún trabajo lo hicimos así nos manejamos dejándonos comentarios</t>
  </si>
  <si>
    <t>Si, estoy de acuerdo…</t>
  </si>
  <si>
    <t xml:space="preserve">4/12/2014 - 12:18 </t>
  </si>
  <si>
    <t>buenisimo esperemos a ver que dicen los demas</t>
  </si>
  <si>
    <t xml:space="preserve">3/12/2014 - 12:54 </t>
  </si>
  <si>
    <t>confirmo que me llego la invitacion</t>
  </si>
  <si>
    <t>leiste lo que pusieron?? q participemos todos es mas facil si estamos todos y lo terminamos de una</t>
  </si>
  <si>
    <t>Hay que hacer lo siguiente…</t>
  </si>
  <si>
    <t xml:space="preserve"> % de interacción por atributo</t>
  </si>
  <si>
    <t xml:space="preserve">Mateo </t>
  </si>
  <si>
    <t xml:space="preserve">3/12/2014 - 13:22 </t>
  </si>
  <si>
    <t>Recibí la invitación.</t>
  </si>
  <si>
    <t xml:space="preserve">3/12/2014 - 16:19 </t>
  </si>
  <si>
    <t>y arreglamos una bien la hra</t>
  </si>
  <si>
    <t>FANTASTICO LO QUE HICISTE, PERO EN ESTE PEDIMOS EXPLICITAMENTE QUE TODOS HAGAN TODO</t>
  </si>
  <si>
    <t>Alumno: &gt;&gt;&gt;&gt;&gt;</t>
  </si>
  <si>
    <t>&gt;&gt;&gt;</t>
  </si>
  <si>
    <t>hernan</t>
  </si>
  <si>
    <t xml:space="preserve">3/12/2014 - 14:20 </t>
  </si>
  <si>
    <t xml:space="preserve">4/12/2014 - 12:30 </t>
  </si>
  <si>
    <t>Dale tipo 7</t>
  </si>
  <si>
    <t>cuando pueden conectarse?</t>
  </si>
  <si>
    <t>DIEGO SCAFATI</t>
  </si>
  <si>
    <t>Interacciones de :</t>
  </si>
  <si>
    <t xml:space="preserve">Matías Aereal </t>
  </si>
  <si>
    <t xml:space="preserve">4/12/2014 - 16:40 </t>
  </si>
  <si>
    <t>les parece mañana tipo 5?</t>
  </si>
  <si>
    <t>barbaro</t>
  </si>
  <si>
    <t>3/12/2014 - 16:10</t>
  </si>
  <si>
    <t xml:space="preserve">3/12/2014 - 16:45 </t>
  </si>
  <si>
    <t>yo puedo!</t>
  </si>
  <si>
    <t>hoy a las 7 esta bien por mi</t>
  </si>
  <si>
    <t>pero no podemos todos hacer todo, por mas que no estemos en el mismo instante?</t>
  </si>
  <si>
    <t xml:space="preserve">gabriela </t>
  </si>
  <si>
    <t xml:space="preserve">3/12/2014 - 17:25 </t>
  </si>
  <si>
    <t>Yo creo que también</t>
  </si>
  <si>
    <t>gracias</t>
  </si>
  <si>
    <t>No estoy seguro…</t>
  </si>
  <si>
    <t xml:space="preserve">3/12/2014 - 16:20 </t>
  </si>
  <si>
    <t>en el grupo con el que hice el primer TP lo hicimos, debatimos todo y despues uno escribia, no es dificil...</t>
  </si>
  <si>
    <t>Gracias amigos…</t>
  </si>
  <si>
    <t xml:space="preserve">3/12/2014 - 18:58 </t>
  </si>
  <si>
    <t>voy a ir leyendo algo si puedo asi entro en calor ?</t>
  </si>
  <si>
    <t>es poner un poquito de ganas nomas</t>
  </si>
  <si>
    <t xml:space="preserve">4/12/2014 - 18:49 </t>
  </si>
  <si>
    <t>hola ya llego alguien?</t>
  </si>
  <si>
    <t xml:space="preserve">3/12/2014 - 21:47 </t>
  </si>
  <si>
    <t>pero yo tengo unos horarios chotisimos</t>
  </si>
  <si>
    <t>confirmo que me llego la invitación.Si creo que puedo mañana a esa hora</t>
  </si>
  <si>
    <t xml:space="preserve">4/12/2014 - 18:55 </t>
  </si>
  <si>
    <t>estoy</t>
  </si>
  <si>
    <t>Discrepar…</t>
  </si>
  <si>
    <t xml:space="preserve">3/12/2014 - 16:22 </t>
  </si>
  <si>
    <t>la diferencia es q la otra vez lo hicimos por el chat del drive y ahora nos piden q lo hagamos por ak</t>
  </si>
  <si>
    <t xml:space="preserve">4/12/2014 - 10:20 </t>
  </si>
  <si>
    <t>Ok, a las 5 puedo</t>
  </si>
  <si>
    <t>como va?</t>
  </si>
  <si>
    <t>pone un dia y hs q puedas o franja horaria asi tratamos de sumarnos todos</t>
  </si>
  <si>
    <t xml:space="preserve">4/12/2014 - 16:58 </t>
  </si>
  <si>
    <t xml:space="preserve">4/12/2014 - 18:56 </t>
  </si>
  <si>
    <t>bien</t>
  </si>
  <si>
    <t># del equipo</t>
  </si>
  <si>
    <t xml:space="preserve"> # individuo</t>
  </si>
  <si>
    <t>% individuo</t>
  </si>
  <si>
    <t>% ind X % grupal</t>
  </si>
  <si>
    <t>SUB HABILIDAD</t>
  </si>
  <si>
    <t>RESULTADOS</t>
  </si>
  <si>
    <t>no se</t>
  </si>
  <si>
    <t>Interacciones &gt;&gt;</t>
  </si>
  <si>
    <t>vos?</t>
  </si>
  <si>
    <t xml:space="preserve">4/12/2014 - 17:0 </t>
  </si>
  <si>
    <t>&gt;&gt;&gt;&gt;&gt;</t>
  </si>
  <si>
    <t>hola como estan?</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</si>
  <si>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</si>
  <si>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</si>
  <si>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</si>
  <si>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</si>
  <si>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</si>
  <si>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</si>
  <si>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</si>
  <si>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</si>
  <si>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</si>
  <si>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</si>
  <si>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</si>
  <si>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mañana a la noche, pero llego a casa 10 y media mas o menos</t>
  </si>
  <si>
    <t xml:space="preserve">4/12/2014 - 17:1 </t>
  </si>
  <si>
    <t>hola chicos, bien y ustedes?</t>
  </si>
  <si>
    <t xml:space="preserve">4/12/2014 - 19:0 </t>
  </si>
  <si>
    <t>Atributo</t>
  </si>
  <si>
    <t>Preguntemos al profesor…</t>
  </si>
  <si>
    <t>Mediación docente</t>
  </si>
  <si>
    <t>Mediación</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</si>
  <si>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</si>
  <si>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</si>
  <si>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</si>
  <si>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</si>
  <si>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 xml:space="preserve">3/12/2014 - 16:23 </t>
  </si>
  <si>
    <t>yo mañana vuelvo despues de las 11 no tengo drama</t>
  </si>
  <si>
    <t>en 5 estoy</t>
  </si>
  <si>
    <t>este seria el anteultimo trabajo no?</t>
  </si>
  <si>
    <t>Todas las posturas son válidas..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</si>
  <si>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</si>
  <si>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</si>
  <si>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</si>
  <si>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</si>
  <si>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</si>
  <si>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Hey, chicos, sorry que cuelgue, ando con fiebre y anginas, pero vengo trabajando al palo igual, así que no se preocupen &lt;3. Qué calorete eh</t>
  </si>
  <si>
    <t xml:space="preserve">4/12/2014 - 17:2 </t>
  </si>
  <si>
    <t>ok, depaso les damos tiempo a los que faltan</t>
  </si>
  <si>
    <t>Discúlpenme…</t>
  </si>
  <si>
    <t xml:space="preserve">4/12/2014 - 19:1 </t>
  </si>
  <si>
    <t>ni idea cuantos eran</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</si>
  <si>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</si>
  <si>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</si>
  <si>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</si>
  <si>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</si>
  <si>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 xml:space="preserve">3/12/2014 - 16:24 </t>
  </si>
  <si>
    <t>el viernes en que horario pueden??</t>
  </si>
  <si>
    <t>buenass</t>
  </si>
  <si>
    <t>5/1/1900 - 0:0</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</si>
  <si>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</si>
  <si>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</si>
  <si>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</si>
  <si>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 xml:space="preserve">3/12/2014 - 16:25 </t>
  </si>
  <si>
    <t>no puedo directamente, entro a trabajar a las 9, a las 5 estoy en el campus, tambien llego a casa tardisimo y el sabado me levanto temprano</t>
  </si>
  <si>
    <t>ahh</t>
  </si>
  <si>
    <t xml:space="preserve">4/12/2014 - 17:9 </t>
  </si>
  <si>
    <t>En lugar de eso podríamos…</t>
  </si>
  <si>
    <t>Ofrecer alternativa</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</si>
  <si>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</si>
  <si>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</si>
  <si>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mañana tipo de 17:30 a 19:00 ?</t>
  </si>
  <si>
    <t>y si entonces..</t>
  </si>
  <si>
    <t>che, muy util los links de diego</t>
  </si>
  <si>
    <t>Inferir</t>
  </si>
  <si>
    <t>¡Vamos por buen camino!…</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</si>
  <si>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</si>
  <si>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o es poco tiempo?</t>
  </si>
  <si>
    <t>estamos nosotros dos nomas no?</t>
  </si>
  <si>
    <t xml:space="preserve">4/12/2014 - 17:11 </t>
  </si>
  <si>
    <t>si yo lei esos y uno mas</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</si>
  <si>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</si>
  <si>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</si>
  <si>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</si>
  <si>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</si>
  <si>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</si>
  <si>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el sabado hay q entregarlo</t>
  </si>
  <si>
    <t>jaja</t>
  </si>
  <si>
    <t>se me ocurrio algo asi para la 1 pero nose que les parece...</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</si>
  <si>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</si>
  <si>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</si>
  <si>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si si ya se</t>
  </si>
  <si>
    <t>si, recien son las 7 igual</t>
  </si>
  <si>
    <t>Dudar</t>
  </si>
  <si>
    <t>Es una técnica de la inteligencia artificial que busca soluciones a nuevos problemas, de manera similar a una persona. Cuando una persona debe resolver un nuevo problema lo primero que hace es buscar en su memoria experiencias anteriores que sean parecidas a la actual y en ese momento establece similitudes y diferencias y combina las soluciones dadas anteriormente para lograr una solución nueva.</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</si>
  <si>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</si>
  <si>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justo en ese horario no puedo doy clases..</t>
  </si>
  <si>
    <t xml:space="preserve">4/12/2014 - 19:2 </t>
  </si>
  <si>
    <t>sisi</t>
  </si>
  <si>
    <t>Animar</t>
  </si>
  <si>
    <t>y desp podemos llevar ese concepto a la intel artificial..nose digo</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</si>
  <si>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</si>
  <si>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</si>
  <si>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</si>
  <si>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¿Se puede…?</t>
  </si>
  <si>
    <t xml:space="preserve">3/12/2014 - 16:26 </t>
  </si>
  <si>
    <t>Yo viajo el Viernes, pero después tengo disponibilidad dentro de todo...</t>
  </si>
  <si>
    <t>leiste lo q esta en el doc?</t>
  </si>
  <si>
    <t>Reforzar</t>
  </si>
  <si>
    <t xml:space="preserve">4/12/2014 - 17:12 </t>
  </si>
  <si>
    <t>claro, esta bien</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</si>
  <si>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</si>
  <si>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ahora estan al pedo??? casi estamos dotos</t>
  </si>
  <si>
    <t xml:space="preserve">4/12/2014 - 19:4 </t>
  </si>
  <si>
    <t>si. me parece q está medio pobre</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</si>
  <si>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</si>
  <si>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</si>
  <si>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</si>
  <si>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quizas no lo asociaria con la forma de pensar de las personas, solo eso</t>
  </si>
  <si>
    <t>todos</t>
  </si>
  <si>
    <t>perdon, no pobre, pero hay q agregar</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</si>
  <si>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</si>
  <si>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</si>
  <si>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 xml:space="preserve">4/12/2014 - 17:13 </t>
  </si>
  <si>
    <t>si en realidad eso es lo que lei en un articulo y desp lo lleva a la inteligencia aritficial como algo asi</t>
  </si>
  <si>
    <t>yo estoy en el trabajo</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</si>
  <si>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</si>
  <si>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</si>
  <si>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Entonces si lo llevamos al área de la inteligencia artificial podemos decir que, un nuevo problema se compara con los casos almacenados previamente en la base de casos y se recuperan uno o varios casos. Luego se utiliza y evalúa una solución, sugerida por los casos que han sido seleccionados con anterioridad, para ver si sirve para solucionar el problema actual. Salvo que el caso recuperado sea igual al actual, en general la solucion tendrá que tener modificaciones, lo que dará lugar a un nuevo caso .</t>
  </si>
  <si>
    <t>y si lo hacemos en este momento exacto que estamos todos? :P</t>
  </si>
  <si>
    <t>si queres esperamos hasta y 10 y empezamos</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</si>
  <si>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</si>
  <si>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</si>
  <si>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 xml:space="preserve">4/12/2014 - 17:14 </t>
  </si>
  <si>
    <t>AH</t>
  </si>
  <si>
    <t>Continuemos…</t>
  </si>
  <si>
    <t>dale</t>
  </si>
  <si>
    <t>Yo lo explicaría así…</t>
  </si>
  <si>
    <t>Explicar/Clarificar</t>
  </si>
  <si>
    <t>Reconocimiento</t>
  </si>
  <si>
    <t>XXXX</t>
  </si>
  <si>
    <t xml:space="preserve">4/12/2014 - 17:15 </t>
  </si>
  <si>
    <t>quizas llevarlo a inteligencia artificial nos sirva para la 2 y/o la 3</t>
  </si>
  <si>
    <t>No dije nada</t>
  </si>
  <si>
    <t xml:space="preserve">4/12/2014 - 19:10 </t>
  </si>
  <si>
    <t>Yo estoy acá</t>
  </si>
  <si>
    <t>Yo creo que… porque…</t>
  </si>
  <si>
    <t>Justificar</t>
  </si>
  <si>
    <t>yo arme esto para la 1:</t>
  </si>
  <si>
    <t>buenisimo</t>
  </si>
  <si>
    <t xml:space="preserve">3/12/2014 - 16:27 </t>
  </si>
  <si>
    <t>mas tarde pueden??</t>
  </si>
  <si>
    <t>Yo lo dejaría así…</t>
  </si>
  <si>
    <t>Afirmar</t>
  </si>
  <si>
    <t>El Razonamiento Basado en Casos es una tecnica de resolución de problemas que se apoya en la premisa de que problemas parecidos tendran soluciones semejantes, basándose en las soluciones de problemas anteriores, mediante analogias, etc.</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</si>
  <si>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</si>
  <si>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</si>
  <si>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son y 10</t>
  </si>
  <si>
    <t>No entiendo a qué se refieren con el comentario de que se observó comportamiento colaborativo, en el gdoc los de exploratoria. Se supone que eso esté bien, o está mal?</t>
  </si>
  <si>
    <t>No entiendo, ¿alguien puede...?</t>
  </si>
  <si>
    <t>¿Qué falta considerar?...</t>
  </si>
  <si>
    <t>Información</t>
  </si>
  <si>
    <t xml:space="preserve">4/12/2014 - 17:17 </t>
  </si>
  <si>
    <t>Si quieren podemos ir poniendo en el documento, lo que se nos va ocurriendo</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</si>
  <si>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</si>
  <si>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empecemos si quieren</t>
  </si>
  <si>
    <t>yo tampoco entendi</t>
  </si>
  <si>
    <t>Elaboración</t>
  </si>
  <si>
    <t>Puesto que la conducta “Muestra tensión” es calificada por (Bales, 1950) como una conducta negativa, no se considera conveniente entrenar al grupo para que la manifieste.</t>
  </si>
  <si>
    <t>para mi la relacion con una persona esta buena para dar un ejemplo del concepto. yo la usaria</t>
  </si>
  <si>
    <t>yo no tengo casi nada de drama de horarios esta semana</t>
  </si>
  <si>
    <t>Clarificación</t>
  </si>
  <si>
    <t>y la vamos armando</t>
  </si>
  <si>
    <t xml:space="preserve">4/12/2014 - 19:12 </t>
  </si>
  <si>
    <t>hay 4 fases en el casebased reasoning</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</si>
  <si>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</si>
  <si>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</si>
  <si>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</si>
  <si>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</si>
  <si>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mas tarde puedo, pero pensaba estudiar, mañana tengo un final</t>
  </si>
  <si>
    <t>okay</t>
  </si>
  <si>
    <t>habria q ponerlas, q les parecce?</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</si>
  <si>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</si>
  <si>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</si>
  <si>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 xml:space="preserve">3/12/2014 - 16:28 </t>
  </si>
  <si>
    <t>haa</t>
  </si>
  <si>
    <t xml:space="preserve">4/12/2014 - 17:19 </t>
  </si>
  <si>
    <t>retrieve reuse revise retain</t>
  </si>
  <si>
    <t>Por favor, muestreme…</t>
  </si>
  <si>
    <t>Ilustración</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</si>
  <si>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</si>
  <si>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renzo no est no ?</t>
  </si>
  <si>
    <t>q serian algo así como, traer de la memoria o de alguna base de datos, ccasos similares anteriores</t>
  </si>
  <si>
    <t xml:space="preserve">3/12/2014 - 16:29 </t>
  </si>
  <si>
    <t>miren</t>
  </si>
  <si>
    <t>Apreciación</t>
  </si>
  <si>
    <t>Puesto que la conducta “Muestra antagonismo” es calificada por (Bales, 1950) como una conducta negativa, no se considera conveniente entrenar al grupo para que la manifieste.</t>
  </si>
  <si>
    <t>por ahora no!</t>
  </si>
  <si>
    <t>reuse sería la parte en la que se modifica para q se adapte a lo q queremos</t>
  </si>
  <si>
    <t>hagamos una cosa</t>
  </si>
  <si>
    <t>Aceptación/Confirmación</t>
  </si>
  <si>
    <t>R (MEJORADO)</t>
  </si>
  <si>
    <t>revise se testea a ver si está bien lo q flashamos</t>
  </si>
  <si>
    <t xml:space="preserve">4/12/2014 - 17:20 </t>
  </si>
  <si>
    <t>creo q somos 3</t>
  </si>
  <si>
    <t>pedimos una reasignacion de grupos...</t>
  </si>
  <si>
    <t>Rechazo</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</si>
  <si>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</si>
  <si>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</si>
  <si>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no, estamos mateo, juan, diego y yo</t>
  </si>
  <si>
    <t>si yo encontre lo mismo</t>
  </si>
  <si>
    <t xml:space="preserve">3/12/2014 - 16:30 </t>
  </si>
  <si>
    <t>No te la van a dar, creo que no entendés el propósito de los trabajos</t>
  </si>
  <si>
    <t>Requerir atención</t>
  </si>
  <si>
    <t>Estudiante a requiere entrenamiento de subhabilidad Tarea</t>
  </si>
  <si>
    <t>Debe indicarle que cuando se efectúen un pedido de información, que realice una contribución a continuación de la oración de apertura “Resumiendo,…”.</t>
  </si>
  <si>
    <t>entonces pongo lo de las personas o no?</t>
  </si>
  <si>
    <t>y retain es cuando guardamos esta nueva solucion</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</si>
  <si>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</si>
  <si>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</si>
  <si>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</si>
  <si>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era un chiste igual</t>
  </si>
  <si>
    <t>para usarla dps</t>
  </si>
  <si>
    <t xml:space="preserve">4/12/2014 - 17:21 </t>
  </si>
  <si>
    <t>a jaja, yo me guio por los iconitos ?</t>
  </si>
  <si>
    <t xml:space="preserve">3/12/2014 - 16:31 </t>
  </si>
  <si>
    <t>Ponele un poco de onda, no sos el único que tiene responsabilidades, estamos todos en la misma ?</t>
  </si>
  <si>
    <t>Cada uno lea, e investigue, que respuesta iría en cada incizo, es más si quieren hagan hojas nuevas y anoten lo más breve que puedan ahí sus respuestas. Después cuando estemos todos lo mergeamos, y si nos desencontramos lo hacemos mediante comentarios para saber qué opina el otro. De esa manera todos estamos haciendo un poco de cada incizo, y cooperamos para cada resultado.</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</si>
  <si>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</si>
  <si>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</si>
  <si>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</si>
  <si>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 xml:space="preserve">4/12/2014 - 19:13 </t>
  </si>
  <si>
    <t>ahi copie todo lo que estaba aca, ahora acomodemoslo</t>
  </si>
  <si>
    <t xml:space="preserve">3/12/2014 - 16:32 </t>
  </si>
  <si>
    <t>Adhiero</t>
  </si>
  <si>
    <t>Atender</t>
  </si>
  <si>
    <t>Estudiante a requiere entrenamiento de subhabilidad Mediar</t>
  </si>
  <si>
    <t>Indicar que en un futuro debe formular al menos un requerimiento al grupo. El estudiante debe hacer su contribución a continuación de la oración de apertura “Preguntemos al profesor...”.</t>
  </si>
  <si>
    <t>El Razonamiento basado en casos se basa en la forma de razonamiento humano, y el uso de la memoria. La memoria permite relacionar el presente</t>
  </si>
  <si>
    <t>en el TP2 hicimos asi, tirando anotaciones hasta que entre todos armamos una respuesta mas o menos linda para cada incizo</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</si>
  <si>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</si>
  <si>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</si>
  <si>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Ahi copie algo</t>
  </si>
  <si>
    <t>con el pasado y que ambos trasciendan al futuro. La memoria puede organizar las experiencias generalizadas y usarlas en la solución de</t>
  </si>
  <si>
    <t>pero si, nos pusimos de acuerdo un dia y horario para liquidarlo. En 1 horita quedó con moño y todo</t>
  </si>
  <si>
    <t>Coordinar procesos grupales</t>
  </si>
  <si>
    <t>en el doc</t>
  </si>
  <si>
    <t>Estudiante a requiere entrenamiento de subhabilidad Motivar</t>
  </si>
  <si>
    <t>Indicar que en un futuro debe formular al menos un requerimiento al grupo. El estudiante debe hacer su contribución a continuación de la oración de apertura “¡Esto va bien! Sigamos…”.</t>
  </si>
  <si>
    <t>problemas. En general, la segunda vez que se intenta resolver algún problema, es más fácil que la primera</t>
  </si>
  <si>
    <t>me sumo</t>
  </si>
  <si>
    <t>En vez de… Probemos…</t>
  </si>
  <si>
    <t>Requerir cambio de enfoque</t>
  </si>
  <si>
    <t xml:space="preserve">4/12/2014 - 17:23 </t>
  </si>
  <si>
    <t>el primer parrafo y el tercero son parecidos, podemos hacer uno de esos 2</t>
  </si>
  <si>
    <t>Indicar que en un futuro debe formular al menos un requerimiento al grupo. El estudiante debe hacer su contribución a continuación de la oración de apertura “Continuemos…”.</t>
  </si>
  <si>
    <t>porque se recuerda y se repite la solución previa. ya que se recuerdan los errores</t>
  </si>
  <si>
    <t>Resumir información</t>
  </si>
  <si>
    <t xml:space="preserve">4/12/2014 - 17:26 </t>
  </si>
  <si>
    <t>Si son muy parecidos</t>
  </si>
  <si>
    <t xml:space="preserve">3/12/2014 - 16:33 </t>
  </si>
  <si>
    <t>Es que si esto fuera un debate en persona, todos sabríamos las respuestas a cada pregunta, y hablaríamos hasta llegar a un acuerdo</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</si>
  <si>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</si>
  <si>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cometidos y se tratan de evitar.</t>
  </si>
  <si>
    <t xml:space="preserve">4/12/2014 - 17:27 </t>
  </si>
  <si>
    <t>nomas que en el tercerto esta en palabras mas normales</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</si>
  <si>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</si>
  <si>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</si>
  <si>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</si>
  <si>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bueno</t>
  </si>
  <si>
    <t>encontre esto tmb</t>
  </si>
  <si>
    <t xml:space="preserve">4/12/2014 - 17:28 </t>
  </si>
  <si>
    <t>para mi ahi esta, solo falta poner que la similitud juega un rol fundamental</t>
  </si>
  <si>
    <t xml:space="preserve">Debe indicarle que cuando se efectúen un pedido de sugerencia u orientación, que realice una contribución a continuación de la oración de apertura “En lugar de eso podríamos…”.
</t>
  </si>
  <si>
    <t xml:space="preserve">4/12/2014 - 19:14 </t>
  </si>
  <si>
    <t>yo habia tirado un par de definiciones</t>
  </si>
  <si>
    <t xml:space="preserve">4/12/2014 - 17:30 </t>
  </si>
  <si>
    <t>si ahi estaria creo</t>
  </si>
  <si>
    <t xml:space="preserve">3/12/2014 - 16:34 </t>
  </si>
  <si>
    <t>justo miraba eso ahora..</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</si>
  <si>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</si>
  <si>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yo tengo un ejemplo de un paper q explican como usar cbr para detectar virus</t>
  </si>
  <si>
    <t>ahi como esta esta de diez</t>
  </si>
  <si>
    <t xml:space="preserve">Debe indicarle que cuando se efectúen un pedido de sugerencia u orientación, que realice una contribución a continuación de la oración de apertura “Yo creo que debemos intentar…”.
</t>
  </si>
  <si>
    <t>si quieren lo pongo en la segunda</t>
  </si>
  <si>
    <t>y nos juntamos mañana a la noche entonces?</t>
  </si>
  <si>
    <t xml:space="preserve">Debe indicarle que cuando se efectúen un pedido de sugerencia u orientación, que realice una contribución a continuación de la oración de apertura “En vez de… probemos…”.
</t>
  </si>
  <si>
    <t>parte</t>
  </si>
  <si>
    <t xml:space="preserve">4/12/2014 - 17:32 </t>
  </si>
  <si>
    <t>vamos por la 2?</t>
  </si>
  <si>
    <t>Indicar que en un futuro debe formular al menos un requerimiento al grupo. El estudiante debe hacer su contribución a continuación de la oración de apertura “¿Qué hacemos ahora…?”.</t>
  </si>
  <si>
    <t>osea nos conectamos</t>
  </si>
  <si>
    <t>Dale estaría bueno</t>
  </si>
  <si>
    <t>si</t>
  </si>
  <si>
    <t xml:space="preserve">3/12/2014 - 16:35 </t>
  </si>
  <si>
    <t>si pueden no tengo drama pero llego eso de 23:30 porq juego al futbol</t>
  </si>
  <si>
    <t>Si quedo bien, no se si habra que entrar un poco mas en detalle o ya estaria</t>
  </si>
  <si>
    <t>alguien quiere ir completando la primera con las 4 fases?</t>
  </si>
  <si>
    <t xml:space="preserve">4/12/2014 - 17:33 </t>
  </si>
  <si>
    <t>por mi seguimos con los demás. si despues vemos que se puede agregar algo mas lo haceoms</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</si>
  <si>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</si>
  <si>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</si>
  <si>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bueno le metemos de 23:30 a 24:00</t>
  </si>
  <si>
    <t>che vamos escribiendo cada uno o se encarga uno solo?</t>
  </si>
  <si>
    <t>aaa, habia una clasificacion, pero no se si incluirlo o no</t>
  </si>
  <si>
    <t>no tengo drama en ese horario</t>
  </si>
  <si>
    <t>Indicar que en un futuro debe formular al menos una muestra de relajamiento al grupo. El estudiante debe hacer su contribución a continuación de la oración de apertura “Gracias amigos,…”.</t>
  </si>
  <si>
    <t>en el link que djee de wikipedia hay unos ejemplos pero no son orientas a la computacion.</t>
  </si>
  <si>
    <t>despues la segumos sino</t>
  </si>
  <si>
    <t>Puesto que la conducta “Muestra tensión” es calificada como una conducta negativa, no se considera conveniente entrenarla.</t>
  </si>
  <si>
    <t xml:space="preserve">4/12/2014 - 19:15 </t>
  </si>
  <si>
    <t>para mi lo mejor es q nos encarguemos de algo en particular cada uno</t>
  </si>
  <si>
    <t>Razonamiento basado en ejemplos</t>
  </si>
  <si>
    <t>y dps los demas lo leen y mejoran lo q les parece</t>
  </si>
  <si>
    <t>o un cacho mas tarde</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</si>
  <si>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</si>
  <si>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</si>
  <si>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</si>
  <si>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Razonamiento basado en instancias</t>
  </si>
  <si>
    <t>yo pongo ese ejemplo, bien copado</t>
  </si>
  <si>
    <t>Razonamiento basado en memoria</t>
  </si>
  <si>
    <t>Indicar que en un futuro debe formular al menos una muestra de solidaridad al grupo. El estudiante debe hacer su contribución a continuación de la oración de apertura “¡Hasta la próxima!...”.</t>
  </si>
  <si>
    <t xml:space="preserve">3/12/2014 - 16:36 </t>
  </si>
  <si>
    <t>hagamos entre hoy y mañana lo de cada uno poner sus respuestas en hojas aparte, y para mañana entre esa hora liquidamos entre todos</t>
  </si>
  <si>
    <t>yo agrego eso en la uno y trato de agregar algo mas</t>
  </si>
  <si>
    <t>Razonamiento basado en casos</t>
  </si>
  <si>
    <t>Puesto que la conducta “Muestra antagonismo” es calificada como una conducta negativa, no se considera conveniente entrenarla.</t>
  </si>
  <si>
    <t>dale dale</t>
  </si>
  <si>
    <t>Razonamiento basado en analogías</t>
  </si>
  <si>
    <t>bruno queres buscar un ultimo ejemplo o preferis encargarte de la 3?</t>
  </si>
  <si>
    <t>me fui</t>
  </si>
  <si>
    <t xml:space="preserve">4/12/2014 - 17:34 </t>
  </si>
  <si>
    <t>capaz que nombrarlos</t>
  </si>
  <si>
    <t xml:space="preserve">4/12/2014 - 19:16 </t>
  </si>
  <si>
    <t>bruno si queres ayudame a arreglar la uno</t>
  </si>
  <si>
    <t xml:space="preserve">4/12/2014 - 17:35 </t>
  </si>
  <si>
    <t>tambien estaban los pasos del razonamiento basado en casos pero no se si da ponerlos, sino solo numerarlos</t>
  </si>
  <si>
    <t>y desp pensamos entre todos la uñtima</t>
  </si>
  <si>
    <t>okas</t>
  </si>
  <si>
    <t>claro yo tambien encontre los pasos</t>
  </si>
  <si>
    <t>dale mejor</t>
  </si>
  <si>
    <t>oks</t>
  </si>
  <si>
    <t xml:space="preserve">4/12/2014 - 17:36 </t>
  </si>
  <si>
    <t>que irian antes de..en resumen y listo</t>
  </si>
  <si>
    <t>ultima</t>
  </si>
  <si>
    <t xml:space="preserve">3/12/2014 - 23:35 </t>
  </si>
  <si>
    <t>estamos todos?? o quedo de antes esto</t>
  </si>
  <si>
    <t xml:space="preserve">4/12/2014 - 17:37 </t>
  </si>
  <si>
    <t>si, puede ser nombrar los pasos</t>
  </si>
  <si>
    <t>Dale, ahi estoy mirando qué se puede agregar</t>
  </si>
  <si>
    <t xml:space="preserve">4/12/2014 - 17:38 </t>
  </si>
  <si>
    <t>formatiemos si les parece q las respuestas queden abajo de las preguntas</t>
  </si>
  <si>
    <t>ahi los puse</t>
  </si>
  <si>
    <t>no, no hay nadie jaja</t>
  </si>
  <si>
    <t>joya</t>
  </si>
  <si>
    <t xml:space="preserve">4/12/2014 - 17:40 </t>
  </si>
  <si>
    <t>Bien, para el 2) lei que esta tecnica se puede usar para mineria de datos y procesamiento de lenguaje natural</t>
  </si>
  <si>
    <t xml:space="preserve">3/12/2014 - 23:36 </t>
  </si>
  <si>
    <t>de qué hablás?</t>
  </si>
  <si>
    <t xml:space="preserve">4/12/2014 - 19:23 </t>
  </si>
  <si>
    <t>hola gente, disculpen la tardansa</t>
  </si>
  <si>
    <t>voy agregando al doc y las que no van las borramos</t>
  </si>
  <si>
    <t>quedamos en juntarnos mañana de 23 a 24</t>
  </si>
  <si>
    <t xml:space="preserve">4/12/2014 - 19:26 </t>
  </si>
  <si>
    <t>che en la uno agregamos lo de las fases no?</t>
  </si>
  <si>
    <t xml:space="preserve">4/12/2014 - 17:41 </t>
  </si>
  <si>
    <t>buenisimo, y en la wikipedia tmb dice del modelo de negocio y de educacion a distancia</t>
  </si>
  <si>
    <t>y mientras hacer el resto de las cosas</t>
  </si>
  <si>
    <t>siii</t>
  </si>
  <si>
    <t xml:space="preserve">4/12/2014 - 19:27 </t>
  </si>
  <si>
    <t>me aparecian como q estaban todos conectados abajo... pero escribi y desaparecieron</t>
  </si>
  <si>
    <t>les doy un ejemplo para la segunda, las aplicaciones te teclados para los telefonos inteligentes, que te van armando la frase a medida que lo vas usando</t>
  </si>
  <si>
    <t>Abajo no te aparece quién está conectado, te aparecen quienes ya leyeron lo último que se escribió</t>
  </si>
  <si>
    <t xml:space="preserve">4/12/2014 - 17:47 </t>
  </si>
  <si>
    <t>no me parece lo del modelo de negocios</t>
  </si>
  <si>
    <t>en ese caso va almacenando los datos de como escribis, y que fraces pones dependiendo de un contexto en la conversacion.</t>
  </si>
  <si>
    <t>porque la utilidad de esto es cuando hay pocas cosas que se repiten mucho, y eso es al reves</t>
  </si>
  <si>
    <t>haaa</t>
  </si>
  <si>
    <t>Si, las etapas en la 2ª,</t>
  </si>
  <si>
    <t xml:space="preserve">3/12/2014 - 23:37 </t>
  </si>
  <si>
    <t>Si está activa significa que está en la ventana, si está media opaca que ya leyó</t>
  </si>
  <si>
    <t>queres escribirlo?</t>
  </si>
  <si>
    <t>Disculpen la tardanza. Estoy volviendo de la facu. Me hicieron esperar más de costumbre Jaja</t>
  </si>
  <si>
    <t xml:space="preserve">4/12/2014 - 0:33 </t>
  </si>
  <si>
    <t>Recien pude conectarme, estuve todo el dia fuera de casa, Y mañana voy a estar en la misma, pero si mañana se conectan todos a esa hora voy a tratar de estar.</t>
  </si>
  <si>
    <t xml:space="preserve">4/12/2014 - 17:48 </t>
  </si>
  <si>
    <t>jaja no pasa nada renzo</t>
  </si>
  <si>
    <t xml:space="preserve">4/12/2014 - 19:28 </t>
  </si>
  <si>
    <t>no si si me decis a mi o a bruno?</t>
  </si>
  <si>
    <t xml:space="preserve">4/12/2014 - 23:0 </t>
  </si>
  <si>
    <t>estamos?</t>
  </si>
  <si>
    <t>si mirandolo de ese punto de vista tenes razon</t>
  </si>
  <si>
    <t>jaja perdon como q reicen entro estoy medio perdido</t>
  </si>
  <si>
    <t>I am</t>
  </si>
  <si>
    <t>a los dos</t>
  </si>
  <si>
    <t>Llego y me pongo</t>
  </si>
  <si>
    <t xml:space="preserve">4/12/2014 - 23:1 </t>
  </si>
  <si>
    <t>Estoy</t>
  </si>
  <si>
    <t xml:space="preserve">4/12/2014 - 23:3 </t>
  </si>
  <si>
    <t xml:space="preserve">4/12/2014 - 17:49 </t>
  </si>
  <si>
    <t>no hay drama</t>
  </si>
  <si>
    <t>martin, a vos te decia si querias poner lo de los telefonos</t>
  </si>
  <si>
    <t xml:space="preserve">4/12/2014 - 23:5 </t>
  </si>
  <si>
    <t>yo estoy terminando de leer unas cosas</t>
  </si>
  <si>
    <t xml:space="preserve">4/12/2014 - 17:50 </t>
  </si>
  <si>
    <t>sisi, despues pegale una hojeada</t>
  </si>
  <si>
    <t>ah dale</t>
  </si>
  <si>
    <t>yo estoy cocinando ?</t>
  </si>
  <si>
    <t>che, y yo diria que saquemos esa ultima, porque total ya tenemos 3, y dudo mucho que la ultima este bien</t>
  </si>
  <si>
    <t>y lo de las etapas iria en la uno me parece</t>
  </si>
  <si>
    <t>si quieren vyana escribiendo lo más breve posible como responderían la 1</t>
  </si>
  <si>
    <t xml:space="preserve">4/12/2014 - 17:51 </t>
  </si>
  <si>
    <t>bueno la borro</t>
  </si>
  <si>
    <t>si a mi tmb</t>
  </si>
  <si>
    <t>pero la idea no era hablarlo primero entre todos por aca</t>
  </si>
  <si>
    <t>y la de educacion a distancia mucho no me cierra tampoco</t>
  </si>
  <si>
    <t>porq es más o menos la definición</t>
  </si>
  <si>
    <t>y hacemos un merge con los que tienen una respuesta correcta</t>
  </si>
  <si>
    <t xml:space="preserve">4/12/2014 - 17:52 </t>
  </si>
  <si>
    <t>y si dejamos las 3 primeras?</t>
  </si>
  <si>
    <t xml:space="preserve">4/12/2014 - 19:38 </t>
  </si>
  <si>
    <t>en la página 20 del paper q tiré explica como implementar cbr en prolog</t>
  </si>
  <si>
    <t>y despues pasarlo?</t>
  </si>
  <si>
    <t>si dale, de ultima si encontramos otra la agegamos</t>
  </si>
  <si>
    <t>si quieren ir leyendo los q terminaron</t>
  </si>
  <si>
    <t>estoy b uscando pero no encuentro una buena explicacion para las que dijo mateo. de donde las sacaste ?(mineria de datos y procesamiento de lenguaje )</t>
  </si>
  <si>
    <t xml:space="preserve">4/12/2014 - 23:6 </t>
  </si>
  <si>
    <t>no estoy hablando de pasar nada</t>
  </si>
  <si>
    <t xml:space="preserve">4/12/2014 - 17:54 </t>
  </si>
  <si>
    <t>de aca diego: http://campusv.uaem.mx/cicos/cicos2009/imagenes/memorias/6tocicos2008/Articulos/articulo11.pdf</t>
  </si>
  <si>
    <t>y hacemos una puesta en comun</t>
  </si>
  <si>
    <t>estoy diciendo que redacten con sus palabras, cada uno, lo que respondería a la uno, de manera breve</t>
  </si>
  <si>
    <t>encontre esto: http://www.exa.unicen.edu.ar/catedras/rbcasos/ jaja no sabia que era/es una materia de la facu</t>
  </si>
  <si>
    <t>en donde quieran, por acá puede ser</t>
  </si>
  <si>
    <t xml:space="preserve">4/12/2014 - 17:55 </t>
  </si>
  <si>
    <t>jaja a ver</t>
  </si>
  <si>
    <t>Por el sistema de agregar notas en cada punto puede andar bien, para "debatir" en off, pero todos a la vez</t>
  </si>
  <si>
    <t xml:space="preserve">4/12/2014 - 19:39 </t>
  </si>
  <si>
    <t>jajaja a ver</t>
  </si>
  <si>
    <t xml:space="preserve">4/12/2014 - 23:7 </t>
  </si>
  <si>
    <t>no entendi</t>
  </si>
  <si>
    <t>no se olviden de poner biliografia de lo q hayan leido</t>
  </si>
  <si>
    <t xml:space="preserve">4/12/2014 - 17:56 </t>
  </si>
  <si>
    <t>estan los dominios de aplicacion en dibujitos</t>
  </si>
  <si>
    <t>Agregas una nota poniendo algo de la respuesta de un punto</t>
  </si>
  <si>
    <t>es por referencia nomas</t>
  </si>
  <si>
    <t xml:space="preserve">4/12/2014 - 18:5 </t>
  </si>
  <si>
    <t>podriamos usar los ejemplos de inteligencia artificial</t>
  </si>
  <si>
    <t>y vamos desglosando desde ahi</t>
  </si>
  <si>
    <t xml:space="preserve">4/12/2014 - 19:40 </t>
  </si>
  <si>
    <t xml:space="preserve">4/12/2014 - 23:8 </t>
  </si>
  <si>
    <t>para mi eso seria lo mismo que si lo hubieramos hecho "distribuido en el tiempo" y no todos conectados</t>
  </si>
  <si>
    <t>digo, por ejemplo "un medico en casa"</t>
  </si>
  <si>
    <t xml:space="preserve">4/12/2014 - 19:45 </t>
  </si>
  <si>
    <t>a la vez</t>
  </si>
  <si>
    <t>les parece lo que agregue?</t>
  </si>
  <si>
    <t>lo q dice ahi es que basicamente cualquier lenguaje se puede usar para implementar cbr</t>
  </si>
  <si>
    <t>Bueno</t>
  </si>
  <si>
    <t xml:space="preserve">4/12/2014 - 18:6 </t>
  </si>
  <si>
    <t>a ver</t>
  </si>
  <si>
    <t>pero q prolog está copado especificamente por</t>
  </si>
  <si>
    <t>entonces hablemos.</t>
  </si>
  <si>
    <t>yo agregue otra de un nene</t>
  </si>
  <si>
    <t>las estrucutras de datos q usa</t>
  </si>
  <si>
    <t>no se decidan ustedes como hacemos</t>
  </si>
  <si>
    <t>el mecanismo de unificacion</t>
  </si>
  <si>
    <t>es un buen ejemplo el que das juan</t>
  </si>
  <si>
    <t xml:space="preserve">4/12/2014 - 23:9 </t>
  </si>
  <si>
    <t>Ya habíamos decidido, nos juntabamos a esta hora a debatir las respuestas que cada uno había pensado para cada incizco</t>
  </si>
  <si>
    <t>el esquema de indizado</t>
  </si>
  <si>
    <t>ahi miro estaba buscando</t>
  </si>
  <si>
    <t>No, no es lo mismo. Vamos agregando ahora, en este momento como notas y no se pierde como en un chat.</t>
  </si>
  <si>
    <t xml:space="preserve">4/12/2014 - 18:7 </t>
  </si>
  <si>
    <t>lo desarrollamos un poco y queda buenisimo</t>
  </si>
  <si>
    <t>las variables logicas</t>
  </si>
  <si>
    <t>se me hace similar al aprendizaje de maquinas</t>
  </si>
  <si>
    <t>habria que agregar que cada vez que se enferme, avisa de sus sintomas y la enfermedad que le diagnosticaron, para que el sistemas luego con la experiencia, sea capaz de relacionar los sintomas para dar una conclusion a la enfermedad. o algo asi no ?</t>
  </si>
  <si>
    <t>y el ser un lenguaje de alto nivel</t>
  </si>
  <si>
    <t xml:space="preserve">4/12/2014 - 18:8 </t>
  </si>
  <si>
    <t>si estaria bien agregar eso</t>
  </si>
  <si>
    <t>solo que esto funciona con una base de datos</t>
  </si>
  <si>
    <t>si quieren ponemos eso</t>
  </si>
  <si>
    <t>si, esa es la parte de inteligencia artificial que usa</t>
  </si>
  <si>
    <t>y te tira posibilidades</t>
  </si>
  <si>
    <t>dps explica como implementaron un programa q manipula imagenes en prolog</t>
  </si>
  <si>
    <t xml:space="preserve">4/12/2014 - 18:10 </t>
  </si>
  <si>
    <t>que les parece la del niño</t>
  </si>
  <si>
    <t>pero no sé si hacce falta poner esop</t>
  </si>
  <si>
    <t>(Si, ya se que es bien distinto)</t>
  </si>
  <si>
    <t xml:space="preserve">4/12/2014 - 19:46 </t>
  </si>
  <si>
    <t>no, no creo, para mi lo que tenemos que poner es porq se puede implementar en prolog</t>
  </si>
  <si>
    <t xml:space="preserve">4/12/2014 - 18:11 </t>
  </si>
  <si>
    <t>pero diego ahi en eso del nene, cual es el problema? y no seria un conocimiento que se adquiere por la memoria de habito?</t>
  </si>
  <si>
    <t xml:space="preserve">4/12/2014 - 23:10 </t>
  </si>
  <si>
    <t>estamos de acuerdo que es un paradigma no?</t>
  </si>
  <si>
    <t>que seria lo q dice el pdf que pasaste</t>
  </si>
  <si>
    <t xml:space="preserve">4/12/2014 - 18:12 </t>
  </si>
  <si>
    <t>si, en la catedra decia algo de quemarse</t>
  </si>
  <si>
    <t>osea mas alla de lo que haga, es un paradigma</t>
  </si>
  <si>
    <t>si quieren lo traduzco</t>
  </si>
  <si>
    <t>creo q era una asociacion muy rapida o algo de eso</t>
  </si>
  <si>
    <t xml:space="preserve">4/12/2014 - 23:11 </t>
  </si>
  <si>
    <t>aprendizaje de las máquinas? no entendí</t>
  </si>
  <si>
    <t>yo ese ejemplo tmb lo lei en otro lado no me acuerdo dond</t>
  </si>
  <si>
    <t>capaz q podemos poner algo mas de nose, que se agregan los casos como hechos en la base</t>
  </si>
  <si>
    <t xml:space="preserve">4/12/2014 - 18:13 </t>
  </si>
  <si>
    <t>listo, hay 5, vamos a la 3?</t>
  </si>
  <si>
    <t>Sí, paradigma, proceso... lo que sea</t>
  </si>
  <si>
    <t>y que nose esos serian los "casos previos"</t>
  </si>
  <si>
    <t>estaba pensado, se refiere a ejemplos asi cotidianos en la pregunta, porque como dicen en que aplicaciones me hizo dudar</t>
  </si>
  <si>
    <t>claro</t>
  </si>
  <si>
    <t>lo llaman de muchas maneras</t>
  </si>
  <si>
    <t xml:space="preserve">4/12/2014 - 18:15 </t>
  </si>
  <si>
    <t>si, pero para mi faltaria desarrollar un poco la persona con los sintomas que esta muy bueno el ejemplo</t>
  </si>
  <si>
    <t>aguna cosa mas a los puntos qe dijiste antes</t>
  </si>
  <si>
    <t xml:space="preserve">4/12/2014 - 23:12 </t>
  </si>
  <si>
    <t>un paradigma de resolucion de problemas</t>
  </si>
  <si>
    <t>y lo del nene, sabe que no la debe tocar por una experiencia pasada (casos vividos anteriormente)</t>
  </si>
  <si>
    <t xml:space="preserve">4/12/2014 - 19:47 </t>
  </si>
  <si>
    <t>bueno, si quieren pongo eso y le van agregando</t>
  </si>
  <si>
    <t>http://es.wikipedia.org/wiki/Razonamiento_basado_en_casos#SE_basados_en_casos</t>
  </si>
  <si>
    <t>no de programacion ni nada</t>
  </si>
  <si>
    <t>che, que onda con la uno? parece q no estan todos de acuerdo en qué poner?</t>
  </si>
  <si>
    <t>estamos hablando a un nivel más abstracto, no de aplicaciones</t>
  </si>
  <si>
    <t xml:space="preserve">4/12/2014 - 19:48 </t>
  </si>
  <si>
    <t>lo esta arreglando creo</t>
  </si>
  <si>
    <t xml:space="preserve">4/12/2014 - 18:16 </t>
  </si>
  <si>
    <t>si lo del nene esta bien</t>
  </si>
  <si>
    <t>pero es lo mismo</t>
  </si>
  <si>
    <t xml:space="preserve">4/12/2014 - 18:18 </t>
  </si>
  <si>
    <t>y con respecto al 3 no tengo idea jaja</t>
  </si>
  <si>
    <t xml:space="preserve">4/12/2014 - 23:13 </t>
  </si>
  <si>
    <t>ok</t>
  </si>
  <si>
    <t xml:space="preserve">4/12/2014 - 18:19 </t>
  </si>
  <si>
    <t>1 minuto</t>
  </si>
  <si>
    <t>queda mejor capaz</t>
  </si>
  <si>
    <t>en la de el medico vs decis poner algo como que se sabe la enfermedad por esos mismos sintomas de otras enfermedades anteriores de otros pacientes ponele</t>
  </si>
  <si>
    <t>y se parece al aprendizaje de maquinas?</t>
  </si>
  <si>
    <t>el aprendizaje de maquinas no usaba ya una db ?</t>
  </si>
  <si>
    <t xml:space="preserve">4/12/2014 - 18:20 </t>
  </si>
  <si>
    <t>clarooo</t>
  </si>
  <si>
    <t xml:space="preserve">4/12/2014 - 18:21 </t>
  </si>
  <si>
    <t>claro eso era, y que gracias a la inteligencia artificial puede agregar nuevas enfermedades con sus respectivos sintomas</t>
  </si>
  <si>
    <t>A qué se refieren con el aprendizaje de máquinas? No entiendo, me suena SUPER redundante</t>
  </si>
  <si>
    <t xml:space="preserve">4/12/2014 - 18:24 </t>
  </si>
  <si>
    <t>si ahi estaria</t>
  </si>
  <si>
    <t>si, no sé si hacía falta</t>
  </si>
  <si>
    <t>al trabajo anterior</t>
  </si>
  <si>
    <t xml:space="preserve">4/12/2014 - 18:25 </t>
  </si>
  <si>
    <t>perfecto</t>
  </si>
  <si>
    <t>no hiciste el TP1?</t>
  </si>
  <si>
    <t>bueno me pongo a traducir si quieren y le van agregando cosas?</t>
  </si>
  <si>
    <t>ya llegue</t>
  </si>
  <si>
    <t>machine learning</t>
  </si>
  <si>
    <t xml:space="preserve">4/12/2014 - 19:49 </t>
  </si>
  <si>
    <t>Ah, machine learning</t>
  </si>
  <si>
    <t>capaz q los puntos nomas</t>
  </si>
  <si>
    <t>no me sonaba en español, perdón</t>
  </si>
  <si>
    <t>lo de que se puede implementar en sql y eso nose si hace falta</t>
  </si>
  <si>
    <t>si queres lee lo que hicimos y decinos que te parece</t>
  </si>
  <si>
    <t>jaja sql?</t>
  </si>
  <si>
    <t xml:space="preserve">4/12/2014 - 23:14 </t>
  </si>
  <si>
    <t>buaaaaaah</t>
  </si>
  <si>
    <t xml:space="preserve">4/12/2014 - 19:50 </t>
  </si>
  <si>
    <t>si decia algo asi</t>
  </si>
  <si>
    <t>a ver si tenes algo parasumar o queres cambiar algo.</t>
  </si>
  <si>
    <t>jajaja</t>
  </si>
  <si>
    <t>por lo q lei en realidad se puede implementar en cualquier lenguaje</t>
  </si>
  <si>
    <t>Google translate going to help ya, my friend! ?</t>
  </si>
  <si>
    <t>bueno pero me refiero a q esa parte nose si es importante</t>
  </si>
  <si>
    <t>sisi eso no lo puse</t>
  </si>
  <si>
    <t>En realidad todo lo que es relacionado A AI les va a sonar similar, porque son campos que si no te metés en detalle son muy parecidos</t>
  </si>
  <si>
    <t xml:space="preserve">4/12/2014 - 18:28 </t>
  </si>
  <si>
    <t>y de la 3 nose</t>
  </si>
  <si>
    <t xml:space="preserve">4/12/2014 - 19:51 </t>
  </si>
  <si>
    <t>donde Al significa inteligencia artificial no?</t>
  </si>
  <si>
    <t xml:space="preserve">4/12/2014 - 18:29 </t>
  </si>
  <si>
    <t>por lo que entendi es como que el RBC abstrae los problemas resueltos para ver si son compatibles con el que necesita resolver, puede ser?</t>
  </si>
  <si>
    <t xml:space="preserve">4/12/2014 - 20:1 </t>
  </si>
  <si>
    <t>laura, queres leer la última y decirme q pensas?</t>
  </si>
  <si>
    <t xml:space="preserve">4/12/2014 - 23:15 </t>
  </si>
  <si>
    <t>hay cosas que siempre las digo en inglés, porque se pierden en las traducciones, mala mía (sigo enfermo y cansado jaja)</t>
  </si>
  <si>
    <t xml:space="preserve">4/12/2014 - 18:30 </t>
  </si>
  <si>
    <t>si como que hace matching del problema actual con los de la base de datos</t>
  </si>
  <si>
    <t>bah todos</t>
  </si>
  <si>
    <t>sí, Inteligencia Artificial</t>
  </si>
  <si>
    <t>pero estos deben ser del mismo ambito?</t>
  </si>
  <si>
    <t>vieron la pelicula inteligencia artificial?</t>
  </si>
  <si>
    <t xml:space="preserve">4/12/2014 - 20:2 </t>
  </si>
  <si>
    <t>por ahi eso q dicen se podria utilizar con mongoDB</t>
  </si>
  <si>
    <t xml:space="preserve">4/12/2014 - 18:31 </t>
  </si>
  <si>
    <t>si como que busca entre las soluciones viejas, una que sirva o sea parecida para solucionar una nueva..y esa nueva la guarda en la base para que sirva a otras</t>
  </si>
  <si>
    <t xml:space="preserve">4/12/2014 - 23:16 </t>
  </si>
  <si>
    <t>El aprendizaje de maquinas usa una base de datos, pero tiene casos especificos. Este tema nuevo relaciona datos obtenidos de experimentos similares. No se si "aprende" como la machine learning. Cuesta explicar esto ?</t>
  </si>
  <si>
    <t xml:space="preserve">4/12/2014 - 20:3 </t>
  </si>
  <si>
    <t>esta bien</t>
  </si>
  <si>
    <t>si calculo que si</t>
  </si>
  <si>
    <t>lo que tiene de bueno, o a diferencia del resto que se puede destacar de razonamiento basado en casos, es que se basa en los ejemplos anteriores para saber como actuar frente a uno nuevo, y si sabe como hacerlo lo resuelve, y lo guarda en su memoria. En otros creo que si no sabe no lo resuelve, o tienen algunos mecanismos para poder deducir, o actuar frente a distintas circunstancias, a veces no arrancan con casos directamente, sino con premisas, o reglas, o ejemplos contundentes</t>
  </si>
  <si>
    <t>acomode unas palabritas numas</t>
  </si>
  <si>
    <t xml:space="preserve">4/12/2014 - 18:33 </t>
  </si>
  <si>
    <t>o sea que para la 3 podria ser que alcance con utilizar inteligencia artificial para hacer con javalog RBC</t>
  </si>
  <si>
    <t xml:space="preserve">4/12/2014 - 23:17 </t>
  </si>
  <si>
    <t>Entonces podemos decir que son 2 cosas distintas, pero que pueden funcionar anidadas</t>
  </si>
  <si>
    <t>o no?</t>
  </si>
  <si>
    <t>martín, si te parece agregar lo de mongo, dale nomas</t>
  </si>
  <si>
    <t>No me metería en eso</t>
  </si>
  <si>
    <t>realmente no se jaja</t>
  </si>
  <si>
    <t>q es una base de datos q anda bien si no se utilizan indices</t>
  </si>
  <si>
    <t>dentro de lo que es AI, tenés mil cosas</t>
  </si>
  <si>
    <t>es no sql</t>
  </si>
  <si>
    <t xml:space="preserve">4/12/2014 - 18:36 </t>
  </si>
  <si>
    <t>googleando... ajaja</t>
  </si>
  <si>
    <t>que son similares</t>
  </si>
  <si>
    <t>si no estas seguro pone que en principio se podría hacer con eso</t>
  </si>
  <si>
    <t>jaja en eso estoy</t>
  </si>
  <si>
    <t xml:space="preserve">4/12/2014 - 23:18 </t>
  </si>
  <si>
    <t>banqyenme 1 segundo</t>
  </si>
  <si>
    <t>o algo así</t>
  </si>
  <si>
    <t xml:space="preserve">4/12/2014 - 18:38 </t>
  </si>
  <si>
    <t>comparacion de casos, se refiere al momento que buscas un caso similar que te permite resolver el problema actual?</t>
  </si>
  <si>
    <t xml:space="preserve">4/12/2014 - 23:19 </t>
  </si>
  <si>
    <t>de hecho no nos importa</t>
  </si>
  <si>
    <t xml:space="preserve">4/12/2014 - 20:4 </t>
  </si>
  <si>
    <t>dale agregalo</t>
  </si>
  <si>
    <t>si para mi si</t>
  </si>
  <si>
    <t>están a la par ML, y esto</t>
  </si>
  <si>
    <t xml:space="preserve">4/12/2014 - 20:6 </t>
  </si>
  <si>
    <t>ahora leo un poco de eso</t>
  </si>
  <si>
    <t>son como hijos de AI hasta donde entiendo</t>
  </si>
  <si>
    <t xml:space="preserve">4/12/2014 - 18:39 </t>
  </si>
  <si>
    <t>eso entiendo yo</t>
  </si>
  <si>
    <t>yo una vez la use para ver como era y es como una hashmap gigante</t>
  </si>
  <si>
    <t>voy a decirle CBR</t>
  </si>
  <si>
    <t>osea para mi se refiere si usa razonamiento basado en casos</t>
  </si>
  <si>
    <t>le pones clave y loq quiera y te lo guarda y despues lo buscas con esa clave</t>
  </si>
  <si>
    <t>a "esto"</t>
  </si>
  <si>
    <t>qe es eso por lo qe entendi</t>
  </si>
  <si>
    <t>igual medio como q es al pedo, es por ahi</t>
  </si>
  <si>
    <t>es más fácil de escribir</t>
  </si>
  <si>
    <t xml:space="preserve">4/12/2014 - 20:7 </t>
  </si>
  <si>
    <t>el q es al pedo leer de eso o agregarlo?</t>
  </si>
  <si>
    <t xml:space="preserve">4/12/2014 - 23:20 </t>
  </si>
  <si>
    <t>Joyas</t>
  </si>
  <si>
    <t>Mas vale que no es necesario relacionarlo</t>
  </si>
  <si>
    <t>no digo q por ahi poniendo eso como q te vas de tema</t>
  </si>
  <si>
    <t>Igualmente si querés, podés decir que los algoritmos de ML que se basan en inducción de reglas se parecen a CBR</t>
  </si>
  <si>
    <t xml:space="preserve">4/12/2014 - 20:8 </t>
  </si>
  <si>
    <t>si puede ser..</t>
  </si>
  <si>
    <t xml:space="preserve">4/12/2014 - 23:21 </t>
  </si>
  <si>
    <t>pero para ir deduciendo alguna definicion voy intentando distinguir bien entre uno y otro</t>
  </si>
  <si>
    <t>porque es como que piden nomas si se puede implementar y porque</t>
  </si>
  <si>
    <t xml:space="preserve">4/12/2014 - 20:9 </t>
  </si>
  <si>
    <t>por ahi eso es mas de implementacion</t>
  </si>
  <si>
    <t>Claro, esa es una manera</t>
  </si>
  <si>
    <t>como para mejorarlo</t>
  </si>
  <si>
    <t>pasa que estas cosas arrancan funcionando de similar manera, me parece</t>
  </si>
  <si>
    <t>cclaro</t>
  </si>
  <si>
    <t>En algun momento comienza la recoleccion de datos</t>
  </si>
  <si>
    <t>bueno lo dejamos asi entonces</t>
  </si>
  <si>
    <t xml:space="preserve">4/12/2014 - 23:24 </t>
  </si>
  <si>
    <t>Uhm... no estoy seguro de eso</t>
  </si>
  <si>
    <t>no problem</t>
  </si>
  <si>
    <t>entonces el machine learning leia una base de datos y generaba soluciones de las cuales no aprendia, este aprende de lo que resolvio, no de los datos reales?</t>
  </si>
  <si>
    <t xml:space="preserve">4/12/2014 - 20:10 </t>
  </si>
  <si>
    <t>bueno nose para mi estaria</t>
  </si>
  <si>
    <t>tiene sentido compararlos? vamos a encarar la definicion partiendo del machine learning?</t>
  </si>
  <si>
    <t>tendriamos q leer la 1 de nuevo a ver como qdo</t>
  </si>
  <si>
    <t>No, no pueden generalizar así jaja</t>
  </si>
  <si>
    <t>si creo q si</t>
  </si>
  <si>
    <t>Machine learning es un mundo gigante chicos, traten de recordar lo que hicieron en el trabajo pasado y van a ver que están generalizando mal</t>
  </si>
  <si>
    <t>nose si bruno termino de acomodarlo</t>
  </si>
  <si>
    <t xml:space="preserve">4/12/2014 - 23:25 </t>
  </si>
  <si>
    <t>guachin learning</t>
  </si>
  <si>
    <t xml:space="preserve">4/12/2014 - 20:11 </t>
  </si>
  <si>
    <t>no entiendo nada la verdad</t>
  </si>
  <si>
    <t xml:space="preserve">4/12/2014 - 23:26 </t>
  </si>
  <si>
    <t>Los rule induction algorithms de machine learning parten de un set de casos</t>
  </si>
  <si>
    <t>cuando termine que saque lo q habia porq no entiendo</t>
  </si>
  <si>
    <t>no entiendo a qué se refieren conque 'lee' una base de datos</t>
  </si>
  <si>
    <t>quien se copa en mandarlo?</t>
  </si>
  <si>
    <t>hay papers científicos específicos en comparar cada uno de ellos, y nosotros no lo vamos a hacer acá en 35 minutos que nos quedan, más cuando es algo que no nos lo pidieron jaja, si les interesa obviamente yo voy a aportar lo que sé, pero no le veo el sentido</t>
  </si>
  <si>
    <t xml:space="preserve">4/12/2014 - 20:12 </t>
  </si>
  <si>
    <t>hay qe poner los integrantes</t>
  </si>
  <si>
    <t>no?</t>
  </si>
  <si>
    <t xml:space="preserve">4/12/2014 - 23:27 </t>
  </si>
  <si>
    <t>a ver si les puedo dar un ejemplo en concreto</t>
  </si>
  <si>
    <t>y nose si mandarlo ya</t>
  </si>
  <si>
    <t>porq yamil agrego eso al principio capaz q tendriamos q esperar a qe lea</t>
  </si>
  <si>
    <t>no no comparemos mas</t>
  </si>
  <si>
    <t>nose q dicen</t>
  </si>
  <si>
    <t xml:space="preserve">4/12/2014 - 23:28 </t>
  </si>
  <si>
    <t>bueno, si se quieren sacar las ganas, leean en la wiki: https://en.wikipedia.org/wiki/Case-based_reasoningComparisons to other methods</t>
  </si>
  <si>
    <t xml:space="preserve">4/12/2014 - 20:13 </t>
  </si>
  <si>
    <t>esperemos no hay drama</t>
  </si>
  <si>
    <t>explica bien ahí la diferencia con el caso más parecido que tiene con Machine learning</t>
  </si>
  <si>
    <t>yo para saber si ya habia alguien q se quisiera comprometer en mandarlo</t>
  </si>
  <si>
    <t xml:space="preserve">4/12/2014 - 23:29 </t>
  </si>
  <si>
    <t>bueno sigamos con la definicion</t>
  </si>
  <si>
    <t>si los integrantes hay q poner tb</t>
  </si>
  <si>
    <t>cbr es un paradigma para la resolucion de problemas en el campo de la inteligencia artificial</t>
  </si>
  <si>
    <t xml:space="preserve">4/12/2014 - 20:14 </t>
  </si>
  <si>
    <t>bruno ya esta?</t>
  </si>
  <si>
    <t>yo creo qeu es bastante cortita, porque es lo que generalmente hacemos nosotros con problemas en la vida cotidiana</t>
  </si>
  <si>
    <t>yo lo mando si quieren</t>
  </si>
  <si>
    <t>erea lo que teniamos hasta ahora</t>
  </si>
  <si>
    <t xml:space="preserve">4/12/2014 - 20:15 </t>
  </si>
  <si>
    <t>ok, gracias laura</t>
  </si>
  <si>
    <t>habria q ver q dice bruno</t>
  </si>
  <si>
    <t xml:space="preserve">4/12/2014 - 23:31 </t>
  </si>
  <si>
    <t>En el cual se resuelven nuevos problemas basados en problemas anteriores que sean similares a estos.</t>
  </si>
  <si>
    <t>si ponemos arriba los integrantes y no se si el mail</t>
  </si>
  <si>
    <t>La idea de CBR es, al recibir un problema, es buscar soluciones a problemas similares y brindar tal como respuesta</t>
  </si>
  <si>
    <t>laura, si a vos te parecen bien las modificaciones q hizo, ponemos aceptar los cambios y listo</t>
  </si>
  <si>
    <t xml:space="preserve">4/12/2014 - 20:16 </t>
  </si>
  <si>
    <t>el mail lo deben tener</t>
  </si>
  <si>
    <t>high five!</t>
  </si>
  <si>
    <t xml:space="preserve">4/12/2014 - 23:32 </t>
  </si>
  <si>
    <t>paro un cacho aca</t>
  </si>
  <si>
    <t>el mail no, ya lo tienen, los integrantes ya los puse</t>
  </si>
  <si>
    <t>esas soluciones de donde salieron?</t>
  </si>
  <si>
    <t>jaja ok</t>
  </si>
  <si>
    <t>de aplilcar cbr?</t>
  </si>
  <si>
    <t xml:space="preserve">4/12/2014 - 20:17 </t>
  </si>
  <si>
    <t>como salian acá jaja</t>
  </si>
  <si>
    <t>Se las das como entrada...</t>
  </si>
  <si>
    <t>tiene una sangria rara</t>
  </si>
  <si>
    <t>Hace una generalización cuando tiene un nuevo problema mirando los que ya tiene resueltos</t>
  </si>
  <si>
    <t>se puede arreglar eso?</t>
  </si>
  <si>
    <t>soy malisimo formateando</t>
  </si>
  <si>
    <t xml:space="preserve">4/12/2014 - 23:33 </t>
  </si>
  <si>
    <t xml:space="preserve">4/12/2014 - 20:18 </t>
  </si>
  <si>
    <t>jajaj</t>
  </si>
  <si>
    <t>pero esas soluciones, quien soluciono eso antes?</t>
  </si>
  <si>
    <t>ni idea</t>
  </si>
  <si>
    <t>Alguien se las dió, no puede arrancar sin nada</t>
  </si>
  <si>
    <t xml:space="preserve">4/12/2014 - 20:19 </t>
  </si>
  <si>
    <t>no se q hice pero lo volvi a djear mal</t>
  </si>
  <si>
    <t>No importa, es info que forma parte de una base de datos</t>
  </si>
  <si>
    <t>habria que ver como se realiza la comparacion de los casos</t>
  </si>
  <si>
    <t>perdon</t>
  </si>
  <si>
    <t>es como una persona</t>
  </si>
  <si>
    <t xml:space="preserve">4/12/2014 - 18:40 </t>
  </si>
  <si>
    <t>lei que usa un metodo heuristico para analizar un caso</t>
  </si>
  <si>
    <t>yo si a vos te digo haceme esta suma, y no sabés sumar, no vas a poder hacerla</t>
  </si>
  <si>
    <t>?</t>
  </si>
  <si>
    <t>por lo que entendi lo hace viendo si hace matching</t>
  </si>
  <si>
    <t>porque por hay parte de una solucion, deduce las nuevas, y es como una definicion recursiva despues</t>
  </si>
  <si>
    <t xml:space="preserve">4/12/2014 - 20:22 </t>
  </si>
  <si>
    <t>jaja no hay drama</t>
  </si>
  <si>
    <t>http://soda.swedish-ict.se/2478/1/T91_16.pdf</t>
  </si>
  <si>
    <t xml:space="preserve">4/12/2014 - 23:34 </t>
  </si>
  <si>
    <t>si te enseño un par, y te cambio los números vas a ver algo similar en las que ya hiciste</t>
  </si>
  <si>
    <t>lo qe esta en rojo no me lo borren</t>
  </si>
  <si>
    <t>y con eso juzga su utilidad</t>
  </si>
  <si>
    <t>asi desp lo mando</t>
  </si>
  <si>
    <t>definición recursiva what</t>
  </si>
  <si>
    <t xml:space="preserve">4/12/2014 - 18:43 </t>
  </si>
  <si>
    <t>claro capaz que con lo del matching se puede justificar, pq cuando verifica si se cumple una regla, trata de hacer matching en la base de datos con hechos que ya estan ahi, y si no hace matching con uno de ellos,genera un hecho nuevo y lo agrega a la base..lo que nose es que si no hace matching con ninguno,de nada le sirve los hechos viejos</t>
  </si>
  <si>
    <t>antes de pasarlo a pdf lo saco</t>
  </si>
  <si>
    <t>que es como que la base de datos la va creando incrementalmente con sus propias soluciones</t>
  </si>
  <si>
    <t xml:space="preserve">4/12/2014 - 18:44 </t>
  </si>
  <si>
    <t xml:space="preserve">4/12/2014 - 20:25 </t>
  </si>
  <si>
    <t>a partir de las 26 lleva a cabo un ejemplo</t>
  </si>
  <si>
    <t>okaaa</t>
  </si>
  <si>
    <t>y sí, como una persona</t>
  </si>
  <si>
    <t>les parece conectarse de nuevo mañana a algun horario para ver si nos ponemos de acuerdo y lo mandamos?</t>
  </si>
  <si>
    <t>pareceria como que si no encuentra una solucion similar no la puede resolver..</t>
  </si>
  <si>
    <t>de eso se trata todo el campo de AI</t>
  </si>
  <si>
    <t>estaba pensando en prolog, ahora leo el articulo que pusiste</t>
  </si>
  <si>
    <t>suponete una base de datos de un hospital. Bajo una serie de casos con determinados sintomas se dieron tales tratamientos con tales resultados. Entonces el usuario que usa CBR ingresa los sintomas y le retorna esos resultados posibles.</t>
  </si>
  <si>
    <t>si quieren como hoy o mas tarde</t>
  </si>
  <si>
    <t>Es medio redundante/recursivo</t>
  </si>
  <si>
    <t>total es mandarlo nomas</t>
  </si>
  <si>
    <t xml:space="preserve">4/12/2014 - 23:35 </t>
  </si>
  <si>
    <t>eso lo guarda?</t>
  </si>
  <si>
    <t>dale, cuando quieran</t>
  </si>
  <si>
    <t>o la base de datos es siempre la misma</t>
  </si>
  <si>
    <t xml:space="preserve">4/12/2014 - 20:26 </t>
  </si>
  <si>
    <t>bueno estaría entonces?</t>
  </si>
  <si>
    <t>Depende del programa</t>
  </si>
  <si>
    <t>sisi creo q si</t>
  </si>
  <si>
    <t>No agregen palabras a la definición que pueden confundir</t>
  </si>
  <si>
    <t>(Supongo)</t>
  </si>
  <si>
    <t>entonces mañ nos conectamos de nuevo</t>
  </si>
  <si>
    <t>nos vemos saludos</t>
  </si>
  <si>
    <t>lo guarda</t>
  </si>
  <si>
    <t>aca tengo</t>
  </si>
  <si>
    <t>ah q hs??</t>
  </si>
  <si>
    <t xml:space="preserve">4/12/2014 - 23:37 </t>
  </si>
  <si>
    <t>Es como una persona Diego</t>
  </si>
  <si>
    <t xml:space="preserve">4/12/2014 - 20:27 </t>
  </si>
  <si>
    <t>a las 3 si quieren</t>
  </si>
  <si>
    <t>como hoy ponele tipo 7 y media</t>
  </si>
  <si>
    <t>masop</t>
  </si>
  <si>
    <t>Pensé que estabamos hablando en un nivel más abstracto</t>
  </si>
  <si>
    <t>disculpen q estuve desaparecido, es q tengo q reentregar el compilador en un rato ?</t>
  </si>
  <si>
    <t>pero si querés vamos a uno más aplicativo así lo entendés</t>
  </si>
  <si>
    <t>maso</t>
  </si>
  <si>
    <t>hago un programa con CBR, le enseño a hacer licuados</t>
  </si>
  <si>
    <t>oka</t>
  </si>
  <si>
    <t>y licuados con leche, hielo, azúcar</t>
  </si>
  <si>
    <t>7 esta bien por mi</t>
  </si>
  <si>
    <t>y le enseño a hacer uno de banana</t>
  </si>
  <si>
    <t>no hay drama martin</t>
  </si>
  <si>
    <t>Eso sería su "DB", llamenlo como quieran</t>
  </si>
  <si>
    <t>jaja estas como yo</t>
  </si>
  <si>
    <t>perdon recien llego</t>
  </si>
  <si>
    <t xml:space="preserve">4/12/2014 - 18:50 </t>
  </si>
  <si>
    <t>Cuando descubre que un caso no es util para el problema actual, aprende por falla. Y eso con prolog quizas se podria hacer con fail, detectando que caso explicito falla</t>
  </si>
  <si>
    <t>pero el 9</t>
  </si>
  <si>
    <t>se me cerrro todo</t>
  </si>
  <si>
    <t xml:space="preserve">4/12/2014 - 18:51 </t>
  </si>
  <si>
    <t>decis por ejemplo "not (...), fail?</t>
  </si>
  <si>
    <t>la próxima vez que le pida un licuiado de frutilla ponele</t>
  </si>
  <si>
    <t>el 9 reentregas??</t>
  </si>
  <si>
    <t xml:space="preserve">4/12/2014 - 18:53 </t>
  </si>
  <si>
    <t>claro algo asi</t>
  </si>
  <si>
    <t>no</t>
  </si>
  <si>
    <t>q suerte, yo estoy en prefi de lenguajes</t>
  </si>
  <si>
    <t>yo crei que buscaba un hecho o regla que matcheara, y de todos se quedaría con el mejor (eso calculo que con una heuristica o algo)</t>
  </si>
  <si>
    <t>osea</t>
  </si>
  <si>
    <t>ja</t>
  </si>
  <si>
    <t xml:space="preserve">4/12/2014 - 18:54 </t>
  </si>
  <si>
    <t>si, por lo q lei usa una funcion heuristica</t>
  </si>
  <si>
    <t>va a hacer lo que se llama una generalización</t>
  </si>
  <si>
    <t>este vasco nos apuro jajaja</t>
  </si>
  <si>
    <t>porq dice q impracticable probar caso por caso</t>
  </si>
  <si>
    <t xml:space="preserve">4/12/2014 - 23:38 </t>
  </si>
  <si>
    <t>vos le enseñas a hacer licuado de banana</t>
  </si>
  <si>
    <t xml:space="preserve">4/12/2014 - 20:28 </t>
  </si>
  <si>
    <t>jaja si q se yo nos cierran la nota en navidad jaja</t>
  </si>
  <si>
    <t xml:space="preserve">4/12/2014 - 18:57 </t>
  </si>
  <si>
    <t>ahi en el documento que linkee hay un ejemplo de como lo usa para detectar problemas con una foto dada</t>
  </si>
  <si>
    <t>el año pasado creo q la ultima entrega fue un 18 de dic</t>
  </si>
  <si>
    <t>entonces lo adapta solo para hacer un licuado de ladrillo, guarda eso que dedujo solo, y despues le pedis que haga ladrillo en polvo y no le pasas la base de datos con licuado de banana</t>
  </si>
  <si>
    <t>asiq imaginate</t>
  </si>
  <si>
    <t>pero no entiendo como lo usa porque la "inteligencia" no la define</t>
  </si>
  <si>
    <t>solo aprende a hacer algo distinto</t>
  </si>
  <si>
    <t>pfff</t>
  </si>
  <si>
    <t>aca hay otro que usa prolog tambien.. http://shodhganga.inflibnet.ac.in/bitstream/10603/5651/9/09_chapter%204.pdf</t>
  </si>
  <si>
    <t>capas que ya ni usa la licuadora</t>
  </si>
  <si>
    <t>a las 3 entonces quedamos o a las 7?</t>
  </si>
  <si>
    <t>wtf?</t>
  </si>
  <si>
    <t>con la real abajo del brazo</t>
  </si>
  <si>
    <t>pero usa soluciones que genero, no es una db fija, aprende</t>
  </si>
  <si>
    <t>y tengo unos problems con los vectores de dobles q no se</t>
  </si>
  <si>
    <t xml:space="preserve">4/12/2014 - 23:39 </t>
  </si>
  <si>
    <t>no entendí nada de lo que dijiste jaja</t>
  </si>
  <si>
    <t>una mierda</t>
  </si>
  <si>
    <t>no tiene sentido</t>
  </si>
  <si>
    <t>a las 7 por mi esta bien</t>
  </si>
  <si>
    <t>porque es choto el ejemplo</t>
  </si>
  <si>
    <t xml:space="preserve">4/12/2014 - 20:29 </t>
  </si>
  <si>
    <t>ok nos encontramos a las 7 entonces</t>
  </si>
  <si>
    <t>bueno como hacemos</t>
  </si>
  <si>
    <t>nos vemos</t>
  </si>
  <si>
    <t>??</t>
  </si>
  <si>
    <t>suerte cn el compilador</t>
  </si>
  <si>
    <t>pero a lo que iba es que las soluciones uqe les pasas</t>
  </si>
  <si>
    <t>listo, nos vemos</t>
  </si>
  <si>
    <t>son soluciones que el mismo genero</t>
  </si>
  <si>
    <t>suerte</t>
  </si>
  <si>
    <t>y las adapta</t>
  </si>
  <si>
    <t>gracias ?</t>
  </si>
  <si>
    <t>Chabón, bancá un toque, me parece que te estás mareando</t>
  </si>
  <si>
    <t>dale mañana a las 7</t>
  </si>
  <si>
    <t>me podés escuchar un cachito?</t>
  </si>
  <si>
    <t xml:space="preserve">5/12/2014 - 19:2 </t>
  </si>
  <si>
    <t>hola</t>
  </si>
  <si>
    <t>ya lo mando?</t>
  </si>
  <si>
    <t>After the solution has been successfully adapted to the target problem, store the resulting experience as a new case in memory. Fred, accordingly, records his new-found procedure for making blueberry pancakes, thereby enriching his set of stored experiences, and better preparing him for future pancake-making demands.</t>
  </si>
  <si>
    <t xml:space="preserve">5/12/2014 - 19:4 </t>
  </si>
  <si>
    <t>Yo creo q si</t>
  </si>
  <si>
    <t xml:space="preserve">4/12/2014 - 23:40 </t>
  </si>
  <si>
    <t>Sí</t>
  </si>
  <si>
    <t xml:space="preserve">5/12/2014 - 19:5 </t>
  </si>
  <si>
    <t>Si dale</t>
  </si>
  <si>
    <t>de que hablan??</t>
  </si>
  <si>
    <t xml:space="preserve">5/12/2014 - 19:6 </t>
  </si>
  <si>
    <t>de panqueques</t>
  </si>
  <si>
    <t>listo ya lo mande</t>
  </si>
  <si>
    <t>No se por qué te mareás en decir "LE PASA LA MISMA BASE DE DATOS MAS ESO", osea, estamos en una definición</t>
  </si>
  <si>
    <t xml:space="preserve">5/12/2014 - 19:8 </t>
  </si>
  <si>
    <t>yo creo que si</t>
  </si>
  <si>
    <t>si pero no es lo mismo definirlo como que busca en una base de datos de soluciones</t>
  </si>
  <si>
    <t>tambien</t>
  </si>
  <si>
    <t>que definirlo como que va aprendiendo y generando una base de datos</t>
  </si>
  <si>
    <t xml:space="preserve">4/12/2014 - 18:58 </t>
  </si>
  <si>
    <t>miren, segun esto prolog ES RBC</t>
  </si>
  <si>
    <t xml:space="preserve">4/12/2014 - 23:41 </t>
  </si>
  <si>
    <t>No te enrosques con eso, como definición eso a mi no me importa. Ya sabemos que es como una persona que mira problemas resueltos anteriores tratando de resolver uno similar, y si lo resuelve se lo acuerda para poder utilizarlo en el futuro.. fin</t>
  </si>
  <si>
    <t>http://www.lawebdelprogramador.com/foros/Prolog/653281-Sistema_de_Razonamiento_Basado_en_CasosSRBC.html</t>
  </si>
  <si>
    <t>Yo ni diría base de datos, con eso te digo todo</t>
  </si>
  <si>
    <t>No se por qué querés agregarle "base de datos" directamente jaja</t>
  </si>
  <si>
    <t>un corrector de sintaxis seria RBC?</t>
  </si>
  <si>
    <t>pero la definicion era hasta ahora " En el cual se resuelven nuevos problemas basados en problemas anteriores que sean similares a estos."</t>
  </si>
  <si>
    <t>no importa si es una base de datos</t>
  </si>
  <si>
    <t>suponiendo que corrija frases con tiempos vervales y eso..</t>
  </si>
  <si>
    <t>a lo que voy</t>
  </si>
  <si>
    <t>un traductor tambien</t>
  </si>
  <si>
    <t>listo</t>
  </si>
  <si>
    <t>todos de acuerdo y contentos</t>
  </si>
  <si>
    <t xml:space="preserve">4/12/2014 - 23:42 </t>
  </si>
  <si>
    <t>es que hay que aclarar que esos problemas anteriores son los que el mismo resuelve</t>
  </si>
  <si>
    <t>claaaro, no seria una relacion entre echos 1..1 sino de varios en varios y ahi corrige si la oracion esta bien redactada o la traduce a una frase parecida en otro idioma, parece un ejemplo bueno tambien</t>
  </si>
  <si>
    <t>ah sí, eso no lo puse</t>
  </si>
  <si>
    <t>no pará, no necesariamente</t>
  </si>
  <si>
    <t xml:space="preserve">4/12/2014 - 19:3 </t>
  </si>
  <si>
    <t>muchos ejemplos pero nada en la 3 jajajaa</t>
  </si>
  <si>
    <t>tiene que arrancar sabiendo</t>
  </si>
  <si>
    <t>algunos</t>
  </si>
  <si>
    <t>bueno si</t>
  </si>
  <si>
    <t>para poder generalizar</t>
  </si>
  <si>
    <t>ajjaja la 3 cuesta</t>
  </si>
  <si>
    <t>sisi, hay que aclararlo a eso</t>
  </si>
  <si>
    <t xml:space="preserve">4/12/2014 - 19:8 </t>
  </si>
  <si>
    <t>pasa que prolog hace matching de palabras especificas (no me acuerdo como se llamas) por ahi primero habria que abstraer el problema para despues poder tratarlo..</t>
  </si>
  <si>
    <t>a ver si así te gusta</t>
  </si>
  <si>
    <t>seria algo asi como, se me rompio el tele</t>
  </si>
  <si>
    <t xml:space="preserve">4/12/2014 - 23:43 </t>
  </si>
  <si>
    <t>les parece si la vamos escribiendo en el documento?</t>
  </si>
  <si>
    <t>y tele se abstrae a pantalla</t>
  </si>
  <si>
    <t>y se trata como la misma</t>
  </si>
  <si>
    <t>banca que pongo al dia a jose</t>
  </si>
  <si>
    <t>hola jose, estabamos dando la definicion, primero discutimos en que se parecia a machine learning pero era al pedo, asi que pasamos a definirlo, sacamos que es un paradigma de solucion de problemas en inteligencia artificial</t>
  </si>
  <si>
    <t>sino no puede comparar tele con monitor ponele</t>
  </si>
  <si>
    <t>y que usa soluciones anteriores</t>
  </si>
  <si>
    <t>se entiende a lo que voy?</t>
  </si>
  <si>
    <t>yo queria agregar eso de que son sus propias soluciones anteriores</t>
  </si>
  <si>
    <t xml:space="preserve">4/12/2014 - 19:9 </t>
  </si>
  <si>
    <t>si, preo uno de los ejercicios del practico 3 era una base de datos de sinonimos</t>
  </si>
  <si>
    <t>y aca estamos</t>
  </si>
  <si>
    <t>si tenemos sinonimo entre televisor y pantalla listo</t>
  </si>
  <si>
    <t xml:space="preserve">4/12/2014 - 23:44 </t>
  </si>
  <si>
    <t>ok vamos al doc</t>
  </si>
  <si>
    <t>entonces se podria realizar buscando sinonimos (es decir abstrayendo el problema) y buscando una solucion general no?</t>
  </si>
  <si>
    <t xml:space="preserve">4/12/2014 - 23:45 </t>
  </si>
  <si>
    <t>Resuelven nuevos problemas basados en problemas anteriores similares a estos. Se parte siempre de algún caso de partida, para que se pueda hacer una generalización, y a los nuevos casos resueltos incorporarlos junto con los otros.</t>
  </si>
  <si>
    <t>medio en criollo</t>
  </si>
  <si>
    <t xml:space="preserve">4/12/2014 - 23:46 </t>
  </si>
  <si>
    <t>por ahora esta bien</t>
  </si>
  <si>
    <t>pero podriamos mencionar que parte de los problemas, los adapta, y los agrega</t>
  </si>
  <si>
    <t>eso de que los adapta</t>
  </si>
  <si>
    <t xml:space="preserve">4/12/2014 - 23:47 </t>
  </si>
  <si>
    <t>Podemos decir que lo hace mediante 4 pasos</t>
  </si>
  <si>
    <t>1. Obtiene de su memoria casos similares al actual.</t>
  </si>
  <si>
    <t>2. Reusa el caso que obtuvo de memoria similar al actual.</t>
  </si>
  <si>
    <t>3. Lo revisa para saber si es idéntico o tiene que modificarlo.</t>
  </si>
  <si>
    <t>4. Cuando ya se aplicó la solución se guarda en memoria este nuevo caso para poder ser usado en adelante.</t>
  </si>
  <si>
    <t xml:space="preserve">4/12/2014 - 19:11 </t>
  </si>
  <si>
    <t>claro en ese caso se podria hacer, pq de lo contrario no sirve</t>
  </si>
  <si>
    <t xml:space="preserve">4/12/2014 - 23:50 </t>
  </si>
  <si>
    <t>estas viendo el doc?</t>
  </si>
  <si>
    <t>eso lo pondria despues porque me parece muy especifico para tirarlo de entrada</t>
  </si>
  <si>
    <t>muchas dudas jaja</t>
  </si>
  <si>
    <t>por ahi encontre tambien que dice que prolog makes it very easy to write rule based decision.. pero es en reglas, no en casos jaja</t>
  </si>
  <si>
    <t>después cuándo?</t>
  </si>
  <si>
    <t>lei tambien que decia que en prolog era muy facil comparar objetos ... supongo que se referia a lo mismo.</t>
  </si>
  <si>
    <t>pero queria armar tipo una oracoin que lo mencione antes</t>
  </si>
  <si>
    <t>si en varios articulos habla de prolog y razonamiento de casos basados en deciosiones, pero no en casos</t>
  </si>
  <si>
    <t>Analogías me parece erróneo</t>
  </si>
  <si>
    <t xml:space="preserve">4/12/2014 - 19:17 </t>
  </si>
  <si>
    <t>claro, en un par de lados vi tambien que no usan prolog pero no dicen porque.. usan CLIPS</t>
  </si>
  <si>
    <t>despues de eso que escribi</t>
  </si>
  <si>
    <t>(los de las hojas no)</t>
  </si>
  <si>
    <t>lo saque de internet igual</t>
  </si>
  <si>
    <t xml:space="preserve">4/12/2014 - 19:18 </t>
  </si>
  <si>
    <t>clips?</t>
  </si>
  <si>
    <t>lo de analogias</t>
  </si>
  <si>
    <t xml:space="preserve">4/12/2014 - 19:19 </t>
  </si>
  <si>
    <t>http://en.wikipedia.org/wiki/CLIPS</t>
  </si>
  <si>
    <t>de wikipeia</t>
  </si>
  <si>
    <t>tambien posee reglas y echos</t>
  </si>
  <si>
    <t>no todo lo que hay en internet tiene que ser cierto o reflejar lo que nosotros aprendimos debatiendo</t>
  </si>
  <si>
    <t xml:space="preserve">4/12/2014 - 19:20 </t>
  </si>
  <si>
    <t>ah mira vos</t>
  </si>
  <si>
    <t>sino haríamos copy &amp; paste y a la mierda ?</t>
  </si>
  <si>
    <t>ni idea tenia jajaa</t>
  </si>
  <si>
    <t xml:space="preserve">4/12/2014 - 23:51 </t>
  </si>
  <si>
    <t>para mi sabe mas el que escribio eso en wikipedia</t>
  </si>
  <si>
    <t>pero les parece mal lo de analogia?</t>
  </si>
  <si>
    <t xml:space="preserve">4/12/2014 - 19:22 </t>
  </si>
  <si>
    <t>bueno, dejamos la 3 para mañana?</t>
  </si>
  <si>
    <t>yo encontre esto de un a tesis haber q les parece</t>
  </si>
  <si>
    <t>podriamos googlear un poco mas en los tiempos libres y mañana lo seguimos.. si a alguien se le prende la lamparita que avise jaja</t>
  </si>
  <si>
    <t>para mi es eso</t>
  </si>
  <si>
    <t>claro, y de paso vamos viendo si dejamos asi las 2 primeras</t>
  </si>
  <si>
    <t>ver algo que ya paso</t>
  </si>
  <si>
    <t>cosa de mañana ya enviarlo</t>
  </si>
  <si>
    <t>y adaptarlo a lo nuevo</t>
  </si>
  <si>
    <t>Jaja, estás bastante errado si confiás ciegamente en wikipedia, sobre todo en español, pero ese es otro tema</t>
  </si>
  <si>
    <t xml:space="preserve">4/12/2014 - 19:24 </t>
  </si>
  <si>
    <t>bueno, les parece mañana a las 5 de nuevo? por las dudas</t>
  </si>
  <si>
    <t>aunque no sea exacta</t>
  </si>
  <si>
    <t>El Razonamiento Basado en Casos, es un paradigma de resolución de problemas con acercamientos de la inteligencia artificia.</t>
  </si>
  <si>
    <t>Realizar asociaciones a lo largo de relaciones entre descripciones del problema y conclusiones, este paradigma es capaz de utilizar conocimiento específico de experiencias previas, es decir, situaciones de un problema concreto (casos). Un problema nuevo (al decir nuevo nos referimos a nunca antes tratado) es resuelto cuando se encuentra un caso pasado similar y se reutiliza en la situación del problema nuevo.</t>
  </si>
  <si>
    <t>Es un acercamiento al aprendizaje incremental, sostenido, ya que se guarda una experiencia nueva cada vez que se resuelve un problema, pasando a estar disponible para futuros problemas desde ese mismo momento.</t>
  </si>
  <si>
    <t>No es lo mismo buscar similitudes que hacer una analogía</t>
  </si>
  <si>
    <t xml:space="preserve">4/12/2014 - 19:25 </t>
  </si>
  <si>
    <t xml:space="preserve">4/12/2014 - 23:52 </t>
  </si>
  <si>
    <t>para mi si</t>
  </si>
  <si>
    <t>demostramelo jaja</t>
  </si>
  <si>
    <t>es mas estenso pero asi lo puse con mis palabras</t>
  </si>
  <si>
    <t>creo que mañana a la tarde tengo que viajar, todavia no se la hora, pero les aviso</t>
  </si>
  <si>
    <t>me gusto la ultima oracion</t>
  </si>
  <si>
    <t>bueno, vayamos mirando los otros 2, y todo lo que encontremos del 3 genial. Nos vemos mañana</t>
  </si>
  <si>
    <t>(a las 5)</t>
  </si>
  <si>
    <t>pero no textual</t>
  </si>
  <si>
    <t xml:space="preserve">4/12/2014 - 23:53 </t>
  </si>
  <si>
    <t>Está linda es frase</t>
  </si>
  <si>
    <t>dale dale, nos vemoss</t>
  </si>
  <si>
    <t>Es mejor explicado de lo que veniamos haciendo</t>
  </si>
  <si>
    <t xml:space="preserve">4/12/2014 - 19:32 </t>
  </si>
  <si>
    <t>a, pero si mateo viaja a la tarde y podemos hacerlo antes tambien, pueden antes de las 5? para que estemos todos digo</t>
  </si>
  <si>
    <t>con adornitos</t>
  </si>
  <si>
    <t xml:space="preserve">4/12/2014 - 19:35 </t>
  </si>
  <si>
    <t>yo mañana tengo que ir a la facultad a las 14hs a hablar con los de operativa por el tema del trabajo, y despues viajaria, el tema es que no se cuanto demorare en la facu para saber cuando viajar</t>
  </si>
  <si>
    <t>igual no se si quedo mal lo del doc</t>
  </si>
  <si>
    <t>pero despues en cualquier momento</t>
  </si>
  <si>
    <t>pero no podemos copypastearla</t>
  </si>
  <si>
    <t>es copy &amp; paste poner eso</t>
  </si>
  <si>
    <t>puedo conectarme</t>
  </si>
  <si>
    <t xml:space="preserve">4/12/2014 - 23:54 </t>
  </si>
  <si>
    <t>lean el doc</t>
  </si>
  <si>
    <t xml:space="preserve">4/12/2014 - 20:41 </t>
  </si>
  <si>
    <t>Yo tengo que ir a operativa a la defensa y hasta las 5 capaz no me desocupo</t>
  </si>
  <si>
    <t>Analogía,significa comparación o relación entre varias razones o conceptos; comparar o relacionar dos o más seres u objetos, a través de la razón, señalando características generales y particulares, generando razonamientos basados en la existencia de semejanzas entre estos, aplicando a uno de ellos una relación o una propiedad que está claramente establecida en el otro.</t>
  </si>
  <si>
    <t xml:space="preserve">5/12/2014 - 9:37 </t>
  </si>
  <si>
    <t>Pensé en algo para responder en la 3), capaz que es fruta, pero es lo que se me ocurrio. Ahora lo copio al doc.</t>
  </si>
  <si>
    <t xml:space="preserve">4/12/2014 - 23:55 </t>
  </si>
  <si>
    <t>Gracias por copypastearme la definición de una palabra que ya sabía, no era necesario</t>
  </si>
  <si>
    <t xml:space="preserve">5/12/2014 - 12:22 </t>
  </si>
  <si>
    <t>esta bueno lo que escribiste mateo</t>
  </si>
  <si>
    <t>la definicion de analogia en la logica es un toque distinta</t>
  </si>
  <si>
    <t xml:space="preserve">5/12/2014 - 12:26 </t>
  </si>
  <si>
    <t>No se si estara bien, pero algo hay q poner jaja</t>
  </si>
  <si>
    <t>ah pero para mi eso es como similitud</t>
  </si>
  <si>
    <t xml:space="preserve">5/12/2014 - 12:27 </t>
  </si>
  <si>
    <t>chicos yo estoy igual que renzo, rindo con el jaj..hasta las 5 no creo que llegue</t>
  </si>
  <si>
    <t>no veo mal usar la palabra analogia</t>
  </si>
  <si>
    <t xml:space="preserve">5/12/2014 - 16:24 </t>
  </si>
  <si>
    <t>coincido con lo que puso juan en la 3.. por ahi podriamos agregar que en caso de generalizar todos los problemas quizas seria posible realizarlo pero no asegura que vaya a funcionar en todos los casos..</t>
  </si>
  <si>
    <t xml:space="preserve">4/12/2014 - 23:56 </t>
  </si>
  <si>
    <t>Dije que me parecía erróneo, me hacía ruido, qué se yo, estaba opinando</t>
  </si>
  <si>
    <t xml:space="preserve">5/12/2014 - 16:43 </t>
  </si>
  <si>
    <t>me parece que ahi esta, no encontre mucha informacion para respaldarme, pero asi lo entiendo</t>
  </si>
  <si>
    <t xml:space="preserve">4/12/2014 - 23:57 </t>
  </si>
  <si>
    <t>entonces la dejamos?</t>
  </si>
  <si>
    <t xml:space="preserve">5/12/2014 - 16:44 </t>
  </si>
  <si>
    <t>no se porque te parecio erroneo, si esta mal lo cambiamos</t>
  </si>
  <si>
    <t>ahi leooo</t>
  </si>
  <si>
    <t>está mal el segundo párrafo, hay un montón de cosas implícitas que en el contexto ese no se notan</t>
  </si>
  <si>
    <t>no te enojes jaja</t>
  </si>
  <si>
    <t xml:space="preserve">5/12/2014 - 16:45 </t>
  </si>
  <si>
    <t>a ver sis lo acomodo</t>
  </si>
  <si>
    <t>no no me eojo, se me parte la cabezsa</t>
  </si>
  <si>
    <t xml:space="preserve">5/12/2014 - 16:47 </t>
  </si>
  <si>
    <t>juan</t>
  </si>
  <si>
    <t>y estoy tratando de ponerle onda ?</t>
  </si>
  <si>
    <t>una diferencia en el matcheo no se podria solucionar con casos similares?</t>
  </si>
  <si>
    <t>ahi lo acomode haber si les gusta</t>
  </si>
  <si>
    <t>digo</t>
  </si>
  <si>
    <t xml:space="preserve">4/12/2014 - 23:59 </t>
  </si>
  <si>
    <t>me gustaba mas antes</t>
  </si>
  <si>
    <t xml:space="preserve">5/12/2014 - 16:48 </t>
  </si>
  <si>
    <t>para mi casos similares generan diferencia en matcheo</t>
  </si>
  <si>
    <t>por eso digo que por mas similares que sean para prolog seria una falla</t>
  </si>
  <si>
    <t>analogia me suena raro tambien</t>
  </si>
  <si>
    <t>bueno ya fue, veo que ya la sacaron</t>
  </si>
  <si>
    <t xml:space="preserve">5/12/2014 - 16:54 </t>
  </si>
  <si>
    <t>cla ro si</t>
  </si>
  <si>
    <t>Diego, ahí acomodé lo de arriba porque no se estaba diciendo qué se modificaba y de dónde se sacaba</t>
  </si>
  <si>
    <t xml:space="preserve">5/12/2014 - 0:1 </t>
  </si>
  <si>
    <t>lo de analogias saquenlo si quieren</t>
  </si>
  <si>
    <t>los casos si</t>
  </si>
  <si>
    <t>no hay problema</t>
  </si>
  <si>
    <t>pero quiza la inteligencia se pueda hacer para relacionar casos</t>
  </si>
  <si>
    <t>Yo usaría memoria</t>
  </si>
  <si>
    <t>que no hagan match</t>
  </si>
  <si>
    <t>te respondí en el comentario</t>
  </si>
  <si>
    <t xml:space="preserve">5/12/2014 - 16:56 </t>
  </si>
  <si>
    <t>mmm, no se</t>
  </si>
  <si>
    <t xml:space="preserve">5/12/2014 - 0:4 </t>
  </si>
  <si>
    <t>o ponemos, haciendo una analogia con las analogias, el razonamiento basado en casos es una manera de razonar haciendo analogias</t>
  </si>
  <si>
    <t>no se si se puede hacer, ni como se haria</t>
  </si>
  <si>
    <t>bueno la dejamos ahi y agregamos las 4 etapas?</t>
  </si>
  <si>
    <t>bueno como quieran jaja.</t>
  </si>
  <si>
    <t xml:space="preserve">5/12/2014 - 0:5 </t>
  </si>
  <si>
    <t>hay redundancia</t>
  </si>
  <si>
    <t>el tercer párrafo</t>
  </si>
  <si>
    <t>Me parece que esta bien lo que pusiste juan</t>
  </si>
  <si>
    <t>ya lo pusimos con nuestras palabras</t>
  </si>
  <si>
    <t xml:space="preserve">5/12/2014 - 16:58 </t>
  </si>
  <si>
    <t>bueno, esperemos a ver que opina el resto, si quieren retoquen algo, lo escribi como lo pense jaja</t>
  </si>
  <si>
    <t>yo diría de volarlo</t>
  </si>
  <si>
    <t xml:space="preserve">5/12/2014 - 17:2 </t>
  </si>
  <si>
    <t>ahi estuve leyendo lo que pusiste en la 3 me parece que quedo bien..para mi la respuesta podria ser algo asi como que se puede implementar en prolog ya que guarda en forma de hechos los casos anteriores, de esta forma la representacion de los casos es simple y natural.La unificacion de prolog se puede usar para la recuperacion de casos similares.Al ser un lenguaje de alto nivel la prog queda clara y consisa...que basicamnete es lo que dice en el libro que puso renzo ayer</t>
  </si>
  <si>
    <t>ah pero quien agrego esa frase?</t>
  </si>
  <si>
    <t>el que estaba en ingles</t>
  </si>
  <si>
    <t>porque para volver a pensar en como traducirlo como ya lo tenemos no tiene sentido</t>
  </si>
  <si>
    <t xml:space="preserve">5/12/2014 - 17:3 </t>
  </si>
  <si>
    <t>lo que pasa es que no entiendo si hace lo de casos similares o no</t>
  </si>
  <si>
    <t>si si</t>
  </si>
  <si>
    <t>o sea, si son similares (pero no iguales) es por que hay alguna "sentencia" de la regla que no se cumple, y si no se cumple prolog falla</t>
  </si>
  <si>
    <t>José la agregó, pero porque le dijimos que estaba linda</t>
  </si>
  <si>
    <t xml:space="preserve">5/12/2014 - 17:4 </t>
  </si>
  <si>
    <t>si pq podes unficarlo con una sola variable, y el resto puede ser que se instancie con los valores que estan guardados en la base</t>
  </si>
  <si>
    <t>Bueno, tiramos ideas para el punto 2?</t>
  </si>
  <si>
    <t>podes tener una vble en comun con algo de la base, y ya ahi unifica cn el hecho de la base</t>
  </si>
  <si>
    <t xml:space="preserve">5/12/2014 - 0:6 </t>
  </si>
  <si>
    <t>fijense, en el parrafo 3, la ultima oracion que agregue</t>
  </si>
  <si>
    <t xml:space="preserve">5/12/2014 - 17:6 </t>
  </si>
  <si>
    <t>mmm, eso casi me convence... pasa que podria hacerse asi si ya sabes donde no machea, pero sino no</t>
  </si>
  <si>
    <t xml:space="preserve">5/12/2014 - 0:7 </t>
  </si>
  <si>
    <t>ahi va quedando</t>
  </si>
  <si>
    <t xml:space="preserve">5/12/2014 - 0:9 </t>
  </si>
  <si>
    <t>banca, eso ultimo que tocaste lo dejaria como estaba, solamente pondria, este proceso se compone de 4 pasos</t>
  </si>
  <si>
    <t xml:space="preserve">5/12/2014 - 17:7 </t>
  </si>
  <si>
    <t>pero si estas usando razonamiento basado en casos la base de datos ya clasifica con que se corresponde cada hecho, entonces cuano quieras consultar un caso nuevo ya vas a tener la relacion en la base de datos</t>
  </si>
  <si>
    <t>hablá por acá, no llenemos el doc de sida jajaj ?</t>
  </si>
  <si>
    <t xml:space="preserve">5/12/2014 - 17:8 </t>
  </si>
  <si>
    <t>faltaria explicar todo eso jaja</t>
  </si>
  <si>
    <t>o algo asi</t>
  </si>
  <si>
    <t xml:space="preserve">5/12/2014 - 17:9 </t>
  </si>
  <si>
    <t>si un libro te respalda esta bien, yo creia que no se podia</t>
  </si>
  <si>
    <t xml:space="preserve">5/12/2014 - 17:10 </t>
  </si>
  <si>
    <t>http://soda.swedish-ict.se/2478/1/T91_16.pdf en la pag 22</t>
  </si>
  <si>
    <t>por lo que lei y lo que decia en ese libro se puede, pero no funciona para todo, hay muchos casos que no funcionan ya que no puede razonar igual que una persona y en esos casos falla</t>
  </si>
  <si>
    <t>y estoy viendo cosas repetidas</t>
  </si>
  <si>
    <t xml:space="preserve">5/12/2014 - 17:11 </t>
  </si>
  <si>
    <t>sino hay poner qe anda pero falla si la base de datos es muy grande pq prolog no lo soporta</t>
  </si>
  <si>
    <t>ahi deshice</t>
  </si>
  <si>
    <t>las pinto de color</t>
  </si>
  <si>
    <t xml:space="preserve">5/12/2014 - 17:15 </t>
  </si>
  <si>
    <t>por eso en otros articulos se decia que prolog no era lo mas fuerte para implementar este tipo de razonamiento, si bien se puede no es el mejor</t>
  </si>
  <si>
    <t xml:space="preserve">5/12/2014 - 0:10 </t>
  </si>
  <si>
    <t>Chicos ,pueden usar edición como sugerencias para notener que editar o borrar cosas</t>
  </si>
  <si>
    <t>si les parece le voy dando un poco de formato..</t>
  </si>
  <si>
    <t>o pintar todo de rojo</t>
  </si>
  <si>
    <t xml:space="preserve">5/12/2014 - 17:18 </t>
  </si>
  <si>
    <t>si, para mi habria que poner lo que dice el ultimo link, el 5.1</t>
  </si>
  <si>
    <t>no les parece que esta como redundante eso?</t>
  </si>
  <si>
    <t xml:space="preserve">5/12/2014 - 17:22 </t>
  </si>
  <si>
    <t>dale renzo dale formato</t>
  </si>
  <si>
    <t>no estarías ayudando a mi dolor de cabeza JAJAJ</t>
  </si>
  <si>
    <t xml:space="preserve">5/12/2014 - 17:23 </t>
  </si>
  <si>
    <t xml:space="preserve">5/12/2014 - 17:35 </t>
  </si>
  <si>
    <t>alguien puede aportar la 3 partiendo de lo que dice el link ese? en el 5.1</t>
  </si>
  <si>
    <t>o volamos la primera oración en rojo, o todo el párrafo segundo</t>
  </si>
  <si>
    <t>pasa que soy malo con las traducciones</t>
  </si>
  <si>
    <t xml:space="preserve">5/12/2014 - 0:11 </t>
  </si>
  <si>
    <t>el primero borralro</t>
  </si>
  <si>
    <t xml:space="preserve">5/12/2014 - 17:36 </t>
  </si>
  <si>
    <t>me fijo, no te aseguro que quede bien ?</t>
  </si>
  <si>
    <t>a ver así, mirá</t>
  </si>
  <si>
    <t xml:space="preserve">5/12/2014 - 17:40 </t>
  </si>
  <si>
    <t>borra lo que pusimos antes</t>
  </si>
  <si>
    <t>con seleccionar alcanza no pinten</t>
  </si>
  <si>
    <t>lo mio y lo deee, mateo creo</t>
  </si>
  <si>
    <t xml:space="preserve">5/12/2014 - 0:12 </t>
  </si>
  <si>
    <t>si ahi quedo bien</t>
  </si>
  <si>
    <t>yo soy malo tambien jaja</t>
  </si>
  <si>
    <t>el tema es este</t>
  </si>
  <si>
    <t xml:space="preserve">5/12/2014 - 17:47 </t>
  </si>
  <si>
    <t>alguien se ofrece?</t>
  </si>
  <si>
    <t>yo sacaria lo de "Podemos decir entonces..."</t>
  </si>
  <si>
    <t xml:space="preserve">5/12/2014 - 17:48 </t>
  </si>
  <si>
    <t>estoy en eso</t>
  </si>
  <si>
    <t>para poner</t>
  </si>
  <si>
    <t>Este proceso...</t>
  </si>
  <si>
    <t>solo que lo estoy haciendo en un word</t>
  </si>
  <si>
    <t>lo e los 4 pasos</t>
  </si>
  <si>
    <t>el tema es como enganchar despues esa horacion del aprendizaje incremental</t>
  </si>
  <si>
    <t>y ahora lo pego</t>
  </si>
  <si>
    <t>ahí</t>
  </si>
  <si>
    <t>a, ok, jajaa</t>
  </si>
  <si>
    <t>fin.</t>
  </si>
  <si>
    <t xml:space="preserve">5/12/2014 - 17:49 </t>
  </si>
  <si>
    <t>mmm</t>
  </si>
  <si>
    <t xml:space="preserve">5/12/2014 - 17:58 </t>
  </si>
  <si>
    <t>ahi pegue algo</t>
  </si>
  <si>
    <t>me faltaria traducir la parte del medio</t>
  </si>
  <si>
    <t>JAJAJ</t>
  </si>
  <si>
    <t xml:space="preserve">5/12/2014 - 17:59 </t>
  </si>
  <si>
    <t>creo que con eso esta bien</t>
  </si>
  <si>
    <t>porque queda como que los 4 pasos son del aprendizaje incremental</t>
  </si>
  <si>
    <t xml:space="preserve">5/12/2014 - 18:0 </t>
  </si>
  <si>
    <t>joya entonces</t>
  </si>
  <si>
    <t>acomodalo</t>
  </si>
  <si>
    <t>ehhh me cagaste el formato</t>
  </si>
  <si>
    <t>y si</t>
  </si>
  <si>
    <t>jajajajajaaj</t>
  </si>
  <si>
    <t xml:space="preserve">5/12/2014 - 0:13 </t>
  </si>
  <si>
    <t>yo esa frase ni la pondría, pero si les gusta acomodenla</t>
  </si>
  <si>
    <t>ahi=</t>
  </si>
  <si>
    <t>jajajaja</t>
  </si>
  <si>
    <t>?*</t>
  </si>
  <si>
    <t xml:space="preserve">5/12/2014 - 18:1 </t>
  </si>
  <si>
    <t>jajaja, queria que quede todo el texto igual ?</t>
  </si>
  <si>
    <t>wtf, eso fue lo que puse antes 2 veces, le agregaste paréntesis nomás jajaa</t>
  </si>
  <si>
    <t>sisi, me paso lo mismo ?</t>
  </si>
  <si>
    <t>Quedo muy bien explicado</t>
  </si>
  <si>
    <t>no decia eso</t>
  </si>
  <si>
    <t>que queda por traducir?</t>
  </si>
  <si>
    <t>la parte intermedia donde dice como son las listas</t>
  </si>
  <si>
    <t xml:space="preserve">5/12/2014 - 0:14 </t>
  </si>
  <si>
    <t>los 4 pasos son del proces</t>
  </si>
  <si>
    <t>pero no creo que haga falta</t>
  </si>
  <si>
    <t>y ambas cosas hacen referencia a lo anterior escrito</t>
  </si>
  <si>
    <t>o si?</t>
  </si>
  <si>
    <t>sin los parentesis ya no sabes de que habla</t>
  </si>
  <si>
    <t xml:space="preserve">5/12/2014 - 18:3 </t>
  </si>
  <si>
    <t>Sí, lo puse de mil formas al titulito para los 4 padres</t>
  </si>
  <si>
    <t>lo que esta ahi esta bien</t>
  </si>
  <si>
    <t>quedo joya ya esta</t>
  </si>
  <si>
    <t>no importa, sigamos</t>
  </si>
  <si>
    <t>ya meternos a detallar no se si suma</t>
  </si>
  <si>
    <t>pasos</t>
  </si>
  <si>
    <t xml:space="preserve">5/12/2014 - 18:4 </t>
  </si>
  <si>
    <t>ya esta</t>
  </si>
  <si>
    <t>ya les parece que lo mande entonces?</t>
  </si>
  <si>
    <t>pero sabé qeu estás loco jajajaj</t>
  </si>
  <si>
    <t xml:space="preserve">5/12/2014 - 18:5 </t>
  </si>
  <si>
    <t>quizas antes de todo el texto que puse habria que poner una mini introduccion diciendo que prolog bla bla</t>
  </si>
  <si>
    <t>jejej quda bien</t>
  </si>
  <si>
    <t>aunque por ahi ya esta</t>
  </si>
  <si>
    <t>pasemos al 2</t>
  </si>
  <si>
    <t xml:space="preserve">5/12/2014 - 18:11 </t>
  </si>
  <si>
    <t>lo dejamos asi?</t>
  </si>
  <si>
    <t>igual te quiero, loquito pero te quiero</t>
  </si>
  <si>
    <t xml:space="preserve">5/12/2014 - 18:12 </t>
  </si>
  <si>
    <t xml:space="preserve">5/12/2014 - 0:15 </t>
  </si>
  <si>
    <t>si les gusta si</t>
  </si>
  <si>
    <t>no cerramos el uno con una comparacion con machine learning?</t>
  </si>
  <si>
    <t>igual me da la sensacion que no esta contestado del todo si se puede con prolog jaaja</t>
  </si>
  <si>
    <t>naa</t>
  </si>
  <si>
    <t>lo digo enserio jaja</t>
  </si>
  <si>
    <t>y por mi si</t>
  </si>
  <si>
    <t>ala comparacion dejala</t>
  </si>
  <si>
    <t xml:space="preserve">5/12/2014 - 18:13 </t>
  </si>
  <si>
    <t>en lo que habia escrito mateo(creo) y gabriela se explicaba un poco que prolog proveia la unificacion</t>
  </si>
  <si>
    <t>No la entendieron a la diferencia y no me dejaron explicarselas</t>
  </si>
  <si>
    <t>capaz que faltaria agregar eso</t>
  </si>
  <si>
    <t>voy tirando lineas en el 2?</t>
  </si>
  <si>
    <t xml:space="preserve">5/12/2014 - 18:14 </t>
  </si>
  <si>
    <t>a eso me referia con lo de prolog bla bla</t>
  </si>
  <si>
    <t xml:space="preserve">5/12/2014 - 0:16 </t>
  </si>
  <si>
    <t>la de wikipedia esta bien</t>
  </si>
  <si>
    <t>1 hora y pico con el 1), medio limated</t>
  </si>
  <si>
    <t>no no banca que ya paamos al 2</t>
  </si>
  <si>
    <t xml:space="preserve">5/12/2014 - 18:15 </t>
  </si>
  <si>
    <t>emm, pero solo habria que decir como hace para encontrar los similares</t>
  </si>
  <si>
    <t>tira ak ed para el 2</t>
  </si>
  <si>
    <t>bueno no se</t>
  </si>
  <si>
    <t xml:space="preserve">5/12/2014 - 18:16 </t>
  </si>
  <si>
    <t>si mucho tampoco especifiquemos pq capaz lo que dije no esta bien jaj</t>
  </si>
  <si>
    <t>a mi me gustaria cerrar el uno con eso</t>
  </si>
  <si>
    <t>si quieren hagan el 2</t>
  </si>
  <si>
    <t xml:space="preserve">5/12/2014 - 18:19 </t>
  </si>
  <si>
    <t>agregue una linea en base a lo tuyo gabriela, para aclarar que prolog provee unificacion</t>
  </si>
  <si>
    <t>yo los alcanzo despues</t>
  </si>
  <si>
    <t xml:space="preserve">5/12/2014 - 0:17 </t>
  </si>
  <si>
    <t>hacé una cosa</t>
  </si>
  <si>
    <t xml:space="preserve">5/12/2014 - 18:20 </t>
  </si>
  <si>
    <t>escribilo, concizo, porque no te puede llevar más de 3 líneas, y si está bien lo dejamos</t>
  </si>
  <si>
    <t>no me gustan mucho las caritas de aca</t>
  </si>
  <si>
    <t>la diferencia la se yo, así que no me chamuyes (?</t>
  </si>
  <si>
    <t xml:space="preserve">5/12/2014 - 18:21 </t>
  </si>
  <si>
    <t>ahi quedo</t>
  </si>
  <si>
    <t>para mi no tiene sentido la comparacion porq no es el mismo grupo</t>
  </si>
  <si>
    <t xml:space="preserve">5/12/2014 - 18:22 </t>
  </si>
  <si>
    <t>miren que agregue, una boludez, pero para que lo vean</t>
  </si>
  <si>
    <t>Para el 2 estaba pensando ir a lo sencillo y con ejemplos no tan locos.</t>
  </si>
  <si>
    <t xml:space="preserve">5/12/2014 - 18:24 </t>
  </si>
  <si>
    <t>ya estaria para mandarlo parece</t>
  </si>
  <si>
    <t>Aplicaciones donde se puedan aplicar CBR son:</t>
  </si>
  <si>
    <t>yo en 10 me tengo que ir..</t>
  </si>
  <si>
    <t>* en area médica/sistemas de diagnostico.</t>
  </si>
  <si>
    <t xml:space="preserve">5/12/2014 - 18:25 </t>
  </si>
  <si>
    <t>para mi tambien</t>
  </si>
  <si>
    <t>* Casos policiales</t>
  </si>
  <si>
    <t>*</t>
  </si>
  <si>
    <t>yo si para las 7 nadie dice de cambiar nada lo mando</t>
  </si>
  <si>
    <t>si pero igual todos hicimos el uno</t>
  </si>
  <si>
    <t>de hecho de mi grupo estamos 3 aca</t>
  </si>
  <si>
    <t>okaa</t>
  </si>
  <si>
    <t xml:space="preserve">5/12/2014 - 0:18 </t>
  </si>
  <si>
    <t>me falta un 3er caso simple</t>
  </si>
  <si>
    <t xml:space="preserve">5/12/2014 - 18:26 </t>
  </si>
  <si>
    <t>faltan mateo y gabriela nomas</t>
  </si>
  <si>
    <t>en wikipedia te tira algunos en el primer parrafo</t>
  </si>
  <si>
    <t xml:space="preserve">5/12/2014 - 18:27 </t>
  </si>
  <si>
    <t>Creo que esta bien asi</t>
  </si>
  <si>
    <t>habla de un taller mecanico jaja</t>
  </si>
  <si>
    <t>re especifico</t>
  </si>
  <si>
    <t xml:space="preserve">5/12/2014 - 18:28 </t>
  </si>
  <si>
    <t>sii mandalo asi</t>
  </si>
  <si>
    <t xml:space="preserve">5/12/2014 - 0:19 </t>
  </si>
  <si>
    <t>WTF</t>
  </si>
  <si>
    <t>genial</t>
  </si>
  <si>
    <t>Diego no hagas eso</t>
  </si>
  <si>
    <t xml:space="preserve">5/12/2014 - 18:31 </t>
  </si>
  <si>
    <t>pegue lo de wikipedia</t>
  </si>
  <si>
    <t>le acomodas las hojas y borras lo que no va tambien?</t>
  </si>
  <si>
    <t>lo traduzco y lo reduzco</t>
  </si>
  <si>
    <t xml:space="preserve">5/12/2014 - 18:36 </t>
  </si>
  <si>
    <t>vos decis lo que esta en rojo?</t>
  </si>
  <si>
    <t>no chabón</t>
  </si>
  <si>
    <t>claro todo eso, la fecha de entrega</t>
  </si>
  <si>
    <t>sigan mas abajo</t>
  </si>
  <si>
    <t>o hagan un salto de pagina</t>
  </si>
  <si>
    <t>las consignas no</t>
  </si>
  <si>
    <t>todo bien, pero no, no vuelvas a hacer eso</t>
  </si>
  <si>
    <t xml:space="preserve">5/12/2014 - 18:38 </t>
  </si>
  <si>
    <t>si que no</t>
  </si>
  <si>
    <t>lo hacés vos más abajo, hacés vos un salto de página, no podés interrumpir así como si nada</t>
  </si>
  <si>
    <t xml:space="preserve">5/12/2014 - 18:43 </t>
  </si>
  <si>
    <t>enviado</t>
  </si>
  <si>
    <t xml:space="preserve">5/12/2014 - 0:20 </t>
  </si>
  <si>
    <t>pero estan en la hoja del punto uno</t>
  </si>
  <si>
    <t>genia-</t>
  </si>
  <si>
    <t>lo hicieron re pegado</t>
  </si>
  <si>
    <t xml:space="preserve">5/12/2014 - 18:55 </t>
  </si>
  <si>
    <t>Sí, pero no podés hacer eso chabón, not cool.</t>
  </si>
  <si>
    <t>ahi esta</t>
  </si>
  <si>
    <t>asi no chocamos</t>
  </si>
  <si>
    <t>sigan en la otra hoja</t>
  </si>
  <si>
    <t>Todo bien pero no lo vuelvas a hacer</t>
  </si>
  <si>
    <t>¬¬</t>
  </si>
  <si>
    <t>No me hagas quedar como un ortiba, vos sabés que no está bien mover todo así como si nada, vos mismo pediste perdón después del paste jaja ?</t>
  </si>
  <si>
    <t xml:space="preserve">5/12/2014 - 0:21 </t>
  </si>
  <si>
    <t>no te recalentes</t>
  </si>
  <si>
    <t>jaj por ahora no me enojé, he trabajado con gente que aparecía cada 30 minutos a decir: "esto no me gusta", "está todo mal", "no vamos a entregar así", "así no"</t>
  </si>
  <si>
    <t>Matias Cereal</t>
  </si>
  <si>
    <t xml:space="preserve">5/12/2014 - 0:22 </t>
  </si>
  <si>
    <t>y nunca aportaba nada más que negatividad</t>
  </si>
  <si>
    <t>de pendejo me decían cerealito</t>
  </si>
  <si>
    <t>o cerealín</t>
  </si>
  <si>
    <t>I'm a fucking cornflake!</t>
  </si>
  <si>
    <t>igual se pronuncia aéreal no? o es un apodo eso?</t>
  </si>
  <si>
    <t xml:space="preserve">5/12/2014 - 0:23 </t>
  </si>
  <si>
    <t>Se pronuncia Aéreal, sí</t>
  </si>
  <si>
    <t>y Aeón</t>
  </si>
  <si>
    <t>jaja no es mi nombre posta</t>
  </si>
  <si>
    <t>Matías Ariel Ré Medina me llamo</t>
  </si>
  <si>
    <t xml:space="preserve">5/12/2014 - 0:24 </t>
  </si>
  <si>
    <t>ah mira</t>
  </si>
  <si>
    <t>yo soy ariel tambien jaja</t>
  </si>
  <si>
    <t>bueno sigamos con el doc</t>
  </si>
  <si>
    <t>sino no nos dormimos mas</t>
  </si>
  <si>
    <t xml:space="preserve">5/12/2014 - 0:29 </t>
  </si>
  <si>
    <t>che explayen un poco las otras dos jaja</t>
  </si>
  <si>
    <t>no se que quisieron poner</t>
  </si>
  <si>
    <t>después preocúpense por la semántica, denme contenido (?</t>
  </si>
  <si>
    <t>que no aguanto más jaja</t>
  </si>
  <si>
    <t>ya terminé la de medicina, voy a buscar sobre la 3 porque tengo un par de dudas</t>
  </si>
  <si>
    <t>yo se que prolog frente a casos puede realizar generalizaciones</t>
  </si>
  <si>
    <t>pero no se CUANDO, si las hace antes o después de tener el problema, que es precisamente lo que diferencia a machine learning con induced rules de cbr</t>
  </si>
  <si>
    <t xml:space="preserve">5/12/2014 - 0:34 </t>
  </si>
  <si>
    <t>aca estoy</t>
  </si>
  <si>
    <t>me sumo al 2</t>
  </si>
  <si>
    <t>despues lean el 1</t>
  </si>
  <si>
    <t>la ultima parte</t>
  </si>
  <si>
    <t xml:space="preserve">5/12/2014 - 0:35 </t>
  </si>
  <si>
    <t>che Andrés ni apareció no?</t>
  </si>
  <si>
    <t>aparecio para decir que estaba</t>
  </si>
  <si>
    <t>Bueno, al menos en el 1 trabajamos todos y en el 2 pusimos uno cada uno</t>
  </si>
  <si>
    <t>el 3 está difícil, aparentemente es alto quilombo, pero yo se que prolog puede, pero no se como escribirlo</t>
  </si>
  <si>
    <t xml:space="preserve">5/12/2014 - 0:36 </t>
  </si>
  <si>
    <t>para mi prolog es mas para lo de lerning machin..</t>
  </si>
  <si>
    <t>para esto no le veo mucha utilidad</t>
  </si>
  <si>
    <t>pero vieron la comparacion entre ambos?</t>
  </si>
  <si>
    <t xml:space="preserve">5/12/2014 - 0:37 </t>
  </si>
  <si>
    <t>tira un ejemplo como lo usarias</t>
  </si>
  <si>
    <t>si la lei</t>
  </si>
  <si>
    <t>por eso mismo</t>
  </si>
  <si>
    <t>Prolog es un lenguaje turing completo y sirve más para AI que muchos lenguajes eh, osea te da más facilidad</t>
  </si>
  <si>
    <t>chicos AI es INMENSO</t>
  </si>
  <si>
    <t>prolog es un lenguaje enfocado a AI</t>
  </si>
  <si>
    <t xml:space="preserve">5/12/2014 - 0:38 </t>
  </si>
  <si>
    <t>igual si no se pudiera usar prolog no lo hubieran dado en clases</t>
  </si>
  <si>
    <t>el tema es q no le veo el enfoq</t>
  </si>
  <si>
    <t>Prolog no se si se usa tanto, pero para algoritmos de decisiones basados en reglas se usa bocha</t>
  </si>
  <si>
    <t xml:space="preserve">5/12/2014 - 0:39 </t>
  </si>
  <si>
    <t>revise mi tp1 y lo hicimos re choto el ejemplo de prolog, osea deducimos asi por la forma mas basica de deducir, por ejemplo hermano(juan,pedro) false, entones assert(hermano(juan,pedro)) y despues da true... y a eso lo llamamo logica inductiva jajaj</t>
  </si>
  <si>
    <t>se llama "identidad" esa propiedad?</t>
  </si>
  <si>
    <t xml:space="preserve">5/12/2014 - 0:40 </t>
  </si>
  <si>
    <t>wtf</t>
  </si>
  <si>
    <t>malísimo jajaja, al 3 del tp1 lo escribí yo</t>
  </si>
  <si>
    <t>no se puede adaptar para este trabajo'</t>
  </si>
  <si>
    <t xml:space="preserve">5/12/2014 - 0:41 </t>
  </si>
  <si>
    <t>y es un bolazo de largo, me costó un huevo investigarlo</t>
  </si>
  <si>
    <t>Sí, es bastante complicado igual</t>
  </si>
  <si>
    <t>si quieren se los muestro para que abran un poco la cabeza y vean de lo que es capaz de hacer</t>
  </si>
  <si>
    <t>prolog</t>
  </si>
  <si>
    <t>ahora estaba leyendo esto: https://stackoverflow.com/questions/18822489/is-prolog-not-considered-an-artificial-intelligence-tool</t>
  </si>
  <si>
    <t>leanse el primer post y el segundo, son larguitos pero van a entender a que me refiero</t>
  </si>
  <si>
    <t>pero es más de lo mismo, YO SE QUE SE PUEDE, pero sin tirar un código de la hostia no se como explicarlo</t>
  </si>
  <si>
    <t xml:space="preserve">5/12/2014 - 0:42 </t>
  </si>
  <si>
    <t>por hay lo podemos hacer con un member y un append</t>
  </si>
  <si>
    <t>*llora*</t>
  </si>
  <si>
    <t>no, nada de aplicaciones JAJAJ</t>
  </si>
  <si>
    <t>tira un ejemplo haber como lo tranformamos... pero tiralo con palabras no con codigo</t>
  </si>
  <si>
    <t>no seas cabeza</t>
  </si>
  <si>
    <t>a lo mcguiver</t>
  </si>
  <si>
    <t xml:space="preserve">5/12/2014 - 0:43 </t>
  </si>
  <si>
    <t>jaja además es algo complejo, no va a salir asíde una</t>
  </si>
  <si>
    <t>osea, complejo.</t>
  </si>
  <si>
    <t>la respuesdta al 3 que escribí para el tp1:</t>
  </si>
  <si>
    <t>Sí, de hecho fué creado con intenciones de ser aplicado en el campo de la Inteligencia Artificial, y Machine Learning es una de las tantas maneras de acercarse a la AI. Las propiedades de meta-programación que tiene Prolog permiten desarrollar programas en prolog que en base a eventos (que éstos a su vez están basados en consecuencia de interpretar algún tipo de información) permitan modificarse a si mismos o incluso a otros programas en prolog.</t>
  </si>
  <si>
    <t>Hay varios algoritmos que de hecho son de ML y se utilizan en prolog. Uno de los usos que más se acercan a lo visto en la cátedra es a elaborar alguna especie de algoritmo que pueda deducir información una vez que se especifica una meta, hechos, predicados, y se lo entrena con un ejemplo que cumpla con la meta (o a lo que se quiere llegar, deducir, probar).</t>
  </si>
  <si>
    <t>mi grupo en aquel entonces lo leyó, no me dijo nada, lo dejaron como estaba JAJAJA, no se si tenían paja, no entendían una goma, o les daba paja buscar</t>
  </si>
  <si>
    <t xml:space="preserve">5/12/2014 - 0:44 </t>
  </si>
  <si>
    <t>te enrroscaste para escribirlo jjaja</t>
  </si>
  <si>
    <t>me DEVORÉ un paper, porque nadie aportaba nada</t>
  </si>
  <si>
    <t>jaja era el tp1 nadie se preocupaba</t>
  </si>
  <si>
    <t xml:space="preserve">5/12/2014 - 0:46 </t>
  </si>
  <si>
    <t>Pero a ver, vamos a lo más básico de lo básico</t>
  </si>
  <si>
    <t>colgué, denme un seg JAJA</t>
  </si>
  <si>
    <t xml:space="preserve">5/12/2014 - 0:47 </t>
  </si>
  <si>
    <t>agregue el 5, quedo corto porque hace referencia al sistema e diagnostico</t>
  </si>
  <si>
    <t>que seria el que usa la medicina</t>
  </si>
  <si>
    <t>Che, lo del control de procesos de donde salió?</t>
  </si>
  <si>
    <t>pero no da para generalizar ambos</t>
  </si>
  <si>
    <t>asi que me parece que qeudo bien</t>
  </si>
  <si>
    <t>Wikiladri lo trajo al mundo?</t>
  </si>
  <si>
    <t>yo no fui</t>
  </si>
  <si>
    <t xml:space="preserve">5/12/2014 - 0:48 </t>
  </si>
  <si>
    <t>me refiero al ejemplo, no a lo que está escrito</t>
  </si>
  <si>
    <t>porque se me hace mas machine learning que CBR</t>
  </si>
  <si>
    <t>che cortamos a la una?</t>
  </si>
  <si>
    <t>si posta</t>
  </si>
  <si>
    <t>se prepara para futuros problemas</t>
  </si>
  <si>
    <t>metamosle al 3 asi terminamos y nos olvidamos</t>
  </si>
  <si>
    <t>entonces planificacion tambien esta mal</t>
  </si>
  <si>
    <t xml:space="preserve">5/12/2014 - 0:52 </t>
  </si>
  <si>
    <t>a que llamas impactos en vehiculos aereos?</t>
  </si>
  <si>
    <t>que podes predecir si un misil va a bajar un avion?</t>
  </si>
  <si>
    <t xml:space="preserve">5/12/2014 - 0:53 </t>
  </si>
  <si>
    <t>me lei esto y me gustó! XD</t>
  </si>
  <si>
    <t>http://www.academia.edu/2865916/Detecci%C3%B3n_de_impactos_mediante_razonamiento_basado_en_conocimiento_Aplicaci%C3%B3n_a_una_secci%C3%B3n_de_ala_de_avi%C3%B3n</t>
  </si>
  <si>
    <t>pero mepa que es medio complejo para usarlo de ejemplo.</t>
  </si>
  <si>
    <t>segun lo que describe el que hizo el articulo, termina funcionando como machine learning! FUCK ME!</t>
  </si>
  <si>
    <t>no lo entendi igual</t>
  </si>
  <si>
    <t>pero me suena a que era un problema concreto, hicieron un model ocon ia y lo solucionaron</t>
  </si>
  <si>
    <t xml:space="preserve">5/12/2014 - 0:54 </t>
  </si>
  <si>
    <t>no es muy de ejemplo</t>
  </si>
  <si>
    <t>me arrepentí</t>
  </si>
  <si>
    <t>era un lindo ejemplo, pero NAAAAAT</t>
  </si>
  <si>
    <t xml:space="preserve">5/12/2014 - 0:55 </t>
  </si>
  <si>
    <t>ahi busque</t>
  </si>
  <si>
    <t>cbr samples prolog</t>
  </si>
  <si>
    <t>https://groups.google.com/forum/#!topic/comp.ai/pCDmCM8CjV8</t>
  </si>
  <si>
    <t>lean eso da a entender que prolog no sirve</t>
  </si>
  <si>
    <t>o no se usa</t>
  </si>
  <si>
    <t>hay otras herramientas como prodigy</t>
  </si>
  <si>
    <t xml:space="preserve">5/12/2014 - 0:56 </t>
  </si>
  <si>
    <t>Ya leí eso</t>
  </si>
  <si>
    <t>Primero porque son mails del 2004</t>
  </si>
  <si>
    <t>segundo responden cualquiera</t>
  </si>
  <si>
    <t>tercero porque se que prolog lo puede hacer ?</t>
  </si>
  <si>
    <t xml:space="preserve">5/12/2014 - 0:57 </t>
  </si>
  <si>
    <t>Me mató esta igual: " It seems that intersection of "Prolog" and "CBR"is empty."</t>
  </si>
  <si>
    <t>cierto jaja</t>
  </si>
  <si>
    <t>alguien tiene ganas de probar esto? acá en linux no tengo el swi prolog</t>
  </si>
  <si>
    <t>si re tecla</t>
  </si>
  <si>
    <t>http://www.cs.unm.edu/~luger/ai-final/code/PROLOG.exshell.html</t>
  </si>
  <si>
    <t>todos los comentarios son re teclas, respnden con doble negación</t>
  </si>
  <si>
    <t xml:space="preserve">5/12/2014 - 0:58 </t>
  </si>
  <si>
    <t>aca lo estoy probando</t>
  </si>
  <si>
    <t>que escribo?</t>
  </si>
  <si>
    <t>lee el código</t>
  </si>
  <si>
    <t>tiene un help</t>
  </si>
  <si>
    <t>podés tirar, bancá que te digo</t>
  </si>
  <si>
    <t>Alto levante salir a chamuyar con lo de la interseccion</t>
  </si>
  <si>
    <t>tira help v as a ver</t>
  </si>
  <si>
    <t>se tildo</t>
  </si>
  <si>
    <t xml:space="preserve">5/12/2014 - 0:59 </t>
  </si>
  <si>
    <t>JAJAJAJ</t>
  </si>
  <si>
    <t>no anduvo</t>
  </si>
  <si>
    <t>bueno, ese programa hace inferencias</t>
  </si>
  <si>
    <t>en base a casos</t>
  </si>
  <si>
    <t>no anda nada ?</t>
  </si>
  <si>
    <t>help solo es el de swiprolog</t>
  </si>
  <si>
    <t xml:space="preserve">5/12/2014 - 1:0 </t>
  </si>
  <si>
    <t>pero lo reescribió creo</t>
  </si>
  <si>
    <t>ask(h, x);</t>
  </si>
  <si>
    <t>o ask(h)</t>
  </si>
  <si>
    <t>es /2</t>
  </si>
  <si>
    <t>le hice ask(1,X)</t>
  </si>
  <si>
    <t>y me puso como para que ingrese cosas</t>
  </si>
  <si>
    <t>puse un . y dio error</t>
  </si>
  <si>
    <t>pero mirá el código</t>
  </si>
  <si>
    <t xml:space="preserve">5/12/2014 - 1:1 </t>
  </si>
  <si>
    <t>ahi le mande ask(2,3). y no devolvi nada</t>
  </si>
  <si>
    <t>ni en pedo</t>
  </si>
  <si>
    <t>es ask(question, answer)</t>
  </si>
  <si>
    <t>es larguisimo</t>
  </si>
  <si>
    <t>devuleve true?</t>
  </si>
  <si>
    <t>borre el 3 porq quedaba como de tp1</t>
  </si>
  <si>
    <t>no, devuelve dependiendo la respuesta</t>
  </si>
  <si>
    <t>y como le enseño?</t>
  </si>
  <si>
    <t>2/3/2014 - 0:0</t>
  </si>
  <si>
    <t xml:space="preserve">5/12/2014 - 1:2 </t>
  </si>
  <si>
    <t>jaja fue, me leí el código pero es un bardo</t>
  </si>
  <si>
    <t xml:space="preserve">5/12/2014 - 1:3 </t>
  </si>
  <si>
    <t>http://www.cse.iitd.ac.in/~saroj/LFP/LFP_2013/L16.pdf</t>
  </si>
  <si>
    <t>este el ejemplo de los sintomas en prolog</t>
  </si>
  <si>
    <t>filmina 13</t>
  </si>
  <si>
    <t xml:space="preserve">5/12/2014 - 1:4 </t>
  </si>
  <si>
    <t>*aplaude*</t>
  </si>
  <si>
    <t>tiene sentido, termina con assert</t>
  </si>
  <si>
    <t>sirvio posta?</t>
  </si>
  <si>
    <t xml:space="preserve">5/12/2014 - 1:5 </t>
  </si>
  <si>
    <t>Sí papá que sirve</t>
  </si>
  <si>
    <t>osea, es rule based</t>
  </si>
  <si>
    <t>no se si cuenta como case based rule</t>
  </si>
  <si>
    <t xml:space="preserve">5/12/2014 - 1:6 </t>
  </si>
  <si>
    <t>si al final hace un assert</t>
  </si>
  <si>
    <t>entonces se basa en casos</t>
  </si>
  <si>
    <t>porque agrego el caso</t>
  </si>
  <si>
    <t>o hice un juego de palabras nomas?</t>
  </si>
  <si>
    <t xml:space="preserve">5/12/2014 - 1:7 </t>
  </si>
  <si>
    <t>uhm, no sé eh</t>
  </si>
  <si>
    <t>Para mi no</t>
  </si>
  <si>
    <t>mirá como termina</t>
  </si>
  <si>
    <t>no, esto no sirve</t>
  </si>
  <si>
    <t>Muchachos, voy dropeando.</t>
  </si>
  <si>
    <t>fuck</t>
  </si>
  <si>
    <t>estoy cabeseando mal desde hace media hora</t>
  </si>
  <si>
    <t>*cabeceando</t>
  </si>
  <si>
    <t xml:space="preserve">5/12/2014 - 1:8 </t>
  </si>
  <si>
    <t>se puede borrar este chat despues?</t>
  </si>
  <si>
    <t>no sirve porque porque termina no agrega un nuevo diagnóstico, solamente se basa en los que ya tiene y no agrega nada nuevo</t>
  </si>
  <si>
    <t>porque sino lo mandamos como estaba y la catedra no se da ni cuenta</t>
  </si>
  <si>
    <t>nop</t>
  </si>
  <si>
    <t>y no podemos adaptarlo?</t>
  </si>
  <si>
    <t>o es mucho lio?</t>
  </si>
  <si>
    <t xml:space="preserve">5/12/2014 - 1:9 </t>
  </si>
  <si>
    <t>no, no podés porque es algo de cada uno, a menos que seas un hacker (?, además te están leyendo todo</t>
  </si>
  <si>
    <t>No podemos borrar el chat y la catedra lo puede leer ?</t>
  </si>
  <si>
    <t>adaptar el qué?</t>
  </si>
  <si>
    <t>agregarle asserts y que los utilize luego</t>
  </si>
  <si>
    <t>En estos momentos estan leyendo esto, afuera de tu casa, con el google street view</t>
  </si>
  <si>
    <t>estan durmiendo a esta hora</t>
  </si>
  <si>
    <t xml:space="preserve">5/12/2014 - 1:10 </t>
  </si>
  <si>
    <t>wtf, no, no seas villero</t>
  </si>
  <si>
    <t>eso no anda ni en pedo</t>
  </si>
  <si>
    <t>no mientas</t>
  </si>
  <si>
    <t>no sirve el ejemplo ese</t>
  </si>
  <si>
    <t>y pseudocodigueandolo?</t>
  </si>
  <si>
    <t>che lo seguimos mañana??</t>
  </si>
  <si>
    <t>no man, es una locura, tenés idea de lo que es? no es algo fácil, por qué te creés que no encontramos nada? jaja</t>
  </si>
  <si>
    <t xml:space="preserve">5/12/2014 - 1:11 </t>
  </si>
  <si>
    <t>bueno banca</t>
  </si>
  <si>
    <t>seguimos despues?</t>
  </si>
  <si>
    <t>porque nadie quiere seguir</t>
  </si>
  <si>
    <t>vayamos a dormir y seguro que mañana cuando nos despertamos va a estar todo resuelto</t>
  </si>
  <si>
    <t>No me duermo sobre el teclado</t>
  </si>
  <si>
    <t>me estoy durmiendo tambien jaja y me tengo q bañar todavia XD</t>
  </si>
  <si>
    <t xml:space="preserve">5/12/2014 - 1:12 </t>
  </si>
  <si>
    <t>no, todo bien, pero me rompí el lomo leyendo papers, y artículos para poder liquidarlo hoy, estoy con fiebre, anginas, y mañana tengo que dejar todo listo para viajar a la noche</t>
  </si>
  <si>
    <t>vayan uds</t>
  </si>
  <si>
    <t>yo voy a ver que escribo</t>
  </si>
  <si>
    <t>yo sigo no tengo drama</t>
  </si>
  <si>
    <t xml:space="preserve">5/12/2014 - 1:13 </t>
  </si>
  <si>
    <t>ah bueno</t>
  </si>
  <si>
    <t>recien te dormias</t>
  </si>
  <si>
    <t>sino deja y mañana o pasado lo liquidamos los que estamos</t>
  </si>
  <si>
    <t>si me duermo pero sigo si lo terminamos</t>
  </si>
  <si>
    <t>el tema es q estamos flasheando mucho</t>
  </si>
  <si>
    <t xml:space="preserve">5/12/2014 - 1:14 </t>
  </si>
  <si>
    <t>Encontré un paper</t>
  </si>
  <si>
    <t>encontre un ejemplo en java</t>
  </si>
  <si>
    <t>lo que hay que hacer es identificar las 4 etapas e implementarlas en prolog</t>
  </si>
  <si>
    <t>Jaja no nos sirve java</t>
  </si>
  <si>
    <t>tiene que ser prolog</t>
  </si>
  <si>
    <t>no no pero me tiro una idea de como modelar un programa cbr</t>
  </si>
  <si>
    <t xml:space="preserve">5/12/2014 - 1:15 </t>
  </si>
  <si>
    <t>Diego, alguna vez usaste prolog? Lo que hacés en prolog orientado en AI en 20 líneas, en otro programa no orientado a lógica te lleva 10k de líneas</t>
  </si>
  <si>
    <t>no estoy jodiendo</t>
  </si>
  <si>
    <t>vas a perder el tiempo</t>
  </si>
  <si>
    <t>y no vas a lograr nada, no estoy siendo negativo, ni mala onda, te digo la posta, pero allá vos</t>
  </si>
  <si>
    <t xml:space="preserve">5/12/2014 - 1:16 </t>
  </si>
  <si>
    <t>para mi se puede tirar un pseudocodigo</t>
  </si>
  <si>
    <t>asi hecho por nosotros</t>
  </si>
  <si>
    <t>corto y conciso</t>
  </si>
  <si>
    <t>teniendo 4 reglas</t>
  </si>
  <si>
    <t>la de obtiene</t>
  </si>
  <si>
    <t>la de reusa</t>
  </si>
  <si>
    <t>la de revisa</t>
  </si>
  <si>
    <t>y la de guarda</t>
  </si>
  <si>
    <t xml:space="preserve">5/12/2014 - 1:17 </t>
  </si>
  <si>
    <t>si querés hacelo y después vemos, recordá que un programa basado en reglas que se modifica a si mismo no es cbr</t>
  </si>
  <si>
    <t>solucion(Problema,Solucion) :- obtiene(Problema, PosibleSolucion), adaptar(PosibleSolucion,Problema,Solucion), assert(...)</t>
  </si>
  <si>
    <t xml:space="preserve">5/12/2014 - 1:18 </t>
  </si>
  <si>
    <t>el tema es q en prolog te va a tirar un si o un no en el caso de ser una situacion igual a una anterior.. si cambia un poquito te tira un no y en ese momento agregas todo otra vez y vas a tener siuaciones muy parecidas pero distintas</t>
  </si>
  <si>
    <t xml:space="preserve">5/12/2014 - 1:19 </t>
  </si>
  <si>
    <t>pero la idea es que si es distinta adaptarla y agregarla adaptada</t>
  </si>
  <si>
    <t>quien está romiendo todo</t>
  </si>
  <si>
    <t>estan caratureandolo</t>
  </si>
  <si>
    <t>me están dele mover lo que escribo</t>
  </si>
  <si>
    <t>y no veo nada</t>
  </si>
  <si>
    <t xml:space="preserve">5/12/2014 - 1:20 </t>
  </si>
  <si>
    <t>Perdon!</t>
  </si>
  <si>
    <t>Ya ta'!</t>
  </si>
  <si>
    <t>dejen en letra 10 los resultados</t>
  </si>
  <si>
    <t>así se diferencian del enunciado</t>
  </si>
  <si>
    <t>Es lo mas productivo que puedo hacer a estas horas de la nochie</t>
  </si>
  <si>
    <t>Los problemas de levantarme a las 6</t>
  </si>
  <si>
    <t>perdieron todo el formato de lo que hicieron</t>
  </si>
  <si>
    <t>no se que tocaron</t>
  </si>
  <si>
    <t>se mivio todos</t>
  </si>
  <si>
    <t>todo</t>
  </si>
  <si>
    <t>rompieron todo el formato e unieron todo</t>
  </si>
  <si>
    <t>deshagan..</t>
  </si>
  <si>
    <t>esta el 3 y despues el dos</t>
  </si>
  <si>
    <t xml:space="preserve">5/12/2014 - 1:21 </t>
  </si>
  <si>
    <t>rompieron la 2 y la 3</t>
  </si>
  <si>
    <t>toquen antes de entregar, no modifiquen ahora, si no aportan datos vayan a dormir jajaj</t>
  </si>
  <si>
    <t>osea, duplicaron la 3</t>
  </si>
  <si>
    <t>cualquiera</t>
  </si>
  <si>
    <t>hicieron pija todo</t>
  </si>
  <si>
    <t>noooo perdimos todo</t>
  </si>
  <si>
    <t>POR FAVOR PUEDEN PARAR</t>
  </si>
  <si>
    <t>HEY</t>
  </si>
  <si>
    <t xml:space="preserve">5/12/2014 - 1:22 </t>
  </si>
  <si>
    <t>Mirá que por poner una fucking caratula uno va a pensar que va a explotar el drive!! XD</t>
  </si>
  <si>
    <t>alta imagen agregue</t>
  </si>
  <si>
    <t>para la caratula</t>
  </si>
  <si>
    <t>reventaron la 1 loco</t>
  </si>
  <si>
    <t>arreglen la 1</t>
  </si>
  <si>
    <t>a la mierda tooodooo</t>
  </si>
  <si>
    <t>si posta...</t>
  </si>
  <si>
    <t>edd</t>
  </si>
  <si>
    <t>che, rompieron todo</t>
  </si>
  <si>
    <t>no me hagan ver quién fue</t>
  </si>
  <si>
    <t xml:space="preserve">5/12/2014 - 1:23 </t>
  </si>
  <si>
    <t>me borraron la imagen</t>
  </si>
  <si>
    <t>Figuran Eddie y José en el momento en que se perdieron todos los formatos</t>
  </si>
  <si>
    <t>a las 1:16AM</t>
  </si>
  <si>
    <t>buuh boton</t>
  </si>
  <si>
    <t xml:space="preserve">5/12/2014 - 1:24 </t>
  </si>
  <si>
    <t>estoy intentando arreglar pero no toq la 1</t>
  </si>
  <si>
    <t>nah posta dejenlo como estaba</t>
  </si>
  <si>
    <t>bueno, a ver, la arreglo yo, pero nadie TOQUE NADA</t>
  </si>
  <si>
    <t>me aparecia l 2 despues de la 3 lo que hice fue ponerla en el lugar</t>
  </si>
  <si>
    <t>No toquen más nada porque estoy perdiendo un toque la paciencia, de onda</t>
  </si>
  <si>
    <t>si no van a aportar contenido vayanse a dormir porque están rompiendo todo</t>
  </si>
  <si>
    <t>perdimos la 1, y quedó toda rota con la 2 mergeada</t>
  </si>
  <si>
    <t xml:space="preserve">5/12/2014 - 1:25 </t>
  </si>
  <si>
    <t>yo me voy a dormri mañana trabajo</t>
  </si>
  <si>
    <t>Creo que lo que paso fue que yo le entre a dar al Ctrl Z y otros empezaron a intentar acomodar. Ahi se revento todo</t>
  </si>
  <si>
    <t>jaja quedo re graciosa</t>
  </si>
  <si>
    <t>yo no toqué nada, entre vos y josé figuran todos los edits, solo aparece que Diego puso una imágen</t>
  </si>
  <si>
    <t>no podemos volverlo atras desde el historial?</t>
  </si>
  <si>
    <t>si total contenido no se agrego</t>
  </si>
  <si>
    <t xml:space="preserve">5/12/2014 - 1:26 </t>
  </si>
  <si>
    <t>bancá</t>
  </si>
  <si>
    <t>ahi la volví a poner</t>
  </si>
  <si>
    <t>buena</t>
  </si>
  <si>
    <t>Bueno man, ya te dije que no podes imaginarte que por hacer un copypaste se va a cambiar todo el formato</t>
  </si>
  <si>
    <t>bajate un cambio flaco</t>
  </si>
  <si>
    <t>hace una cosa pongamos la letra comun en 12 y los titulos en 14</t>
  </si>
  <si>
    <t>Yo estoy bastante tranquilito eh, me estoy haciendo cargo de todo lo que está pasando y no me quedé de brazos cruzados esperando que se solucione todo mágicamente</t>
  </si>
  <si>
    <t xml:space="preserve">5/12/2014 - 1:27 </t>
  </si>
  <si>
    <t>queda mejor el tamaño 12 para leer</t>
  </si>
  <si>
    <t>Hubieron 5 minutos de ediciones innecesarias, y habíamos acordado que ibamos a darle "estilos" antes de entregar para que no pasen estas cosas</t>
  </si>
  <si>
    <t xml:space="preserve">5/12/2014 - 1:28 </t>
  </si>
  <si>
    <t>nadie se quedó de brazos cruzados.</t>
  </si>
  <si>
    <t>y te admiti el error, un desliz</t>
  </si>
  <si>
    <t>tampoco para tanto, viejo</t>
  </si>
  <si>
    <t xml:space="preserve">5/12/2014 - 1:29 </t>
  </si>
  <si>
    <t>Eddie, no te estoy retando, sólo te estoy diciendo que dejen los detalles para después, la nota del trabajo es individual y está todo loggeado, acá nadie perjudica al resto</t>
  </si>
  <si>
    <t>Sólo que yo estaba perdiendo la paciencia tratando de editar, y si iban a seguir así por mucho tiempo ya fue, me iba a dormir. No me guardo nada, simplemente era eso</t>
  </si>
  <si>
    <t>Tampoco es que te voy a putear por un par de ediciones, pero que estuvo 10 minutos todo roto y nadie lo arreglaba no me motivaba mucho a seguir intentando solucionar las cosas... lo tuve que arreglar yo, ya está.</t>
  </si>
  <si>
    <t xml:space="preserve">5/12/2014 - 1:30 </t>
  </si>
  <si>
    <t>ya fue por las dudas hice una copia</t>
  </si>
  <si>
    <t>Y los buchonee porque yo no puedo deshacer lo que ustedes hicieron, solamente puedo ver el revision history y quién modificó qué cosa</t>
  </si>
  <si>
    <t xml:space="preserve">5/12/2014 - 1:31 </t>
  </si>
  <si>
    <t>bueno ya esta sigamos</t>
  </si>
  <si>
    <t xml:space="preserve">5/12/2014 - 1:35 </t>
  </si>
  <si>
    <t>No piensen en la implementación</t>
  </si>
  <si>
    <t>José, prolog es lógica, podés tener operadores lógicos que si algo es similar te retorne un sí, con un OR ya lo hacés</t>
  </si>
  <si>
    <t>pero no se enrosquen con eso, es innecesario</t>
  </si>
  <si>
    <t>En prolog se llama knowledge base, y a eso se le dice memoria</t>
  </si>
  <si>
    <t>está medio al pedo eso de abajo</t>
  </si>
  <si>
    <t xml:space="preserve">5/12/2014 - 1:36 </t>
  </si>
  <si>
    <t>era a modo de comentario creo</t>
  </si>
  <si>
    <t>ahps</t>
  </si>
  <si>
    <t xml:space="preserve">5/12/2014 - 1:37 </t>
  </si>
  <si>
    <t>bueno yo sigo mañana</t>
  </si>
  <si>
    <t>saludos</t>
  </si>
  <si>
    <t>o pasado</t>
  </si>
  <si>
    <t>yo no tengo más que aportar, creo que sí pero no puedo probarlo por más papers que lea, y no voy a hacer un código</t>
  </si>
  <si>
    <t xml:space="preserve">5/12/2014 - 1:38 </t>
  </si>
  <si>
    <t>para mi no da poner codigo</t>
  </si>
  <si>
    <t>puse lo que sinceramente creo</t>
  </si>
  <si>
    <t>Mañana le pintamos un toque la respuesta</t>
  </si>
  <si>
    <t>esta bastante bien ... q se yo.</t>
  </si>
  <si>
    <t>me fui, adio!</t>
  </si>
  <si>
    <t xml:space="preserve">5/12/2014 - 1:39 </t>
  </si>
  <si>
    <t>para mi no tiene nada de malo poner la verdad</t>
  </si>
  <si>
    <t>no es que nos rascamos las bolas</t>
  </si>
  <si>
    <t>me comí 3 papers</t>
  </si>
  <si>
    <t>se me estalla la cabeza</t>
  </si>
  <si>
    <t>tambien lei 2</t>
  </si>
  <si>
    <t>pero me es raro el prolog en esto</t>
  </si>
  <si>
    <t xml:space="preserve">5/12/2014 - 1:51 </t>
  </si>
  <si>
    <t>lo deje un toque mas bonito y le puse la primera hoja controlen los nombre</t>
  </si>
  <si>
    <t>nombres</t>
  </si>
  <si>
    <t xml:space="preserve">5/12/2014 - 17:30 </t>
  </si>
  <si>
    <t>en algun momento nos conectamos para terminar??</t>
  </si>
  <si>
    <t>yo me cansé de buscar información</t>
  </si>
  <si>
    <t>no se qué opner más de lo que ya puse en la 3</t>
  </si>
  <si>
    <t>la y 1 la 2 ya están</t>
  </si>
  <si>
    <t>me gustó la diferencia que agregó diego en el 1 al final, es lo que les quería explicar ayer y no me dejaban ?</t>
  </si>
  <si>
    <t>y en la 3 sinceramente creo que se puede, por como es prolog, aunque no creo qeu sea algo fácil de realizar</t>
  </si>
  <si>
    <t>y no se si la gente usaaría a prolog específicamente para eso</t>
  </si>
  <si>
    <t>estaba hablando con otro amigo y le pasaba lo mismo a su grupo..</t>
  </si>
  <si>
    <t>que si bien se puede es muy dificil implementar</t>
  </si>
  <si>
    <t>mirá</t>
  </si>
  <si>
    <t>ahi puse todo lo que creo, de la manera más formal</t>
  </si>
  <si>
    <t>y sincera posible</t>
  </si>
  <si>
    <t>código no vamos a encontrar, dudo que exxista públicamente</t>
  </si>
  <si>
    <t>y código no es lo que piden</t>
  </si>
  <si>
    <t xml:space="preserve">5/12/2014 - 18:44 </t>
  </si>
  <si>
    <t>Yo viajo hoy a la noche</t>
  </si>
  <si>
    <t>acuerdense</t>
  </si>
  <si>
    <t>que les dije que iba a ponerme a full estos días</t>
  </si>
  <si>
    <t>así que nada, solo queda el 3 y ya puse todo lo que se/creo,pueden borrarlo, sccarlo, editarlo, lo que quieran</t>
  </si>
  <si>
    <t>pero traten de no flashearla con código</t>
  </si>
  <si>
    <t>y esas cosas ?</t>
  </si>
  <si>
    <t xml:space="preserve">5/12/2014 - 22:14 </t>
  </si>
  <si>
    <t>En un momento habla el paper de incorporar conocimiento. Pero, por lo que entendí, no es una tarea muy simple que digamos</t>
  </si>
  <si>
    <t>Está buena la respuesta. Yo le retocaría algunos conectores, algún detalle, pero no mucho mas.</t>
  </si>
  <si>
    <t xml:space="preserve">5/12/2014 - 22:18 </t>
  </si>
  <si>
    <t>Cool</t>
  </si>
  <si>
    <t xml:space="preserve">6/12/2014 - 1:9 </t>
  </si>
  <si>
    <t>Ahí hice unos cambios pequeñísimos, alguna que otra palabra. En general me gusta como está todo el TP. Quieren ya mandarlo?</t>
  </si>
  <si>
    <t xml:space="preserve">6/12/2014 - 6:44 </t>
  </si>
  <si>
    <t>Como gusten! Por mi ya estaría!</t>
  </si>
  <si>
    <t>Yo no puedo mandarlo estoy saliendo en viaje</t>
  </si>
  <si>
    <t>Asegúrense de cumplir con todo lo que piden</t>
  </si>
  <si>
    <t xml:space="preserve">6/12/2014 - 9:50 </t>
  </si>
  <si>
    <t>banquenme hasta despuse del mediodia que llego y lo repaso</t>
  </si>
  <si>
    <t xml:space="preserve">6/12/2014 - 11:13 </t>
  </si>
  <si>
    <t>Joya! Si ya parece que está y queres, mandalo (hablo por José, que justo estoy con el, y por mi)</t>
  </si>
  <si>
    <t xml:space="preserve">6/12/2014 - 14:46 </t>
  </si>
  <si>
    <t>Hola diego lo mandaste??</t>
  </si>
  <si>
    <t xml:space="preserve">6/12/2014 - 15:7 </t>
  </si>
  <si>
    <t>no habia entendido que lo tenia que mandar yo</t>
  </si>
  <si>
    <t>lo mando si queres</t>
  </si>
  <si>
    <t>pero como quedaste en revisarlo no sabia si lo revisaste o no</t>
  </si>
  <si>
    <t>me es lo mismo</t>
  </si>
  <si>
    <t>pero queria q lo miraras antes por las dudas</t>
  </si>
  <si>
    <t xml:space="preserve">6/12/2014 - 15:8 </t>
  </si>
  <si>
    <t>no no recien prendo la pc</t>
  </si>
  <si>
    <t>ustedes lo releyeron todo?</t>
  </si>
  <si>
    <t>se</t>
  </si>
  <si>
    <t>Manden</t>
  </si>
  <si>
    <t>okas ahi lo convierto y lo mando</t>
  </si>
  <si>
    <t xml:space="preserve">6/12/2014 - 15:10 </t>
  </si>
  <si>
    <t>esta bien lo lei</t>
  </si>
  <si>
    <t xml:space="preserve">6/12/2014 - 15:12 </t>
  </si>
  <si>
    <t>lo envie con copia para todos</t>
  </si>
  <si>
    <t>listo nos vemos</t>
  </si>
  <si>
    <t>buen finde</t>
  </si>
  <si>
    <t>igualmente</t>
  </si>
  <si>
    <t xml:space="preserve">6/12/2014 - 15:13 </t>
  </si>
  <si>
    <t>;)</t>
  </si>
  <si>
    <t>a contestar la encuesta...</t>
  </si>
  <si>
    <t>no se olviden de las encuestas..</t>
  </si>
  <si>
    <t xml:space="preserve">6/12/2014 - 15:14 </t>
  </si>
  <si>
    <t xml:space="preserve">6/12/2014 - 15:28 </t>
  </si>
  <si>
    <t>che estuvo bien la entrega? el asunto del mail y el titulo del trabajo eran asi?</t>
  </si>
  <si>
    <t xml:space="preserve">10/12/2014 - 11:10 </t>
  </si>
  <si>
    <t>por favor cierren el trabajo asi puedo enviar los trabajos a corregir, si no los desaprobarán.</t>
  </si>
  <si>
    <t>No hemos recibido el mail de entrega</t>
  </si>
  <si>
    <t>https://docs.google.com/document/d/1ZyoCwd0-wv31t_ztO7FWfZEMRAJixTs1n6FSgaNYSLc/edit#heading=h.qy994z2w1e63</t>
  </si>
  <si>
    <t>10/12/2014 - 11:10</t>
  </si>
  <si>
    <t>si lo envie al trabajo</t>
  </si>
  <si>
    <t xml:space="preserve">10/12/2014 - 11:11 </t>
  </si>
  <si>
    <t>Wtf?</t>
  </si>
  <si>
    <t>Lo envió y me llegó copia hace mucho</t>
  </si>
  <si>
    <t xml:space="preserve">10/12/2014 - 11:12 </t>
  </si>
  <si>
    <t>esta con el nombre TP3 WG11</t>
  </si>
  <si>
    <t>esta enviado el dia 6 a las 15:12</t>
  </si>
  <si>
    <t>por favor confirmame recepcion sino lo reenvio</t>
  </si>
  <si>
    <t xml:space="preserve">10/12/2014 - 11:13 </t>
  </si>
  <si>
    <t>Les tiene que haber llegado</t>
  </si>
  <si>
    <t>Lo veo envisdot</t>
  </si>
  <si>
    <t>Mira</t>
  </si>
  <si>
    <t>si si lo tengo en enviados tambien</t>
  </si>
  <si>
    <t>Me llegó a mi</t>
  </si>
  <si>
    <t xml:space="preserve">10/12/2014 - 11:16 </t>
  </si>
  <si>
    <t>chicos el asunto tenia que ser entrega .... no TP3 . por los filtros !</t>
  </si>
  <si>
    <t>ya esta despeocupense</t>
  </si>
  <si>
    <t>despreocupense *</t>
  </si>
  <si>
    <t>10/12/2014 - 11:16</t>
  </si>
  <si>
    <t>ok gracias</t>
  </si>
  <si>
    <t xml:space="preserve">10/12/2014 - 11:17 </t>
  </si>
  <si>
    <t>Jaja menos mal que te dije que mires el texto en rojo ;P</t>
  </si>
  <si>
    <t xml:space="preserve">10/12/2014 - 11:19 </t>
  </si>
  <si>
    <t>es q lo habian borrado</t>
  </si>
  <si>
    <t xml:space="preserve">10/12/2014 - 13:36 </t>
  </si>
  <si>
    <t>posta lo habian borrado, pero a mi me parecio que estuvo mal, por ahi lo habia comentado mas arriba</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</si>
</sst>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rgb="FF000000"/>
      <name val="Calibri"/>
    </font>
    <font>
      <sz val="6.0"/>
      <color rgb="FF000000"/>
      <name val="Calibri"/>
    </font>
    <font>
      <sz val="12.0"/>
      <color rgb="FF000000"/>
      <name val="Calibri"/>
    </font>
    <font>
      <sz val="10.0"/>
    </font>
    <font>
      <sz val="11.0"/>
      <color rgb="FF434343"/>
      <name val="Calibri"/>
    </font>
    <font>
      <color rgb="FF000000"/>
    </font>
    <font>
      <b/>
      <sz val="11.0"/>
      <color rgb="FF000000"/>
      <name val="Calibri"/>
    </font>
    <font>
      <b/>
      <sz val="6.0"/>
      <color rgb="FF000000"/>
      <name val="Calibri"/>
    </font>
    <font>
      <b/>
      <sz val="12.0"/>
      <color rgb="FF000000"/>
      <name val="Calibri"/>
    </font>
    <font>
      <b/>
      <sz val="11.0"/>
      <color rgb="FF999999"/>
    </font>
    <font>
      <b/>
      <sz val="11.0"/>
    </font>
    <font>
      <b/>
      <sz val="11.0"/>
      <color rgb="FF434343"/>
    </font>
    <font>
      <b/>
      <sz val="11.0"/>
      <color rgb="FF222222"/>
      <name val="Arial"/>
    </font>
    <font>
      <color rgb="FF434343"/>
    </font>
    <font>
      <sz val="6.0"/>
      <color rgb="FF000000"/>
      <name val="Arial"/>
    </font>
    <font>
      <sz val="12.0"/>
      <color rgb="FF000000"/>
      <name val="Arial"/>
    </font>
    <font>
      <b/>
      <sz val="11.0"/>
      <color rgb="FF434343"/>
      <name val="Calibri"/>
    </font>
    <font>
      <sz val="10.0"/>
      <color rgb="FF999999"/>
    </font>
    <font>
      <sz val="11.0"/>
      <color rgb="FF434343"/>
    </font>
    <font>
      <sz val="10.0"/>
      <color rgb="FF434343"/>
    </font>
    <font>
      <sz val="8.0"/>
      <color rgb="FF777777"/>
      <name val="Arial"/>
    </font>
    <font>
      <sz val="12.0"/>
      <color rgb="FF222222"/>
      <name val="Arial"/>
    </font>
    <font>
      <sz val="10.0"/>
      <color rgb="FF000000"/>
      <name val="Arial"/>
    </font>
    <font>
      <u/>
      <sz val="12.0"/>
      <color rgb="FF000000"/>
      <name val="Arial"/>
    </font>
    <font>
      <sz val="8.0"/>
      <color rgb="FF000000"/>
      <name val="Arial"/>
    </font>
    <font>
      <sz val="12.0"/>
      <color rgb="FF262626"/>
      <name val="Arial"/>
    </font>
    <font>
      <sz val="12.0"/>
      <color rgb="FFFF0000"/>
      <name val="Arial"/>
    </font>
    <font/>
    <font>
      <sz val="11.0"/>
      <color rgb="FF000000"/>
      <name val="Arial"/>
    </font>
    <font>
      <sz val="11.0"/>
      <color rgb="FF434343"/>
      <name val="Arial"/>
    </font>
    <font>
      <sz val="6.0"/>
    </font>
    <font>
      <sz val="12.0"/>
    </font>
    <font>
      <u/>
      <sz val="12.0"/>
      <color rgb="FF0000FF"/>
    </font>
  </fonts>
  <fills count="12">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B7B7B7"/>
        <bgColor rgb="FFB7B7B7"/>
      </patternFill>
    </fill>
    <fill>
      <patternFill patternType="solid">
        <fgColor rgb="FFFFFFFF"/>
        <bgColor rgb="FFFFFFFF"/>
      </patternFill>
    </fill>
    <fill>
      <patternFill patternType="solid">
        <fgColor rgb="FFFFC000"/>
        <bgColor rgb="FFFFC000"/>
      </patternFill>
    </fill>
    <fill>
      <patternFill patternType="solid">
        <fgColor rgb="FFEFEFEF"/>
        <bgColor rgb="FFEFEFEF"/>
      </patternFill>
    </fill>
    <fill>
      <patternFill patternType="solid">
        <fgColor rgb="FFF1C232"/>
        <bgColor rgb="FFF1C232"/>
      </patternFill>
    </fill>
    <fill>
      <patternFill patternType="solid">
        <fgColor rgb="FFD6E3BC"/>
        <bgColor rgb="FFD6E3BC"/>
      </patternFill>
    </fill>
    <fill>
      <patternFill patternType="solid">
        <fgColor rgb="FFC2D69B"/>
        <bgColor rgb="FFC2D69B"/>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89">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0" fontId="2" numFmtId="0" xfId="0" applyFont="1"/>
    <xf borderId="0" fillId="2" fontId="3" numFmtId="0" xfId="0" applyAlignment="1" applyBorder="1" applyFont="1">
      <alignment/>
    </xf>
    <xf borderId="0" fillId="0" fontId="3" numFmtId="0" xfId="0" applyAlignment="1" applyBorder="1" applyFont="1">
      <alignment/>
    </xf>
    <xf borderId="0" fillId="3" fontId="3" numFmtId="0" xfId="0" applyAlignment="1" applyFill="1" applyFont="1">
      <alignment/>
    </xf>
    <xf borderId="0" fillId="4" fontId="3" numFmtId="0" xfId="0" applyAlignment="1" applyFill="1" applyFont="1">
      <alignment/>
    </xf>
    <xf borderId="0" fillId="5" fontId="3" numFmtId="0" xfId="0" applyAlignment="1" applyFill="1" applyFont="1">
      <alignment/>
    </xf>
    <xf borderId="0" fillId="2" fontId="4" numFmtId="0" xfId="0" applyFont="1"/>
    <xf borderId="0" fillId="6" fontId="4" numFmtId="0" xfId="0" applyAlignment="1" applyFill="1" applyFont="1">
      <alignment/>
    </xf>
    <xf borderId="0" fillId="2" fontId="0" numFmtId="0" xfId="0" applyBorder="1" applyFont="1"/>
    <xf borderId="0" fillId="6" fontId="0" numFmtId="0" xfId="0" applyAlignment="1" applyFont="1">
      <alignment/>
    </xf>
    <xf borderId="0" fillId="6" fontId="0" numFmtId="0" xfId="0" applyFont="1"/>
    <xf borderId="0" fillId="0" fontId="5" numFmtId="0" xfId="0" applyFont="1"/>
    <xf borderId="0" fillId="7" fontId="6" numFmtId="0" xfId="0" applyBorder="1" applyFill="1" applyFont="1"/>
    <xf borderId="0" fillId="2" fontId="6" numFmtId="0" xfId="0" applyBorder="1" applyFont="1"/>
    <xf borderId="0" fillId="7" fontId="7" numFmtId="0" xfId="0" applyBorder="1" applyFont="1"/>
    <xf borderId="0" fillId="7" fontId="8" numFmtId="0" xfId="0" applyBorder="1" applyFont="1"/>
    <xf borderId="0" fillId="8" fontId="9" numFmtId="0" xfId="0" applyAlignment="1" applyBorder="1" applyFill="1" applyFont="1">
      <alignment/>
    </xf>
    <xf borderId="0" fillId="9" fontId="10" numFmtId="0" xfId="0" applyAlignment="1" applyBorder="1" applyFill="1" applyFont="1">
      <alignment/>
    </xf>
    <xf borderId="0" fillId="9" fontId="11" numFmtId="0" xfId="0" applyAlignment="1" applyFont="1">
      <alignment/>
    </xf>
    <xf borderId="0" fillId="5" fontId="11" numFmtId="0" xfId="0" applyAlignment="1" applyFont="1">
      <alignment horizontal="left"/>
    </xf>
    <xf borderId="0" fillId="2" fontId="6" numFmtId="0" xfId="0" applyBorder="1" applyFont="1"/>
    <xf borderId="0" fillId="6" fontId="6" numFmtId="0" xfId="0" applyFont="1"/>
    <xf borderId="0" fillId="0" fontId="6" numFmtId="0" xfId="0" applyFont="1"/>
    <xf borderId="0" fillId="6" fontId="4" numFmtId="0" xfId="0" applyFont="1"/>
    <xf borderId="0" fillId="0" fontId="4" numFmtId="0" xfId="0" applyFont="1"/>
    <xf borderId="1" fillId="6" fontId="12" numFmtId="0" xfId="0" applyAlignment="1" applyBorder="1" applyFont="1">
      <alignment horizontal="left"/>
    </xf>
    <xf borderId="0" fillId="0" fontId="13" numFmtId="0" xfId="0" applyFont="1"/>
    <xf borderId="1" fillId="0" fontId="14" numFmtId="0" xfId="0" applyAlignment="1" applyBorder="1" applyFont="1">
      <alignment wrapText="1"/>
    </xf>
    <xf borderId="1" fillId="0" fontId="15" numFmtId="0" xfId="0" applyAlignment="1" applyBorder="1" applyFont="1">
      <alignment wrapText="1"/>
    </xf>
    <xf borderId="0" fillId="2" fontId="16" numFmtId="0" xfId="0" applyFont="1"/>
    <xf borderId="0" fillId="6" fontId="16" numFmtId="0" xfId="0" applyFont="1"/>
    <xf borderId="0" fillId="0" fontId="16" numFmtId="0" xfId="0" applyFont="1"/>
    <xf borderId="0" fillId="8" fontId="17" numFmtId="0" xfId="0" applyAlignment="1" applyFont="1">
      <alignment horizontal="right"/>
    </xf>
    <xf borderId="0" fillId="0" fontId="3" numFmtId="0" xfId="0" applyAlignment="1" applyFont="1">
      <alignment/>
    </xf>
    <xf borderId="0" fillId="3" fontId="18" numFmtId="0" xfId="0" applyAlignment="1" applyFont="1">
      <alignment horizontal="left"/>
    </xf>
    <xf borderId="0" fillId="4" fontId="18" numFmtId="0" xfId="0" applyAlignment="1" applyFont="1">
      <alignment horizontal="left"/>
    </xf>
    <xf borderId="0" fillId="5" fontId="19" numFmtId="0" xfId="0" applyAlignment="1" applyFont="1">
      <alignment horizontal="left"/>
    </xf>
    <xf borderId="1" fillId="6" fontId="20" numFmtId="0" xfId="0" applyAlignment="1" applyBorder="1" applyFont="1">
      <alignment horizontal="right"/>
    </xf>
    <xf borderId="1" fillId="6" fontId="21" numFmtId="0" xfId="0" applyAlignment="1" applyBorder="1" applyFont="1">
      <alignment wrapText="1"/>
    </xf>
    <xf borderId="1" fillId="6" fontId="20" numFmtId="20" xfId="0" applyAlignment="1" applyBorder="1" applyFont="1" applyNumberFormat="1">
      <alignment horizontal="right"/>
    </xf>
    <xf borderId="1" fillId="0" fontId="14" numFmtId="0" xfId="0" applyAlignment="1" applyBorder="1" applyFont="1">
      <alignment wrapText="1"/>
    </xf>
    <xf borderId="0" fillId="0" fontId="3" numFmtId="0" xfId="0" applyAlignment="1" applyFont="1">
      <alignment/>
    </xf>
    <xf borderId="1" fillId="0" fontId="22" numFmtId="14" xfId="0" applyAlignment="1" applyBorder="1" applyFont="1" applyNumberFormat="1">
      <alignment horizontal="right" wrapText="1"/>
    </xf>
    <xf borderId="1" fillId="0" fontId="22" numFmtId="0" xfId="0" applyAlignment="1" applyBorder="1" applyFont="1">
      <alignment horizontal="right" wrapText="1"/>
    </xf>
    <xf borderId="1" fillId="0" fontId="22" numFmtId="20" xfId="0" applyAlignment="1" applyBorder="1" applyFont="1" applyNumberFormat="1">
      <alignment horizontal="right" wrapText="1"/>
    </xf>
    <xf borderId="1" fillId="0" fontId="23" numFmtId="0" xfId="0" applyAlignment="1" applyBorder="1" applyFont="1">
      <alignment wrapText="1"/>
    </xf>
    <xf borderId="1" fillId="6" fontId="21" numFmtId="0" xfId="0" applyAlignment="1" applyBorder="1" applyFont="1">
      <alignment horizontal="left" wrapText="1"/>
    </xf>
    <xf borderId="1" fillId="0" fontId="22" numFmtId="0" xfId="0" applyAlignment="1" applyBorder="1" applyFont="1">
      <alignment wrapText="1"/>
    </xf>
    <xf borderId="1" fillId="0" fontId="22" numFmtId="0" xfId="0" applyAlignment="1" applyBorder="1" applyFont="1">
      <alignment wrapText="1"/>
    </xf>
    <xf borderId="1" fillId="0" fontId="24" numFmtId="0" xfId="0" applyAlignment="1" applyBorder="1" applyFont="1">
      <alignment wrapText="1"/>
    </xf>
    <xf borderId="1" fillId="0" fontId="25" numFmtId="0" xfId="0" applyAlignment="1" applyBorder="1" applyFont="1">
      <alignment wrapText="1"/>
    </xf>
    <xf borderId="1" fillId="0" fontId="24" numFmtId="0" xfId="0" applyAlignment="1" applyBorder="1" applyFont="1">
      <alignment wrapText="1"/>
    </xf>
    <xf borderId="1" fillId="0" fontId="26" numFmtId="0" xfId="0" applyAlignment="1" applyBorder="1" applyFont="1">
      <alignment wrapText="1"/>
    </xf>
    <xf borderId="1" fillId="0" fontId="24" numFmtId="0" xfId="0" applyAlignment="1" applyBorder="1" applyFont="1">
      <alignment horizontal="right" wrapText="1"/>
    </xf>
    <xf borderId="1" fillId="0" fontId="24" numFmtId="22" xfId="0" applyAlignment="1" applyBorder="1" applyFont="1" applyNumberFormat="1">
      <alignment horizontal="right" wrapText="1"/>
    </xf>
    <xf borderId="0" fillId="0" fontId="27" numFmtId="0" xfId="0" applyAlignment="1" applyFont="1">
      <alignment/>
    </xf>
    <xf borderId="0" fillId="6" fontId="18" numFmtId="0" xfId="0" applyAlignment="1" applyFont="1">
      <alignment horizontal="right"/>
    </xf>
    <xf borderId="0" fillId="6" fontId="18" numFmtId="0" xfId="0" applyAlignment="1" applyFont="1">
      <alignment horizontal="right"/>
    </xf>
    <xf borderId="0" fillId="0" fontId="4" numFmtId="0" xfId="0" applyFont="1"/>
    <xf borderId="0" fillId="7" fontId="4" numFmtId="0" xfId="0" applyFont="1"/>
    <xf borderId="0" fillId="7" fontId="16" numFmtId="0" xfId="0" applyFont="1"/>
    <xf borderId="0" fillId="0" fontId="0" numFmtId="0" xfId="0" applyFont="1"/>
    <xf borderId="0" fillId="7" fontId="0" numFmtId="0" xfId="0" applyFont="1"/>
    <xf borderId="0" fillId="7" fontId="6" numFmtId="0" xfId="0" applyFont="1"/>
    <xf borderId="0" fillId="6" fontId="18" numFmtId="0" xfId="0" applyAlignment="1" applyFont="1">
      <alignment/>
    </xf>
    <xf borderId="0" fillId="10" fontId="4" numFmtId="0" xfId="0" applyFill="1" applyFont="1"/>
    <xf borderId="0" fillId="10" fontId="16" numFmtId="0" xfId="0" applyFont="1"/>
    <xf borderId="0" fillId="11" fontId="16" numFmtId="0" xfId="0" applyFill="1" applyFont="1"/>
    <xf borderId="0" fillId="10" fontId="0" numFmtId="0" xfId="0" applyFont="1"/>
    <xf borderId="0" fillId="10" fontId="6" numFmtId="0" xfId="0" applyFont="1"/>
    <xf borderId="0" fillId="11" fontId="6" numFmtId="0" xfId="0" applyFont="1"/>
    <xf borderId="0" fillId="6" fontId="4" numFmtId="0" xfId="0" applyAlignment="1" applyFont="1">
      <alignment wrapText="1"/>
    </xf>
    <xf borderId="0" fillId="6" fontId="0" numFmtId="0" xfId="0" applyAlignment="1" applyFont="1">
      <alignment wrapText="1"/>
    </xf>
    <xf borderId="1" fillId="0" fontId="25" numFmtId="0" xfId="0" applyAlignment="1" applyBorder="1" applyFont="1">
      <alignment wrapText="1"/>
    </xf>
    <xf borderId="0" fillId="2" fontId="28" numFmtId="0" xfId="0" applyBorder="1" applyFont="1"/>
    <xf borderId="0" fillId="2" fontId="29" numFmtId="0" xfId="0" applyFont="1"/>
    <xf borderId="0" fillId="0" fontId="2" numFmtId="0" xfId="0" applyAlignment="1" applyFont="1">
      <alignment/>
    </xf>
    <xf borderId="0" fillId="0" fontId="0" numFmtId="0" xfId="0" applyAlignment="1" applyFont="1">
      <alignment/>
    </xf>
    <xf borderId="0" fillId="0" fontId="1" numFmtId="0" xfId="0" applyAlignment="1" applyFont="1">
      <alignment/>
    </xf>
    <xf borderId="0" fillId="0" fontId="18" numFmtId="0" xfId="0" applyAlignment="1" applyFont="1">
      <alignment/>
    </xf>
    <xf borderId="0" fillId="0" fontId="30" numFmtId="0" xfId="0" applyAlignment="1" applyFont="1">
      <alignment/>
    </xf>
    <xf borderId="0" fillId="0" fontId="31" numFmtId="0" xfId="0" applyAlignment="1" applyFont="1">
      <alignment/>
    </xf>
    <xf borderId="0" fillId="0" fontId="30" numFmtId="0" xfId="0" applyFont="1"/>
    <xf borderId="0" fillId="0" fontId="32" numFmtId="0" xfId="0" applyAlignment="1" applyFont="1">
      <alignment/>
    </xf>
    <xf borderId="0" fillId="0" fontId="3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atarina.udlap.mx/u_dl_a/tales/documentos/msp/posada_t_n/capitulo3.pdf"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academia.edu/2865916/Detecci%C3%B3n_de_impactos_mediante_razonamiento_basado_en_conocimiento_Aplicaci%C3%B3n_a_una_secci%C3%B3n_de_ala_de_avi%C3%B3n" TargetMode="External"/><Relationship Id="rId3" Type="http://schemas.openxmlformats.org/officeDocument/2006/relationships/hyperlink" Target="https://groups.google.com/forum/" TargetMode="External"/><Relationship Id="rId4" Type="http://schemas.openxmlformats.org/officeDocument/2006/relationships/hyperlink" Target="http://www.cs.unm.edu/~luger/ai-final/code/PROLOG.exshell.html" TargetMode="External"/><Relationship Id="rId9" Type="http://schemas.openxmlformats.org/officeDocument/2006/relationships/vmlDrawing" Target="../drawings/vmlDrawing2.vml"/><Relationship Id="rId5" Type="http://schemas.openxmlformats.org/officeDocument/2006/relationships/hyperlink" Target="http://www.cse.iitd.ac.in/~saroj/LFP/LFP_2013/L16.pdf" TargetMode="External"/><Relationship Id="rId6" Type="http://schemas.openxmlformats.org/officeDocument/2006/relationships/hyperlink" Target="http://soda.swedish-ict.se/2478/1/T91_16.pdf" TargetMode="External"/><Relationship Id="rId7" Type="http://schemas.openxmlformats.org/officeDocument/2006/relationships/hyperlink" Target="https://docs.google.com/document/d/1ZyoCwd0-wv31t_ztO7FWfZEMRAJixTs1n6FSgaNYSLc/edit"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es.wikipedia.org/wiki/Razonamiento_basado_en_casos" TargetMode="External"/><Relationship Id="rId3" Type="http://schemas.openxmlformats.org/officeDocument/2006/relationships/hyperlink" Target="http://soda.swedish-ict.se/2478/1/T91_16.pdf" TargetMode="External"/><Relationship Id="rId4" Type="http://schemas.openxmlformats.org/officeDocument/2006/relationships/hyperlink" Target="http://www.lawebdelprogramador.com/foros/Prolog/653281-Sistema_de_Razonamiento_Basado_en_CasosSRBC.html" TargetMode="External"/><Relationship Id="rId5" Type="http://schemas.openxmlformats.org/officeDocument/2006/relationships/hyperlink" Target="http://en.wikipedia.org/wiki/CLIPS" TargetMode="External"/><Relationship Id="rId6" Type="http://schemas.openxmlformats.org/officeDocument/2006/relationships/drawing" Target="../drawings/drawing3.xml"/><Relationship Id="rId7"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5.63"/>
    <col customWidth="1" min="7" max="7" width="39.5"/>
    <col customWidth="1" min="8" max="8" width="2.38"/>
    <col customWidth="1" min="9" max="9" width="17.88"/>
    <col customWidth="1" min="10" max="10" width="9.88"/>
    <col customWidth="1" min="11" max="11" width="4.13"/>
    <col customWidth="1" min="12" max="12" width="14.5"/>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3"/>
      <c r="G1" s="4"/>
      <c r="H1" s="5"/>
      <c r="I1" s="6"/>
      <c r="J1" s="7"/>
      <c r="K1" s="8"/>
      <c r="L1" s="9"/>
      <c r="M1" s="12"/>
      <c r="N1" s="13">
        <v>264.0</v>
      </c>
      <c r="O1" s="14"/>
      <c r="P1" s="13">
        <v>15.0</v>
      </c>
      <c r="Q1" s="14"/>
      <c r="R1" s="14"/>
      <c r="S1" s="14"/>
      <c r="T1" s="14"/>
      <c r="U1" s="14"/>
      <c r="V1" s="14"/>
      <c r="W1" s="14"/>
      <c r="X1" s="14"/>
      <c r="Y1" s="14"/>
      <c r="Z1" s="14"/>
      <c r="AA1" s="14"/>
      <c r="AB1" s="14"/>
      <c r="AC1" s="14"/>
      <c r="AD1" s="14"/>
      <c r="AE1" s="14"/>
      <c r="AF1" s="14"/>
      <c r="AG1" s="14"/>
      <c r="AH1" s="14"/>
      <c r="AI1" s="14"/>
      <c r="AJ1" s="1"/>
      <c r="AK1" s="1"/>
      <c r="AL1" s="1"/>
      <c r="AM1" s="1"/>
      <c r="AN1" s="1"/>
      <c r="AO1" s="1"/>
      <c r="AP1" s="1"/>
      <c r="AQ1" s="1"/>
      <c r="AR1" s="15"/>
    </row>
    <row r="2" ht="18.0" customHeight="1">
      <c r="A2" s="16" t="s">
        <v>0</v>
      </c>
      <c r="B2" s="16" t="s">
        <v>1</v>
      </c>
      <c r="C2" s="16" t="s">
        <v>2</v>
      </c>
      <c r="D2" s="17"/>
      <c r="E2" s="16" t="s">
        <v>1</v>
      </c>
      <c r="F2" s="18" t="s">
        <v>3</v>
      </c>
      <c r="G2" s="19" t="s">
        <v>4</v>
      </c>
      <c r="H2" s="20" t="s">
        <v>5</v>
      </c>
      <c r="I2" s="21" t="s">
        <v>6</v>
      </c>
      <c r="J2" s="22" t="s">
        <v>7</v>
      </c>
      <c r="K2" s="22" t="s">
        <v>8</v>
      </c>
      <c r="L2" s="23" t="s">
        <v>9</v>
      </c>
      <c r="M2" s="24"/>
      <c r="N2" s="25" t="s">
        <v>10</v>
      </c>
      <c r="O2" s="25"/>
      <c r="P2" s="25" t="s">
        <v>11</v>
      </c>
      <c r="Q2" s="25" t="s">
        <v>12</v>
      </c>
      <c r="R2" s="25"/>
      <c r="S2" s="25" t="s">
        <v>13</v>
      </c>
      <c r="T2" s="25"/>
      <c r="U2" s="25"/>
      <c r="V2" s="25"/>
      <c r="W2" s="25" t="s">
        <v>14</v>
      </c>
      <c r="X2" s="25"/>
      <c r="Y2" s="25"/>
      <c r="Z2" s="25"/>
      <c r="AA2" s="25"/>
      <c r="AB2" s="25"/>
      <c r="AC2" s="25"/>
      <c r="AD2" s="25"/>
      <c r="AE2" s="25"/>
      <c r="AF2" s="25"/>
      <c r="AG2" s="25"/>
      <c r="AH2" s="25"/>
      <c r="AI2" s="25"/>
      <c r="AJ2" s="26"/>
      <c r="AK2" s="26"/>
      <c r="AL2" s="26"/>
      <c r="AM2" s="26"/>
      <c r="AN2" s="26"/>
      <c r="AO2" s="26"/>
      <c r="AP2" s="26"/>
      <c r="AQ2" s="26"/>
      <c r="AR2" s="26"/>
    </row>
    <row r="3" ht="18.75" customHeight="1">
      <c r="A3" s="1"/>
      <c r="B3" s="1"/>
      <c r="C3" s="1" t="str">
        <f t="shared" ref="C3:C265" si="1">IF(E3="",C2,E3)</f>
        <v>Bruno </v>
      </c>
      <c r="D3" s="2"/>
      <c r="E3" s="29" t="s">
        <v>15</v>
      </c>
      <c r="F3" s="31" t="s">
        <v>16</v>
      </c>
      <c r="G3" s="32" t="s">
        <v>17</v>
      </c>
      <c r="H3" s="36">
        <f t="shared" ref="H3:H266"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0</v>
      </c>
      <c r="I3" s="37"/>
      <c r="J3" s="38">
        <f t="shared" ref="J3:J266"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0</v>
      </c>
      <c r="K3" s="39">
        <f t="shared" ref="K3:K266"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0</v>
      </c>
      <c r="L3" s="40">
        <f t="shared" ref="L3:L266" si="5">IF(K3=O$4,N$4,IF(K3=O$5,N$5,IF(K3=O$6,N$6,IF(K3=O$7,N$7,IF(K3=O$8,N$8,IF(K3=O$9,N$9,IF(K3=O$10,N$10,IF(K3=O$11,N$11,IF(K3=O$12,N$12,IF(K3=O$13,N$13,IF(K3=O$14,N$14,0)))))))))))</f>
        <v>0</v>
      </c>
      <c r="M3" s="12"/>
      <c r="N3" s="25"/>
      <c r="O3" s="25" t="s">
        <v>24</v>
      </c>
      <c r="P3" s="14">
        <f>COUNTIFS(K$3:K$264,"&gt;0")</f>
        <v>124</v>
      </c>
      <c r="Q3" s="14">
        <f t="shared" ref="Q3:Q15" si="6">(P3/P$3)*100</f>
        <v>100</v>
      </c>
      <c r="R3" s="14"/>
      <c r="S3" s="14"/>
      <c r="T3" s="14"/>
      <c r="U3" s="14"/>
      <c r="V3" s="14"/>
      <c r="W3" s="25" t="s">
        <v>25</v>
      </c>
      <c r="X3" s="25" t="s">
        <v>26</v>
      </c>
      <c r="Y3" s="25" t="s">
        <v>27</v>
      </c>
      <c r="Z3" s="25" t="s">
        <v>28</v>
      </c>
      <c r="AA3" s="14"/>
      <c r="AB3" s="25" t="s">
        <v>29</v>
      </c>
      <c r="AC3" s="25" t="s">
        <v>30</v>
      </c>
      <c r="AD3" s="14"/>
      <c r="AE3" s="14"/>
      <c r="AF3" s="14"/>
      <c r="AG3" s="14"/>
      <c r="AH3" s="14"/>
      <c r="AI3" s="14"/>
      <c r="AJ3" s="1"/>
      <c r="AK3" s="1"/>
      <c r="AL3" s="1"/>
      <c r="AM3" s="1"/>
      <c r="AN3" s="1"/>
      <c r="AO3" s="1"/>
      <c r="AP3" s="1"/>
      <c r="AQ3" s="1"/>
      <c r="AR3" s="15"/>
    </row>
    <row r="4" ht="16.5" customHeight="1">
      <c r="A4" s="1"/>
      <c r="B4" s="1"/>
      <c r="C4" s="1" t="str">
        <f t="shared" si="1"/>
        <v>Matias </v>
      </c>
      <c r="D4" s="2"/>
      <c r="E4" s="41" t="s">
        <v>31</v>
      </c>
      <c r="F4" s="31" t="s">
        <v>32</v>
      </c>
      <c r="G4" s="42" t="s">
        <v>33</v>
      </c>
      <c r="H4" s="36">
        <f t="shared" si="2"/>
        <v>0</v>
      </c>
      <c r="I4" s="37"/>
      <c r="J4" s="38">
        <f t="shared" si="3"/>
        <v>0</v>
      </c>
      <c r="K4" s="39">
        <f t="shared" si="4"/>
        <v>0</v>
      </c>
      <c r="L4" s="40">
        <f t="shared" si="5"/>
        <v>0</v>
      </c>
      <c r="M4" s="12"/>
      <c r="N4" s="25" t="s">
        <v>37</v>
      </c>
      <c r="O4" s="25">
        <v>1.0</v>
      </c>
      <c r="P4" s="14">
        <f t="shared" ref="P4:P15" si="7">COUNTIF(K$3:K$264,O4)</f>
        <v>18</v>
      </c>
      <c r="Q4" s="14">
        <f t="shared" si="6"/>
        <v>14.51612903</v>
      </c>
      <c r="R4" s="14"/>
      <c r="S4" s="14" t="str">
        <f>IF(Q4&gt;5,"Problema de Reintegración",0)</f>
        <v>Problema de Reintegración</v>
      </c>
      <c r="T4" s="14">
        <v>0.0</v>
      </c>
      <c r="U4" s="14"/>
      <c r="V4" s="14"/>
      <c r="W4" s="25" t="s">
        <v>38</v>
      </c>
      <c r="X4" s="25" t="s">
        <v>39</v>
      </c>
      <c r="Y4" s="25">
        <f>30/100</f>
        <v>0.3</v>
      </c>
      <c r="Z4" s="25">
        <f>14/100</f>
        <v>0.14</v>
      </c>
      <c r="AA4" s="14"/>
      <c r="AB4" s="14">
        <v>1.0</v>
      </c>
      <c r="AC4" s="14"/>
      <c r="AD4" s="14">
        <f>IF(AC4&gt;5,"Problema de Reintegración",0)</f>
        <v>0</v>
      </c>
      <c r="AE4" s="14">
        <v>0.0</v>
      </c>
      <c r="AF4" s="14" t="s">
        <v>40</v>
      </c>
      <c r="AG4" s="14"/>
      <c r="AH4" s="14"/>
      <c r="AI4" s="14"/>
      <c r="AJ4" s="1"/>
      <c r="AK4" s="1"/>
      <c r="AL4" s="1"/>
      <c r="AM4" s="1"/>
      <c r="AN4" s="1"/>
      <c r="AO4" s="1"/>
      <c r="AP4" s="1"/>
      <c r="AQ4" s="1"/>
      <c r="AR4" s="15"/>
    </row>
    <row r="5" ht="18.0" customHeight="1">
      <c r="A5" s="1"/>
      <c r="B5" s="1"/>
      <c r="C5" s="1" t="str">
        <f t="shared" si="1"/>
        <v>yamil </v>
      </c>
      <c r="D5" s="2"/>
      <c r="E5" s="41" t="s">
        <v>41</v>
      </c>
      <c r="F5" s="31" t="s">
        <v>42</v>
      </c>
      <c r="G5" s="42" t="s">
        <v>43</v>
      </c>
      <c r="H5" s="36">
        <f t="shared" si="2"/>
        <v>0</v>
      </c>
      <c r="I5" s="37"/>
      <c r="J5" s="38">
        <f t="shared" si="3"/>
        <v>0</v>
      </c>
      <c r="K5" s="39">
        <f t="shared" si="4"/>
        <v>0</v>
      </c>
      <c r="L5" s="40">
        <f t="shared" si="5"/>
        <v>0</v>
      </c>
      <c r="M5" s="12"/>
      <c r="N5" s="25" t="s">
        <v>50</v>
      </c>
      <c r="O5" s="25">
        <v>2.0</v>
      </c>
      <c r="P5" s="14">
        <f t="shared" si="7"/>
        <v>3</v>
      </c>
      <c r="Q5" s="14">
        <f t="shared" si="6"/>
        <v>2.419354839</v>
      </c>
      <c r="R5" s="14"/>
      <c r="S5" s="14" t="str">
        <f>IF(Q5&lt;=14,,"Problema de Tensión")</f>
        <v/>
      </c>
      <c r="T5" s="14" t="str">
        <f>IF(Q5&gt;=3,,"Problema de Tensión")</f>
        <v>Problema de Tensión</v>
      </c>
      <c r="U5" s="14"/>
      <c r="V5" s="14"/>
      <c r="W5" s="25" t="s">
        <v>38</v>
      </c>
      <c r="X5" s="25" t="s">
        <v>51</v>
      </c>
      <c r="Y5" s="25">
        <f>11/100</f>
        <v>0.11</v>
      </c>
      <c r="Z5" s="25">
        <f>2/100</f>
        <v>0.02</v>
      </c>
      <c r="AA5" s="14"/>
      <c r="AB5" s="14">
        <v>2.0</v>
      </c>
      <c r="AC5" s="14"/>
      <c r="AD5" s="14" t="str">
        <f>IF(AC5&lt;=14,,"Problema de Tensión")</f>
        <v/>
      </c>
      <c r="AE5" s="14" t="str">
        <f>IF(AC5&gt;=3,,"Problema de Tensión")</f>
        <v>Problema de Tensión</v>
      </c>
      <c r="AF5" s="14" t="s">
        <v>40</v>
      </c>
      <c r="AG5" s="14"/>
      <c r="AH5" s="14"/>
      <c r="AI5" s="14"/>
      <c r="AJ5" s="1"/>
      <c r="AK5" s="1"/>
      <c r="AL5" s="1"/>
      <c r="AM5" s="1"/>
      <c r="AN5" s="1"/>
      <c r="AO5" s="1"/>
      <c r="AP5" s="1"/>
      <c r="AQ5" s="1"/>
      <c r="AR5" s="15"/>
    </row>
    <row r="6" ht="15.75" customHeight="1">
      <c r="A6" s="1"/>
      <c r="B6" s="1"/>
      <c r="C6" s="1" t="str">
        <f t="shared" si="1"/>
        <v>Laura </v>
      </c>
      <c r="D6" s="2"/>
      <c r="E6" s="41" t="s">
        <v>52</v>
      </c>
      <c r="F6" s="31" t="s">
        <v>53</v>
      </c>
      <c r="G6" s="42" t="s">
        <v>43</v>
      </c>
      <c r="H6" s="36">
        <f t="shared" si="2"/>
        <v>0</v>
      </c>
      <c r="I6" s="37"/>
      <c r="J6" s="38">
        <f t="shared" si="3"/>
        <v>0</v>
      </c>
      <c r="K6" s="39">
        <f t="shared" si="4"/>
        <v>0</v>
      </c>
      <c r="L6" s="40">
        <f t="shared" si="5"/>
        <v>0</v>
      </c>
      <c r="M6" s="12"/>
      <c r="N6" s="25" t="s">
        <v>55</v>
      </c>
      <c r="O6" s="25">
        <v>3.0</v>
      </c>
      <c r="P6" s="14">
        <f t="shared" si="7"/>
        <v>8</v>
      </c>
      <c r="Q6" s="14">
        <f t="shared" si="6"/>
        <v>6.451612903</v>
      </c>
      <c r="R6" s="14"/>
      <c r="S6" s="14" t="str">
        <f>IF(Q6&lt;=20,,"Problema de Decisión")</f>
        <v/>
      </c>
      <c r="T6" s="14" t="str">
        <f>IF(Q6&gt;=6,,"Problema de Decisión")</f>
        <v/>
      </c>
      <c r="U6" s="14"/>
      <c r="V6" s="14"/>
      <c r="W6" s="25" t="s">
        <v>57</v>
      </c>
      <c r="X6" s="25" t="s">
        <v>58</v>
      </c>
      <c r="Y6" s="25">
        <f>40/100</f>
        <v>0.4</v>
      </c>
      <c r="Z6" s="25">
        <f>21/100</f>
        <v>0.21</v>
      </c>
      <c r="AA6" s="14"/>
      <c r="AB6" s="14">
        <v>3.0</v>
      </c>
      <c r="AC6" s="14"/>
      <c r="AD6" s="14" t="str">
        <f>IF(AC6&lt;=20,,"Problema de Decisión")</f>
        <v/>
      </c>
      <c r="AE6" s="14" t="str">
        <f>IF(AC6&gt;=6,,"Problema de Decisión")</f>
        <v>Problema de Decisión</v>
      </c>
      <c r="AF6" s="14" t="s">
        <v>40</v>
      </c>
      <c r="AG6" s="14"/>
      <c r="AH6" s="14"/>
      <c r="AI6" s="14"/>
      <c r="AJ6" s="1"/>
      <c r="AK6" s="1"/>
      <c r="AL6" s="1"/>
      <c r="AM6" s="1"/>
      <c r="AN6" s="1"/>
      <c r="AO6" s="1"/>
      <c r="AP6" s="1"/>
      <c r="AQ6" s="1"/>
      <c r="AR6" s="15"/>
    </row>
    <row r="7" ht="15.75" customHeight="1">
      <c r="A7" s="1"/>
      <c r="B7" s="1"/>
      <c r="C7" s="1" t="str">
        <f t="shared" si="1"/>
        <v>Martin </v>
      </c>
      <c r="D7" s="2"/>
      <c r="E7" s="41" t="s">
        <v>59</v>
      </c>
      <c r="F7" s="31" t="s">
        <v>60</v>
      </c>
      <c r="G7" s="42" t="s">
        <v>61</v>
      </c>
      <c r="H7" s="36">
        <f t="shared" si="2"/>
        <v>0</v>
      </c>
      <c r="I7" s="37"/>
      <c r="J7" s="38">
        <f t="shared" si="3"/>
        <v>0</v>
      </c>
      <c r="K7" s="39">
        <f t="shared" si="4"/>
        <v>0</v>
      </c>
      <c r="L7" s="40">
        <f t="shared" si="5"/>
        <v>0</v>
      </c>
      <c r="M7" s="12"/>
      <c r="N7" s="25" t="s">
        <v>64</v>
      </c>
      <c r="O7" s="25">
        <v>4.0</v>
      </c>
      <c r="P7" s="14">
        <f t="shared" si="7"/>
        <v>24</v>
      </c>
      <c r="Q7" s="14">
        <f t="shared" si="6"/>
        <v>19.35483871</v>
      </c>
      <c r="R7" s="14"/>
      <c r="S7" s="14" t="str">
        <f>IF(Q7&lt;=11,,"Problema de Control")</f>
        <v>Problema de Control</v>
      </c>
      <c r="T7" s="14" t="str">
        <f>IF(Q7&gt;=4,,"Problema de Control")</f>
        <v/>
      </c>
      <c r="U7" s="14"/>
      <c r="V7" s="14"/>
      <c r="W7" s="25" t="s">
        <v>57</v>
      </c>
      <c r="X7" s="25" t="s">
        <v>66</v>
      </c>
      <c r="Y7" s="25">
        <f>9/100</f>
        <v>0.09</v>
      </c>
      <c r="Z7" s="25">
        <f>1/100</f>
        <v>0.01</v>
      </c>
      <c r="AA7" s="14"/>
      <c r="AB7" s="14">
        <v>4.0</v>
      </c>
      <c r="AC7" s="14"/>
      <c r="AD7" s="14" t="str">
        <f>IF(AC7&lt;=11,,"Problema de Control")</f>
        <v/>
      </c>
      <c r="AE7" s="14" t="str">
        <f>IF(AC7&gt;=4,,"Problema de Control")</f>
        <v>Problema de Control</v>
      </c>
      <c r="AF7" s="14" t="s">
        <v>40</v>
      </c>
      <c r="AG7" s="14"/>
      <c r="AH7" s="14"/>
      <c r="AI7" s="14"/>
      <c r="AJ7" s="1"/>
      <c r="AK7" s="1"/>
      <c r="AL7" s="1"/>
      <c r="AM7" s="1"/>
      <c r="AN7" s="1"/>
      <c r="AO7" s="1"/>
      <c r="AP7" s="1"/>
      <c r="AQ7" s="1"/>
      <c r="AR7" s="15"/>
    </row>
    <row r="8" ht="15.75" customHeight="1">
      <c r="A8" s="1"/>
      <c r="B8" s="1"/>
      <c r="C8" s="1" t="str">
        <f t="shared" si="1"/>
        <v>yamil </v>
      </c>
      <c r="D8" s="2"/>
      <c r="E8" s="41" t="s">
        <v>41</v>
      </c>
      <c r="F8" s="31" t="s">
        <v>67</v>
      </c>
      <c r="G8" s="42" t="s">
        <v>68</v>
      </c>
      <c r="H8" s="36">
        <f t="shared" si="2"/>
        <v>0</v>
      </c>
      <c r="I8" s="37"/>
      <c r="J8" s="38">
        <f t="shared" si="3"/>
        <v>0</v>
      </c>
      <c r="K8" s="39">
        <f t="shared" si="4"/>
        <v>0</v>
      </c>
      <c r="L8" s="40">
        <f t="shared" si="5"/>
        <v>0</v>
      </c>
      <c r="M8" s="12"/>
      <c r="N8" s="25" t="s">
        <v>72</v>
      </c>
      <c r="O8" s="25">
        <v>5.0</v>
      </c>
      <c r="P8" s="14">
        <f t="shared" si="7"/>
        <v>34</v>
      </c>
      <c r="Q8" s="14">
        <f t="shared" si="6"/>
        <v>27.41935484</v>
      </c>
      <c r="R8" s="14"/>
      <c r="S8" s="14" t="str">
        <f>IF(Q8&lt;=40,,"Problema de Evaluación")</f>
        <v/>
      </c>
      <c r="T8" s="14" t="str">
        <f>IF(Q8&gt;=21,,"Problema de Evaluación")</f>
        <v/>
      </c>
      <c r="U8" s="14"/>
      <c r="V8" s="14"/>
      <c r="W8" s="25" t="s">
        <v>73</v>
      </c>
      <c r="X8" s="25" t="s">
        <v>74</v>
      </c>
      <c r="Y8" s="25">
        <f>11/100</f>
        <v>0.11</v>
      </c>
      <c r="Z8" s="25">
        <f>4/100</f>
        <v>0.04</v>
      </c>
      <c r="AA8" s="14"/>
      <c r="AB8" s="14">
        <v>5.0</v>
      </c>
      <c r="AC8" s="14"/>
      <c r="AD8" s="14" t="str">
        <f>IF(AC8&lt;=40,,"Problema de Evaluación")</f>
        <v/>
      </c>
      <c r="AE8" s="14" t="str">
        <f>IF(AC8&gt;=21,,"Problema de Evaluación")</f>
        <v>Problema de Evaluación</v>
      </c>
      <c r="AF8" s="14" t="s">
        <v>40</v>
      </c>
      <c r="AG8" s="14"/>
      <c r="AH8" s="14"/>
      <c r="AI8" s="14"/>
      <c r="AJ8" s="1"/>
      <c r="AK8" s="1"/>
      <c r="AL8" s="1"/>
      <c r="AM8" s="1"/>
      <c r="AN8" s="1"/>
      <c r="AO8" s="1"/>
      <c r="AP8" s="1"/>
      <c r="AQ8" s="1"/>
      <c r="AR8" s="15"/>
    </row>
    <row r="9" ht="15.75" customHeight="1">
      <c r="A9" s="1"/>
      <c r="B9" s="1"/>
      <c r="C9" s="1" t="str">
        <f t="shared" si="1"/>
        <v>yamil </v>
      </c>
      <c r="D9" s="2"/>
      <c r="E9" s="46"/>
      <c r="F9" s="44"/>
      <c r="G9" s="32" t="s">
        <v>75</v>
      </c>
      <c r="H9" s="36">
        <f t="shared" si="2"/>
        <v>0</v>
      </c>
      <c r="I9" s="37"/>
      <c r="J9" s="38">
        <f t="shared" si="3"/>
        <v>0</v>
      </c>
      <c r="K9" s="39">
        <f t="shared" si="4"/>
        <v>0</v>
      </c>
      <c r="L9" s="40">
        <f t="shared" si="5"/>
        <v>0</v>
      </c>
      <c r="M9" s="12"/>
      <c r="N9" s="25" t="s">
        <v>82</v>
      </c>
      <c r="O9" s="25">
        <v>6.0</v>
      </c>
      <c r="P9" s="14">
        <f t="shared" si="7"/>
        <v>5</v>
      </c>
      <c r="Q9" s="14">
        <f t="shared" si="6"/>
        <v>4.032258065</v>
      </c>
      <c r="R9" s="14"/>
      <c r="S9" s="14" t="str">
        <f>IF(Q9&lt;=30,,"Problema de Comunicación")</f>
        <v/>
      </c>
      <c r="T9" s="14" t="str">
        <f>IF(Q9&gt;=14,,"Problema de Comunicación")</f>
        <v>Problema de Comunicación</v>
      </c>
      <c r="U9" s="14"/>
      <c r="V9" s="14"/>
      <c r="W9" s="25" t="s">
        <v>73</v>
      </c>
      <c r="X9" s="25" t="s">
        <v>83</v>
      </c>
      <c r="Y9" s="25">
        <f>5/100</f>
        <v>0.05</v>
      </c>
      <c r="Z9" s="25">
        <v>0.0</v>
      </c>
      <c r="AA9" s="14"/>
      <c r="AB9" s="14">
        <v>6.0</v>
      </c>
      <c r="AC9" s="14"/>
      <c r="AD9" s="14" t="str">
        <f>IF(AC9&lt;=30,,"Problema de Comunicación")</f>
        <v/>
      </c>
      <c r="AE9" s="14" t="str">
        <f>IF(AC9&gt;=14,,"Problema de Comunicación")</f>
        <v>Problema de Comunicación</v>
      </c>
      <c r="AF9" s="14" t="s">
        <v>40</v>
      </c>
      <c r="AG9" s="14"/>
      <c r="AH9" s="14"/>
      <c r="AI9" s="14"/>
      <c r="AJ9" s="1"/>
      <c r="AK9" s="1"/>
      <c r="AL9" s="1"/>
      <c r="AM9" s="1"/>
      <c r="AN9" s="1"/>
      <c r="AO9" s="1"/>
      <c r="AP9" s="1"/>
      <c r="AQ9" s="1"/>
      <c r="AR9" s="15"/>
    </row>
    <row r="10" ht="15.75" customHeight="1">
      <c r="A10" s="1"/>
      <c r="B10" s="1"/>
      <c r="C10" s="1" t="str">
        <f t="shared" si="1"/>
        <v>yamil </v>
      </c>
      <c r="D10" s="2"/>
      <c r="E10" s="48"/>
      <c r="F10" s="44"/>
      <c r="G10" s="49" t="s">
        <v>87</v>
      </c>
      <c r="H10" s="36" t="str">
        <f t="shared" si="2"/>
        <v>Resumiendo,…</v>
      </c>
      <c r="I10" s="45" t="s">
        <v>90</v>
      </c>
      <c r="J10" s="38" t="str">
        <f t="shared" si="3"/>
        <v>Resumir información</v>
      </c>
      <c r="K10" s="39">
        <f t="shared" si="4"/>
        <v>6</v>
      </c>
      <c r="L10" s="40" t="str">
        <f t="shared" si="5"/>
        <v>Da información</v>
      </c>
      <c r="M10" s="12"/>
      <c r="N10" s="25" t="s">
        <v>92</v>
      </c>
      <c r="O10" s="25">
        <v>7.0</v>
      </c>
      <c r="P10" s="14">
        <f t="shared" si="7"/>
        <v>4</v>
      </c>
      <c r="Q10" s="14">
        <f t="shared" si="6"/>
        <v>3.225806452</v>
      </c>
      <c r="R10" s="14"/>
      <c r="S10" s="14" t="str">
        <f>IF(Q10&lt;=11,,"Problema de Comunicación")</f>
        <v/>
      </c>
      <c r="T10" s="14" t="str">
        <f>IF(Q10&gt;=2,,"Problema de Comunicación")</f>
        <v/>
      </c>
      <c r="U10" s="14"/>
      <c r="V10" s="14"/>
      <c r="W10" s="25" t="s">
        <v>93</v>
      </c>
      <c r="X10" s="25" t="s">
        <v>94</v>
      </c>
      <c r="Y10" s="25">
        <f>20/100</f>
        <v>0.2</v>
      </c>
      <c r="Z10" s="25">
        <f>6/100</f>
        <v>0.06</v>
      </c>
      <c r="AA10" s="14"/>
      <c r="AB10" s="14">
        <v>7.0</v>
      </c>
      <c r="AC10" s="14"/>
      <c r="AD10" s="14" t="str">
        <f>IF(AC10&lt;=11,,"Problema de Comunicación")</f>
        <v/>
      </c>
      <c r="AE10" s="14" t="str">
        <f>IF(AC10&gt;=2,,"Problema de Comunicación")</f>
        <v>Problema de Comunicación</v>
      </c>
      <c r="AF10" s="14" t="s">
        <v>40</v>
      </c>
      <c r="AG10" s="14"/>
      <c r="AH10" s="14"/>
      <c r="AI10" s="14"/>
      <c r="AJ10" s="1"/>
      <c r="AK10" s="1"/>
      <c r="AL10" s="1"/>
      <c r="AM10" s="1"/>
      <c r="AN10" s="1"/>
      <c r="AO10" s="1"/>
      <c r="AP10" s="1"/>
      <c r="AQ10" s="1"/>
      <c r="AR10" s="15"/>
    </row>
    <row r="11" ht="15.75" customHeight="1">
      <c r="A11" s="1"/>
      <c r="B11" s="1"/>
      <c r="C11" s="1" t="str">
        <f t="shared" si="1"/>
        <v>Laura </v>
      </c>
      <c r="D11" s="2"/>
      <c r="E11" s="47" t="s">
        <v>52</v>
      </c>
      <c r="F11" s="31" t="s">
        <v>97</v>
      </c>
      <c r="G11" s="50" t="s">
        <v>98</v>
      </c>
      <c r="H11" s="36" t="str">
        <f t="shared" si="2"/>
        <v>Intentemos…</v>
      </c>
      <c r="I11" s="45" t="s">
        <v>101</v>
      </c>
      <c r="J11" s="38" t="str">
        <f t="shared" si="3"/>
        <v>Guiar</v>
      </c>
      <c r="K11" s="39">
        <f t="shared" si="4"/>
        <v>4</v>
      </c>
      <c r="L11" s="40" t="str">
        <f t="shared" si="5"/>
        <v>Da sugerencia u orientación</v>
      </c>
      <c r="M11" s="12"/>
      <c r="N11" s="25" t="s">
        <v>103</v>
      </c>
      <c r="O11" s="25">
        <v>8.0</v>
      </c>
      <c r="P11" s="14">
        <f t="shared" si="7"/>
        <v>10</v>
      </c>
      <c r="Q11" s="14">
        <f t="shared" si="6"/>
        <v>8.064516129</v>
      </c>
      <c r="R11" s="14"/>
      <c r="S11" s="14" t="str">
        <f>IF(Q11&lt;=9,,"Problema de Evaluación")</f>
        <v/>
      </c>
      <c r="T11" s="14" t="str">
        <f>IF(Q11&gt;=1,,"Problema de Evaluación")</f>
        <v/>
      </c>
      <c r="U11" s="14"/>
      <c r="V11" s="14"/>
      <c r="W11" s="25" t="s">
        <v>93</v>
      </c>
      <c r="X11" s="25" t="s">
        <v>104</v>
      </c>
      <c r="Y11" s="25">
        <f>13/100</f>
        <v>0.13</v>
      </c>
      <c r="Z11" s="25">
        <f t="shared" ref="Z11:Z12" si="8">3/100</f>
        <v>0.03</v>
      </c>
      <c r="AA11" s="14"/>
      <c r="AB11" s="14">
        <v>8.0</v>
      </c>
      <c r="AC11" s="14"/>
      <c r="AD11" s="14" t="str">
        <f>IF(AC11&lt;=9,,"Problema de Evaluación")</f>
        <v/>
      </c>
      <c r="AE11" s="14" t="str">
        <f>IF(AC11&gt;=1,,"Problema de Evaluación")</f>
        <v>Problema de Evaluación</v>
      </c>
      <c r="AF11" s="14" t="s">
        <v>40</v>
      </c>
      <c r="AG11" s="14" t="s">
        <v>105</v>
      </c>
      <c r="AH11" s="14"/>
      <c r="AI11" s="14"/>
      <c r="AJ11" s="1"/>
      <c r="AK11" s="1"/>
      <c r="AL11" s="1"/>
      <c r="AM11" s="1"/>
      <c r="AN11" s="1"/>
      <c r="AO11" s="1"/>
      <c r="AP11" s="1"/>
      <c r="AQ11" s="1"/>
      <c r="AR11" s="15"/>
    </row>
    <row r="12" ht="15.75" customHeight="1">
      <c r="A12" s="1"/>
      <c r="B12" s="1"/>
      <c r="C12" s="1" t="str">
        <f t="shared" si="1"/>
        <v>Martin </v>
      </c>
      <c r="D12" s="2"/>
      <c r="E12" s="47" t="s">
        <v>59</v>
      </c>
      <c r="F12" s="31" t="s">
        <v>109</v>
      </c>
      <c r="G12" s="32" t="s">
        <v>110</v>
      </c>
      <c r="H12" s="36">
        <f t="shared" si="2"/>
        <v>0</v>
      </c>
      <c r="I12" s="37"/>
      <c r="J12" s="38">
        <f t="shared" si="3"/>
        <v>0</v>
      </c>
      <c r="K12" s="39">
        <f t="shared" si="4"/>
        <v>0</v>
      </c>
      <c r="L12" s="40">
        <f t="shared" si="5"/>
        <v>0</v>
      </c>
      <c r="M12" s="12"/>
      <c r="N12" s="25" t="s">
        <v>113</v>
      </c>
      <c r="O12" s="25">
        <v>9.0</v>
      </c>
      <c r="P12" s="14">
        <f t="shared" si="7"/>
        <v>1</v>
      </c>
      <c r="Q12" s="14">
        <f t="shared" si="6"/>
        <v>0.8064516129</v>
      </c>
      <c r="R12" s="14"/>
      <c r="S12" s="14" t="str">
        <f>IF(Q12&lt;=5,,"Problema de Control")</f>
        <v/>
      </c>
      <c r="T12" s="14" t="str">
        <f>IF(Q12&gt;=0,,"Problema de Control")</f>
        <v/>
      </c>
      <c r="U12" s="14"/>
      <c r="V12" s="14"/>
      <c r="W12" s="25" t="s">
        <v>114</v>
      </c>
      <c r="X12" s="25" t="s">
        <v>115</v>
      </c>
      <c r="Y12" s="25">
        <f>14/100</f>
        <v>0.14</v>
      </c>
      <c r="Z12" s="25">
        <f t="shared" si="8"/>
        <v>0.03</v>
      </c>
      <c r="AA12" s="14"/>
      <c r="AB12" s="14">
        <v>9.0</v>
      </c>
      <c r="AC12" s="14"/>
      <c r="AD12" s="14" t="str">
        <f>IF(AC12&lt;=5,,"Problema de Control")</f>
        <v/>
      </c>
      <c r="AE12" s="14" t="str">
        <f>IF(AC12&gt;=0,,"Problema de Control")</f>
        <v/>
      </c>
      <c r="AF12" s="14" t="s">
        <v>40</v>
      </c>
      <c r="AG12" s="14">
        <v>1.0</v>
      </c>
      <c r="AH12" s="14">
        <f t="shared" ref="AH12:AH23" si="9">IF( OR(T4&lt;&gt;0,S4&lt;&gt;0),1,0)</f>
        <v>1</v>
      </c>
      <c r="AI12" s="14"/>
      <c r="AJ12" s="1"/>
      <c r="AK12" s="1"/>
      <c r="AL12" s="1"/>
      <c r="AM12" s="1"/>
      <c r="AN12" s="1"/>
      <c r="AO12" s="1"/>
      <c r="AP12" s="1"/>
      <c r="AQ12" s="1"/>
      <c r="AR12" s="15"/>
    </row>
    <row r="13" ht="24.0" customHeight="1">
      <c r="A13" s="1"/>
      <c r="B13" s="1"/>
      <c r="C13" s="1" t="str">
        <f t="shared" si="1"/>
        <v>Martin </v>
      </c>
      <c r="D13" s="2"/>
      <c r="E13" s="48"/>
      <c r="F13" s="44"/>
      <c r="G13" s="32" t="s">
        <v>118</v>
      </c>
      <c r="H13" s="36" t="str">
        <f t="shared" si="2"/>
        <v>¿Qué hacemos ahora?...</v>
      </c>
      <c r="I13" s="45" t="s">
        <v>36</v>
      </c>
      <c r="J13" s="38" t="str">
        <f t="shared" si="3"/>
        <v>Elaboración</v>
      </c>
      <c r="K13" s="39">
        <f t="shared" si="4"/>
        <v>9</v>
      </c>
      <c r="L13" s="40" t="str">
        <f t="shared" si="5"/>
        <v>Pide sugerencias u orientación</v>
      </c>
      <c r="M13" s="12"/>
      <c r="N13" s="25" t="s">
        <v>120</v>
      </c>
      <c r="O13" s="25">
        <v>10.0</v>
      </c>
      <c r="P13" s="14">
        <f t="shared" si="7"/>
        <v>1</v>
      </c>
      <c r="Q13" s="14">
        <f t="shared" si="6"/>
        <v>0.8064516129</v>
      </c>
      <c r="R13" s="14"/>
      <c r="S13" s="14" t="str">
        <f>IF(Q13&lt;=13,,"Problema de Decisión")</f>
        <v/>
      </c>
      <c r="T13" s="14" t="str">
        <f>IF(Q13&gt;=3,,"Problema de Decisión")</f>
        <v>Problema de Decisión</v>
      </c>
      <c r="U13" s="14"/>
      <c r="V13" s="14"/>
      <c r="W13" s="25" t="s">
        <v>114</v>
      </c>
      <c r="X13" s="25" t="s">
        <v>121</v>
      </c>
      <c r="Y13" s="25">
        <f>10/100</f>
        <v>0.1</v>
      </c>
      <c r="Z13" s="25">
        <f>1/100</f>
        <v>0.01</v>
      </c>
      <c r="AA13" s="14"/>
      <c r="AB13" s="14">
        <v>10.0</v>
      </c>
      <c r="AC13" s="14"/>
      <c r="AD13" s="14" t="str">
        <f>IF(AC13&lt;=13,,"Problema de Decisión")</f>
        <v/>
      </c>
      <c r="AE13" s="14" t="str">
        <f>IF(AC13&gt;=3,,"Problema de Decisión")</f>
        <v>Problema de Decisión</v>
      </c>
      <c r="AF13" s="14" t="s">
        <v>40</v>
      </c>
      <c r="AG13" s="14">
        <v>2.0</v>
      </c>
      <c r="AH13" s="14">
        <f t="shared" si="9"/>
        <v>1</v>
      </c>
      <c r="AI13" s="14"/>
      <c r="AJ13" s="1"/>
      <c r="AK13" s="1"/>
      <c r="AL13" s="1"/>
      <c r="AM13" s="1"/>
      <c r="AN13" s="1"/>
      <c r="AO13" s="1"/>
      <c r="AP13" s="1"/>
      <c r="AQ13" s="1"/>
      <c r="AR13" s="15"/>
    </row>
    <row r="14" ht="24.0" customHeight="1">
      <c r="A14" s="1"/>
      <c r="B14" s="1"/>
      <c r="C14" s="1" t="str">
        <f t="shared" si="1"/>
        <v>Bruno </v>
      </c>
      <c r="D14" s="2"/>
      <c r="E14" s="47" t="s">
        <v>15</v>
      </c>
      <c r="F14" s="31" t="s">
        <v>109</v>
      </c>
      <c r="G14" s="32" t="s">
        <v>125</v>
      </c>
      <c r="H14" s="36" t="str">
        <f t="shared" si="2"/>
        <v>Yo pienso que…</v>
      </c>
      <c r="I14" s="45" t="s">
        <v>127</v>
      </c>
      <c r="J14" s="38" t="str">
        <f t="shared" si="3"/>
        <v>Sugerir</v>
      </c>
      <c r="K14" s="39">
        <f t="shared" si="4"/>
        <v>5</v>
      </c>
      <c r="L14" s="40" t="str">
        <f t="shared" si="5"/>
        <v>Da opiniones</v>
      </c>
      <c r="M14" s="12"/>
      <c r="N14" s="25" t="s">
        <v>128</v>
      </c>
      <c r="O14" s="25">
        <v>11.0</v>
      </c>
      <c r="P14" s="14">
        <f t="shared" si="7"/>
        <v>15</v>
      </c>
      <c r="Q14" s="14">
        <f t="shared" si="6"/>
        <v>12.09677419</v>
      </c>
      <c r="R14" s="14"/>
      <c r="S14" s="14" t="str">
        <f>IF(Q14&lt;=10,,"Problema de Tensión")</f>
        <v>Problema de Tensión</v>
      </c>
      <c r="T14" s="14" t="str">
        <f>IF(Q14&gt;=1,,"Problema de Tensión")</f>
        <v/>
      </c>
      <c r="U14" s="14"/>
      <c r="V14" s="14"/>
      <c r="W14" s="25" t="s">
        <v>129</v>
      </c>
      <c r="X14" s="25" t="s">
        <v>130</v>
      </c>
      <c r="Y14" s="25">
        <f>5/100</f>
        <v>0.05</v>
      </c>
      <c r="Z14" s="25">
        <v>0.0</v>
      </c>
      <c r="AA14" s="14"/>
      <c r="AB14" s="14">
        <v>11.0</v>
      </c>
      <c r="AC14" s="14"/>
      <c r="AD14" s="14" t="str">
        <f>IF(AC14&lt;=10,,"Problema de Tensión")</f>
        <v/>
      </c>
      <c r="AE14" s="14" t="str">
        <f>IF(AC14&gt;=1,,"Problema de Tensión")</f>
        <v>Problema de Tensión</v>
      </c>
      <c r="AF14" s="14" t="s">
        <v>40</v>
      </c>
      <c r="AG14" s="14">
        <v>3.0</v>
      </c>
      <c r="AH14" s="14">
        <f t="shared" si="9"/>
        <v>0</v>
      </c>
      <c r="AI14" s="14"/>
      <c r="AJ14" s="1"/>
      <c r="AK14" s="1"/>
      <c r="AL14" s="1"/>
      <c r="AM14" s="1"/>
      <c r="AN14" s="1"/>
      <c r="AO14" s="1"/>
      <c r="AP14" s="1"/>
      <c r="AQ14" s="1"/>
      <c r="AR14" s="15"/>
    </row>
    <row r="15" ht="15.75" customHeight="1">
      <c r="A15" s="1"/>
      <c r="B15" s="1"/>
      <c r="C15" s="1" t="str">
        <f t="shared" si="1"/>
        <v>Laura </v>
      </c>
      <c r="D15" s="2"/>
      <c r="E15" s="52" t="s">
        <v>52</v>
      </c>
      <c r="F15" s="31" t="s">
        <v>134</v>
      </c>
      <c r="G15" s="32" t="s">
        <v>135</v>
      </c>
      <c r="H15" s="36" t="str">
        <f t="shared" si="2"/>
        <v>¿Están de acuerdo...?</v>
      </c>
      <c r="I15" s="45" t="s">
        <v>71</v>
      </c>
      <c r="J15" s="38" t="str">
        <f t="shared" si="3"/>
        <v>Requerir confirmación</v>
      </c>
      <c r="K15" s="39">
        <f t="shared" si="4"/>
        <v>8</v>
      </c>
      <c r="L15" s="40" t="str">
        <f t="shared" si="5"/>
        <v>Pide opinión</v>
      </c>
      <c r="M15" s="12"/>
      <c r="N15" s="25" t="s">
        <v>137</v>
      </c>
      <c r="O15" s="25">
        <v>12.0</v>
      </c>
      <c r="P15" s="14">
        <f t="shared" si="7"/>
        <v>1</v>
      </c>
      <c r="Q15" s="14">
        <f t="shared" si="6"/>
        <v>0.8064516129</v>
      </c>
      <c r="R15" s="14"/>
      <c r="S15" s="14" t="str">
        <f>IF(Q15&lt;=7,,"Problema de Reintegración")</f>
        <v/>
      </c>
      <c r="T15" s="14" t="str">
        <f>IF(Q15&gt;=0,,"Problema de Reintegración")</f>
        <v/>
      </c>
      <c r="U15" s="14"/>
      <c r="V15" s="14"/>
      <c r="W15" s="25" t="s">
        <v>129</v>
      </c>
      <c r="X15" s="25" t="s">
        <v>138</v>
      </c>
      <c r="Y15" s="25">
        <f>7/100</f>
        <v>0.07</v>
      </c>
      <c r="Z15" s="25">
        <v>0.0</v>
      </c>
      <c r="AA15" s="14"/>
      <c r="AB15" s="14">
        <v>12.0</v>
      </c>
      <c r="AC15" s="14"/>
      <c r="AD15" s="14" t="str">
        <f>IF(AC15&lt;=7,,"Problema de Reintegración")</f>
        <v/>
      </c>
      <c r="AE15" s="14" t="str">
        <f>IF(AC15&gt;=0,,"Problema de Reintegración")</f>
        <v/>
      </c>
      <c r="AF15" s="14" t="s">
        <v>40</v>
      </c>
      <c r="AG15" s="14">
        <v>4.0</v>
      </c>
      <c r="AH15" s="14">
        <f t="shared" si="9"/>
        <v>1</v>
      </c>
      <c r="AI15" s="14"/>
      <c r="AJ15" s="1"/>
      <c r="AK15" s="1"/>
      <c r="AL15" s="1"/>
      <c r="AM15" s="1"/>
      <c r="AN15" s="1"/>
      <c r="AO15" s="1"/>
      <c r="AP15" s="1"/>
      <c r="AQ15" s="1"/>
      <c r="AR15" s="15"/>
    </row>
    <row r="16" ht="15.75" customHeight="1">
      <c r="A16" s="1"/>
      <c r="B16" s="1"/>
      <c r="C16" s="1" t="str">
        <f t="shared" si="1"/>
        <v>Bruno </v>
      </c>
      <c r="D16" s="2"/>
      <c r="E16" s="47" t="s">
        <v>15</v>
      </c>
      <c r="F16" s="31" t="s">
        <v>134</v>
      </c>
      <c r="G16" s="32" t="s">
        <v>142</v>
      </c>
      <c r="H16" s="36" t="str">
        <f t="shared" si="2"/>
        <v>Si, estoy de acuerdo…</v>
      </c>
      <c r="I16" s="45" t="s">
        <v>144</v>
      </c>
      <c r="J16" s="38" t="str">
        <f t="shared" si="3"/>
        <v>Aceptación/Confirmación</v>
      </c>
      <c r="K16" s="39">
        <f t="shared" si="4"/>
        <v>3</v>
      </c>
      <c r="L16" s="40" t="str">
        <f t="shared" si="5"/>
        <v>Muestra acuerdo o aprueba</v>
      </c>
      <c r="M16" s="12"/>
      <c r="N16" s="25"/>
      <c r="O16" s="25"/>
      <c r="P16" s="14"/>
      <c r="Q16" s="14"/>
      <c r="R16" s="14"/>
      <c r="S16" s="14"/>
      <c r="T16" s="14"/>
      <c r="U16" s="25"/>
      <c r="V16" s="14"/>
      <c r="W16" s="25"/>
      <c r="X16" s="25"/>
      <c r="Y16" s="25"/>
      <c r="Z16" s="25"/>
      <c r="AA16" s="14"/>
      <c r="AB16" s="14"/>
      <c r="AC16" s="14"/>
      <c r="AD16" s="14"/>
      <c r="AE16" s="14"/>
      <c r="AF16" s="14" t="s">
        <v>40</v>
      </c>
      <c r="AG16" s="14">
        <v>5.0</v>
      </c>
      <c r="AH16" s="14">
        <f t="shared" si="9"/>
        <v>0</v>
      </c>
      <c r="AI16" s="14"/>
      <c r="AJ16" s="1"/>
      <c r="AK16" s="1"/>
      <c r="AL16" s="1"/>
      <c r="AM16" s="1"/>
      <c r="AN16" s="1"/>
      <c r="AO16" s="1"/>
      <c r="AP16" s="1"/>
      <c r="AQ16" s="1"/>
      <c r="AR16" s="15"/>
    </row>
    <row r="17" ht="29.25" customHeight="1">
      <c r="A17" s="1"/>
      <c r="B17" s="1"/>
      <c r="C17" s="1" t="str">
        <f t="shared" si="1"/>
        <v>Laura </v>
      </c>
      <c r="D17" s="2"/>
      <c r="E17" s="53" t="s">
        <v>52</v>
      </c>
      <c r="F17" s="31" t="s">
        <v>145</v>
      </c>
      <c r="G17" s="54" t="s">
        <v>146</v>
      </c>
      <c r="H17" s="36" t="str">
        <f t="shared" si="2"/>
        <v>Hay que hacer lo siguiente…</v>
      </c>
      <c r="I17" s="45" t="s">
        <v>150</v>
      </c>
      <c r="J17" s="38" t="str">
        <f t="shared" si="3"/>
        <v>Elaborar</v>
      </c>
      <c r="K17" s="39">
        <f t="shared" si="4"/>
        <v>4</v>
      </c>
      <c r="L17" s="40" t="str">
        <f t="shared" si="5"/>
        <v>Da sugerencia u orientación</v>
      </c>
      <c r="M17" s="12"/>
      <c r="N17" s="14"/>
      <c r="O17" s="14"/>
      <c r="P17" s="14"/>
      <c r="Q17" s="14"/>
      <c r="R17" s="14"/>
      <c r="S17" s="14"/>
      <c r="T17" s="25"/>
      <c r="U17" s="14" t="s">
        <v>151</v>
      </c>
      <c r="V17" s="14"/>
      <c r="W17" s="14"/>
      <c r="X17" s="14"/>
      <c r="Y17" s="14"/>
      <c r="Z17" s="14"/>
      <c r="AA17" s="14"/>
      <c r="AB17" s="14"/>
      <c r="AC17" s="14"/>
      <c r="AD17" s="14"/>
      <c r="AE17" s="14"/>
      <c r="AF17" s="14"/>
      <c r="AG17" s="14">
        <v>6.0</v>
      </c>
      <c r="AH17" s="14">
        <f t="shared" si="9"/>
        <v>1</v>
      </c>
      <c r="AI17" s="14"/>
      <c r="AJ17" s="1"/>
      <c r="AK17" s="1"/>
      <c r="AL17" s="1"/>
      <c r="AM17" s="1"/>
      <c r="AN17" s="1"/>
      <c r="AO17" s="1"/>
      <c r="AP17" s="1"/>
      <c r="AQ17" s="1"/>
      <c r="AR17" s="15"/>
    </row>
    <row r="18" ht="37.5" customHeight="1">
      <c r="A18" s="1"/>
      <c r="B18" s="1"/>
      <c r="C18" s="1" t="str">
        <f t="shared" si="1"/>
        <v>Laura </v>
      </c>
      <c r="D18" s="2"/>
      <c r="E18" s="55"/>
      <c r="F18" s="44"/>
      <c r="G18" s="54" t="s">
        <v>156</v>
      </c>
      <c r="H18" s="36">
        <f t="shared" si="2"/>
        <v>0</v>
      </c>
      <c r="I18" s="37"/>
      <c r="J18" s="38">
        <f t="shared" si="3"/>
        <v>0</v>
      </c>
      <c r="K18" s="39">
        <f t="shared" si="4"/>
        <v>0</v>
      </c>
      <c r="L18" s="40">
        <f t="shared" si="5"/>
        <v>0</v>
      </c>
      <c r="M18" s="12"/>
      <c r="N18" s="25" t="s">
        <v>158</v>
      </c>
      <c r="O18" s="14" t="s">
        <v>159</v>
      </c>
      <c r="P18" s="14" t="s">
        <v>159</v>
      </c>
      <c r="Q18" s="14" t="s">
        <v>159</v>
      </c>
      <c r="R18" s="14"/>
      <c r="S18" s="29" t="s">
        <v>15</v>
      </c>
      <c r="T18" s="14"/>
      <c r="U18" s="14"/>
      <c r="V18" s="14"/>
      <c r="W18" s="14"/>
      <c r="X18" s="14"/>
      <c r="Y18" s="14"/>
      <c r="Z18" s="14"/>
      <c r="AA18" s="14"/>
      <c r="AB18" s="14"/>
      <c r="AC18" s="14"/>
      <c r="AD18" s="14"/>
      <c r="AE18" s="14"/>
      <c r="AF18" s="14"/>
      <c r="AG18" s="14">
        <v>7.0</v>
      </c>
      <c r="AH18" s="14">
        <f t="shared" si="9"/>
        <v>0</v>
      </c>
      <c r="AI18" s="14"/>
      <c r="AJ18" s="1"/>
      <c r="AK18" s="1"/>
      <c r="AL18" s="1"/>
      <c r="AM18" s="1"/>
      <c r="AN18" s="1"/>
      <c r="AO18" s="1"/>
      <c r="AP18" s="1"/>
      <c r="AQ18" s="1"/>
      <c r="AR18" s="15"/>
    </row>
    <row r="19" ht="30.0" customHeight="1">
      <c r="A19" s="1"/>
      <c r="B19" s="1"/>
      <c r="C19" s="1" t="str">
        <f t="shared" si="1"/>
        <v>Martin </v>
      </c>
      <c r="D19" s="2"/>
      <c r="E19" s="53" t="s">
        <v>59</v>
      </c>
      <c r="F19" s="31" t="s">
        <v>162</v>
      </c>
      <c r="G19" s="54" t="s">
        <v>163</v>
      </c>
      <c r="H19" s="36" t="str">
        <f t="shared" si="2"/>
        <v>¡Esto va bien! Sigamos…</v>
      </c>
      <c r="I19" s="45" t="s">
        <v>99</v>
      </c>
      <c r="J19" s="38" t="str">
        <f t="shared" si="3"/>
        <v>Reforzar</v>
      </c>
      <c r="K19" s="39">
        <f t="shared" si="4"/>
        <v>5</v>
      </c>
      <c r="L19" s="40" t="str">
        <f t="shared" si="5"/>
        <v>Da opiniones</v>
      </c>
      <c r="M19" s="12"/>
      <c r="N19" s="25" t="s">
        <v>166</v>
      </c>
      <c r="O19" s="41" t="s">
        <v>52</v>
      </c>
      <c r="P19" s="27">
        <f t="shared" ref="P19:P25" si="10"> COUNTIFS(C$3:C$264,O19,K$3:K$264,"&gt;0")
</f>
        <v>47</v>
      </c>
      <c r="Q19" s="14"/>
      <c r="R19" s="14"/>
      <c r="S19" s="14"/>
      <c r="T19" s="14"/>
      <c r="U19" s="14"/>
      <c r="V19" s="14"/>
      <c r="W19" s="14"/>
      <c r="X19" s="14"/>
      <c r="Y19" s="14"/>
      <c r="Z19" s="14"/>
      <c r="AA19" s="14"/>
      <c r="AB19" s="14"/>
      <c r="AC19" s="14"/>
      <c r="AD19" s="14"/>
      <c r="AE19" s="14"/>
      <c r="AF19" s="14"/>
      <c r="AG19" s="14">
        <v>8.0</v>
      </c>
      <c r="AH19" s="14">
        <f t="shared" si="9"/>
        <v>0</v>
      </c>
      <c r="AI19" s="14"/>
      <c r="AJ19" s="1"/>
      <c r="AK19" s="1"/>
      <c r="AL19" s="1"/>
      <c r="AM19" s="1"/>
      <c r="AN19" s="1"/>
      <c r="AO19" s="1"/>
      <c r="AP19" s="1"/>
      <c r="AQ19" s="1"/>
      <c r="AR19" s="15"/>
    </row>
    <row r="20" ht="36.75" customHeight="1">
      <c r="A20" s="1"/>
      <c r="B20" s="1"/>
      <c r="C20" s="1" t="str">
        <f t="shared" si="1"/>
        <v>Matias </v>
      </c>
      <c r="D20" s="2"/>
      <c r="E20" s="53" t="s">
        <v>31</v>
      </c>
      <c r="F20" s="31" t="s">
        <v>168</v>
      </c>
      <c r="G20" s="54" t="s">
        <v>170</v>
      </c>
      <c r="H20" s="36">
        <f t="shared" si="2"/>
        <v>0</v>
      </c>
      <c r="I20" s="37"/>
      <c r="J20" s="38">
        <f t="shared" si="3"/>
        <v>0</v>
      </c>
      <c r="K20" s="39">
        <f t="shared" si="4"/>
        <v>0</v>
      </c>
      <c r="L20" s="40">
        <f t="shared" si="5"/>
        <v>0</v>
      </c>
      <c r="M20" s="12"/>
      <c r="N20" s="25" t="s">
        <v>166</v>
      </c>
      <c r="O20" s="41" t="s">
        <v>31</v>
      </c>
      <c r="P20" s="27">
        <f t="shared" si="10"/>
        <v>54</v>
      </c>
      <c r="Q20" s="14"/>
      <c r="R20" s="14"/>
      <c r="S20" s="14"/>
      <c r="T20" s="14"/>
      <c r="U20" s="14"/>
      <c r="V20" s="14"/>
      <c r="W20" s="14"/>
      <c r="X20" s="14"/>
      <c r="Y20" s="14"/>
      <c r="Z20" s="14"/>
      <c r="AA20" s="14"/>
      <c r="AB20" s="14"/>
      <c r="AC20" s="14"/>
      <c r="AD20" s="14"/>
      <c r="AE20" s="14"/>
      <c r="AF20" s="14"/>
      <c r="AG20" s="14">
        <v>9.0</v>
      </c>
      <c r="AH20" s="14">
        <f t="shared" si="9"/>
        <v>0</v>
      </c>
      <c r="AI20" s="14"/>
      <c r="AJ20" s="1"/>
      <c r="AK20" s="1"/>
      <c r="AL20" s="1"/>
      <c r="AM20" s="1"/>
      <c r="AN20" s="1"/>
      <c r="AO20" s="1"/>
      <c r="AP20" s="1"/>
      <c r="AQ20" s="1"/>
      <c r="AR20" s="15"/>
    </row>
    <row r="21" ht="47.25" customHeight="1">
      <c r="A21" s="1"/>
      <c r="B21" s="1"/>
      <c r="C21" s="1" t="str">
        <f t="shared" si="1"/>
        <v>Matias </v>
      </c>
      <c r="D21" s="2"/>
      <c r="E21" s="58"/>
      <c r="F21" s="44"/>
      <c r="G21" s="54" t="s">
        <v>174</v>
      </c>
      <c r="H21" s="36" t="str">
        <f t="shared" si="2"/>
        <v>A mi me parece bien…</v>
      </c>
      <c r="I21" s="45" t="s">
        <v>80</v>
      </c>
      <c r="J21" s="38" t="str">
        <f t="shared" si="3"/>
        <v>Concertar</v>
      </c>
      <c r="K21" s="39">
        <f t="shared" si="4"/>
        <v>5</v>
      </c>
      <c r="L21" s="40" t="str">
        <f t="shared" si="5"/>
        <v>Da opiniones</v>
      </c>
      <c r="M21" s="12"/>
      <c r="N21" s="25" t="s">
        <v>166</v>
      </c>
      <c r="O21" s="29" t="s">
        <v>15</v>
      </c>
      <c r="P21" s="27">
        <f t="shared" si="10"/>
        <v>6</v>
      </c>
      <c r="Q21" s="14"/>
      <c r="R21" s="14"/>
      <c r="S21" s="14"/>
      <c r="T21" s="14"/>
      <c r="U21" s="14"/>
      <c r="V21" s="14"/>
      <c r="W21" s="14"/>
      <c r="X21" s="14"/>
      <c r="Y21" s="14"/>
      <c r="Z21" s="14"/>
      <c r="AA21" s="14"/>
      <c r="AB21" s="14"/>
      <c r="AC21" s="14"/>
      <c r="AD21" s="14"/>
      <c r="AE21" s="14"/>
      <c r="AF21" s="14"/>
      <c r="AG21" s="14">
        <v>10.0</v>
      </c>
      <c r="AH21" s="14">
        <f t="shared" si="9"/>
        <v>1</v>
      </c>
      <c r="AI21" s="14"/>
      <c r="AJ21" s="1"/>
      <c r="AK21" s="1"/>
      <c r="AL21" s="1"/>
      <c r="AM21" s="1"/>
      <c r="AN21" s="1"/>
      <c r="AO21" s="1"/>
      <c r="AP21" s="1"/>
      <c r="AQ21" s="1"/>
      <c r="AR21" s="15"/>
    </row>
    <row r="22" ht="27.0" customHeight="1">
      <c r="A22" s="1"/>
      <c r="B22" s="1"/>
      <c r="C22" s="1" t="str">
        <f t="shared" si="1"/>
        <v>Matias </v>
      </c>
      <c r="D22" s="2"/>
      <c r="E22" s="58"/>
      <c r="F22" s="44"/>
      <c r="G22" s="54" t="s">
        <v>179</v>
      </c>
      <c r="H22" s="36" t="str">
        <f t="shared" si="2"/>
        <v>Gracias amigos…</v>
      </c>
      <c r="I22" s="45" t="s">
        <v>183</v>
      </c>
      <c r="J22" s="38" t="str">
        <f t="shared" si="3"/>
        <v>Apreciación</v>
      </c>
      <c r="K22" s="39">
        <f t="shared" si="4"/>
        <v>2</v>
      </c>
      <c r="L22" s="40" t="str">
        <f t="shared" si="5"/>
        <v>Muestra relajamiento o moderación</v>
      </c>
      <c r="M22" s="12"/>
      <c r="N22" s="25" t="s">
        <v>166</v>
      </c>
      <c r="O22" s="59" t="s">
        <v>59</v>
      </c>
      <c r="P22" s="27">
        <f t="shared" si="10"/>
        <v>16</v>
      </c>
      <c r="Q22" s="14"/>
      <c r="R22" s="14"/>
      <c r="S22" s="14"/>
      <c r="T22" s="14"/>
      <c r="U22" s="14"/>
      <c r="V22" s="14"/>
      <c r="W22" s="14"/>
      <c r="X22" s="14"/>
      <c r="Y22" s="14"/>
      <c r="Z22" s="14"/>
      <c r="AA22" s="14"/>
      <c r="AB22" s="14"/>
      <c r="AC22" s="14"/>
      <c r="AD22" s="14"/>
      <c r="AE22" s="14"/>
      <c r="AF22" s="14"/>
      <c r="AG22" s="14">
        <v>11.0</v>
      </c>
      <c r="AH22" s="14">
        <f t="shared" si="9"/>
        <v>1</v>
      </c>
      <c r="AI22" s="14"/>
      <c r="AJ22" s="1"/>
      <c r="AK22" s="1"/>
      <c r="AL22" s="1"/>
      <c r="AM22" s="1"/>
      <c r="AN22" s="1"/>
      <c r="AO22" s="1"/>
      <c r="AP22" s="1"/>
      <c r="AQ22" s="1"/>
      <c r="AR22" s="15"/>
    </row>
    <row r="23" ht="27.0" customHeight="1">
      <c r="A23" s="1"/>
      <c r="B23" s="1"/>
      <c r="C23" s="1" t="str">
        <f t="shared" si="1"/>
        <v>Laura </v>
      </c>
      <c r="D23" s="2"/>
      <c r="E23" s="57" t="s">
        <v>52</v>
      </c>
      <c r="F23" s="31" t="s">
        <v>187</v>
      </c>
      <c r="G23" s="54" t="s">
        <v>188</v>
      </c>
      <c r="H23" s="36">
        <f t="shared" si="2"/>
        <v>0</v>
      </c>
      <c r="I23" s="37"/>
      <c r="J23" s="38">
        <f t="shared" si="3"/>
        <v>0</v>
      </c>
      <c r="K23" s="39">
        <f t="shared" si="4"/>
        <v>0</v>
      </c>
      <c r="L23" s="40">
        <f t="shared" si="5"/>
        <v>0</v>
      </c>
      <c r="M23" s="12"/>
      <c r="N23" s="25" t="s">
        <v>166</v>
      </c>
      <c r="O23" s="41" t="s">
        <v>41</v>
      </c>
      <c r="P23" s="27">
        <f t="shared" si="10"/>
        <v>1</v>
      </c>
      <c r="Q23" s="14"/>
      <c r="R23" s="14"/>
      <c r="S23" s="14"/>
      <c r="T23" s="14"/>
      <c r="U23" s="14"/>
      <c r="V23" s="14"/>
      <c r="W23" s="14"/>
      <c r="X23" s="14"/>
      <c r="Y23" s="14"/>
      <c r="Z23" s="14"/>
      <c r="AA23" s="14"/>
      <c r="AB23" s="14"/>
      <c r="AC23" s="14"/>
      <c r="AD23" s="14"/>
      <c r="AE23" s="14"/>
      <c r="AF23" s="14"/>
      <c r="AG23" s="14">
        <v>12.0</v>
      </c>
      <c r="AH23" s="14">
        <f t="shared" si="9"/>
        <v>0</v>
      </c>
      <c r="AI23" s="14"/>
      <c r="AJ23" s="14"/>
      <c r="AK23" s="14"/>
      <c r="AL23" s="14"/>
      <c r="AM23" s="14"/>
      <c r="AN23" s="14"/>
      <c r="AO23" s="14"/>
      <c r="AP23" s="14"/>
      <c r="AQ23" s="14"/>
      <c r="AR23" s="14"/>
    </row>
    <row r="24" ht="24.0" customHeight="1">
      <c r="A24" s="1"/>
      <c r="B24" s="1"/>
      <c r="C24" s="1" t="str">
        <f t="shared" si="1"/>
        <v>Matias </v>
      </c>
      <c r="D24" s="2"/>
      <c r="E24" s="57" t="s">
        <v>31</v>
      </c>
      <c r="F24" s="31" t="s">
        <v>192</v>
      </c>
      <c r="G24" s="54" t="s">
        <v>193</v>
      </c>
      <c r="H24" s="36">
        <f t="shared" si="2"/>
        <v>0</v>
      </c>
      <c r="I24" s="37"/>
      <c r="J24" s="38">
        <f t="shared" si="3"/>
        <v>0</v>
      </c>
      <c r="K24" s="39">
        <f t="shared" si="4"/>
        <v>0</v>
      </c>
      <c r="L24" s="40">
        <f t="shared" si="5"/>
        <v>0</v>
      </c>
      <c r="M24" s="12"/>
      <c r="N24" s="25" t="s">
        <v>166</v>
      </c>
      <c r="O24" s="14"/>
      <c r="P24" s="27">
        <f t="shared" si="10"/>
        <v>0</v>
      </c>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row>
    <row r="25" ht="27.75" customHeight="1">
      <c r="A25" s="1"/>
      <c r="B25" s="1"/>
      <c r="C25" s="1" t="str">
        <f t="shared" si="1"/>
        <v>Matias </v>
      </c>
      <c r="D25" s="2"/>
      <c r="E25" s="58"/>
      <c r="F25" s="44"/>
      <c r="G25" s="54" t="s">
        <v>199</v>
      </c>
      <c r="H25" s="36">
        <f t="shared" si="2"/>
        <v>0</v>
      </c>
      <c r="I25" s="37"/>
      <c r="J25" s="38">
        <f t="shared" si="3"/>
        <v>0</v>
      </c>
      <c r="K25" s="39">
        <f t="shared" si="4"/>
        <v>0</v>
      </c>
      <c r="L25" s="40">
        <f t="shared" si="5"/>
        <v>0</v>
      </c>
      <c r="M25" s="12"/>
      <c r="N25" s="25" t="s">
        <v>166</v>
      </c>
      <c r="O25" s="14"/>
      <c r="P25" s="27">
        <f t="shared" si="10"/>
        <v>0</v>
      </c>
      <c r="Q25" s="25" t="s">
        <v>7</v>
      </c>
      <c r="R25" s="14"/>
      <c r="S25" s="14"/>
      <c r="T25" s="14"/>
      <c r="U25" s="25" t="s">
        <v>7</v>
      </c>
      <c r="V25" s="25" t="s">
        <v>7</v>
      </c>
      <c r="W25" s="14"/>
      <c r="X25" s="14"/>
      <c r="Y25" s="14"/>
      <c r="Z25" s="14"/>
      <c r="AA25" s="14"/>
      <c r="AB25" s="14"/>
      <c r="AC25" s="14"/>
      <c r="AD25" s="14"/>
      <c r="AE25" s="14"/>
      <c r="AF25" s="14"/>
      <c r="AG25" s="14"/>
      <c r="AH25" s="14"/>
      <c r="AI25" s="14"/>
      <c r="AJ25" s="14"/>
      <c r="AK25" s="14"/>
      <c r="AL25" s="14"/>
      <c r="AM25" s="14"/>
      <c r="AN25" s="14"/>
      <c r="AO25" s="14"/>
      <c r="AP25" s="14"/>
      <c r="AQ25" s="14"/>
      <c r="AR25" s="14"/>
    </row>
    <row r="26" ht="35.25" customHeight="1">
      <c r="A26" s="1"/>
      <c r="B26" s="1"/>
      <c r="C26" s="1" t="str">
        <f t="shared" si="1"/>
        <v>Laura </v>
      </c>
      <c r="D26" s="2"/>
      <c r="E26" s="57" t="s">
        <v>52</v>
      </c>
      <c r="F26" s="31" t="s">
        <v>202</v>
      </c>
      <c r="G26" s="54" t="s">
        <v>203</v>
      </c>
      <c r="H26" s="36">
        <f t="shared" si="2"/>
        <v>0</v>
      </c>
      <c r="I26" s="37"/>
      <c r="J26" s="38">
        <f t="shared" si="3"/>
        <v>0</v>
      </c>
      <c r="K26" s="39">
        <f t="shared" si="4"/>
        <v>0</v>
      </c>
      <c r="L26" s="40">
        <f t="shared" si="5"/>
        <v>0</v>
      </c>
      <c r="M26" s="12"/>
      <c r="N26" s="25"/>
      <c r="O26" s="14"/>
      <c r="P26" s="25" t="s">
        <v>204</v>
      </c>
      <c r="Q26" s="25" t="s">
        <v>12</v>
      </c>
      <c r="R26" s="25"/>
      <c r="S26" s="25" t="s">
        <v>205</v>
      </c>
      <c r="T26" s="14"/>
      <c r="U26" s="25" t="s">
        <v>206</v>
      </c>
      <c r="V26" s="25" t="s">
        <v>207</v>
      </c>
      <c r="W26" s="14"/>
      <c r="X26" s="14"/>
      <c r="Y26" s="14"/>
      <c r="Z26" s="14"/>
      <c r="AA26" s="14"/>
      <c r="AB26" s="25" t="s">
        <v>208</v>
      </c>
      <c r="AC26" s="14"/>
      <c r="AD26" s="14"/>
      <c r="AE26" s="14"/>
      <c r="AF26" s="14"/>
      <c r="AG26" s="14"/>
      <c r="AH26" s="14"/>
      <c r="AI26" s="14"/>
      <c r="AJ26" s="14"/>
      <c r="AK26" s="14"/>
      <c r="AL26" s="14"/>
      <c r="AM26" s="14"/>
      <c r="AN26" s="14"/>
      <c r="AO26" s="14"/>
      <c r="AP26" s="25" t="s">
        <v>209</v>
      </c>
      <c r="AQ26" s="14"/>
      <c r="AR26" s="14"/>
    </row>
    <row r="27" ht="39.75" customHeight="1">
      <c r="A27" s="1"/>
      <c r="B27" s="1"/>
      <c r="C27" s="1" t="str">
        <f t="shared" si="1"/>
        <v>Laura </v>
      </c>
      <c r="D27" s="2"/>
      <c r="E27" s="58"/>
      <c r="F27" s="44"/>
      <c r="G27" s="54" t="s">
        <v>212</v>
      </c>
      <c r="H27" s="36">
        <f t="shared" si="2"/>
        <v>0</v>
      </c>
      <c r="I27" s="37"/>
      <c r="J27" s="38">
        <f t="shared" si="3"/>
        <v>0</v>
      </c>
      <c r="K27" s="39">
        <f t="shared" si="4"/>
        <v>0</v>
      </c>
      <c r="L27" s="40">
        <f t="shared" si="5"/>
        <v>0</v>
      </c>
      <c r="M27" s="12"/>
      <c r="N27" s="25" t="s">
        <v>211</v>
      </c>
      <c r="O27" s="14" t="s">
        <v>214</v>
      </c>
      <c r="P27" s="14"/>
      <c r="Q27" s="14"/>
      <c r="R27" s="14"/>
      <c r="S27" s="60">
        <f>COUNTIFS(C$3:C$264,S$18,K$3:K$264,"&gt;0") </f>
        <v>6</v>
      </c>
      <c r="T27" s="61">
        <f>(S27/P$3)*100</f>
        <v>4.838709677</v>
      </c>
      <c r="U27" s="14"/>
      <c r="V27" s="65"/>
      <c r="W27" s="66" t="s">
        <v>216</v>
      </c>
      <c r="X27" s="67" t="s">
        <v>217</v>
      </c>
      <c r="Y27" s="67" t="s">
        <v>218</v>
      </c>
      <c r="Z27" s="25" t="s">
        <v>26</v>
      </c>
      <c r="AA27" s="14"/>
      <c r="AB27" s="25" t="s">
        <v>219</v>
      </c>
      <c r="AC27" s="25" t="s">
        <v>220</v>
      </c>
      <c r="AD27" s="25" t="s">
        <v>221</v>
      </c>
      <c r="AE27" s="25" t="s">
        <v>25</v>
      </c>
      <c r="AF27" s="25" t="s">
        <v>26</v>
      </c>
      <c r="AG27" s="25" t="s">
        <v>222</v>
      </c>
      <c r="AH27" s="25" t="s">
        <v>223</v>
      </c>
      <c r="AI27" s="14"/>
      <c r="AJ27" s="14"/>
      <c r="AK27" s="14" t="s">
        <v>224</v>
      </c>
      <c r="AL27" s="14" t="s">
        <v>225</v>
      </c>
      <c r="AM27" s="14" t="s">
        <v>226</v>
      </c>
      <c r="AN27" s="14"/>
      <c r="AO27" s="14"/>
      <c r="AP27" s="14" t="str">
        <f>S18</f>
        <v>Bruno </v>
      </c>
      <c r="AQ27" s="14"/>
      <c r="AR27" s="14" t="s">
        <v>40</v>
      </c>
    </row>
    <row r="28" ht="36.75" customHeight="1">
      <c r="A28" s="1"/>
      <c r="B28" s="1"/>
      <c r="C28" s="1" t="str">
        <f t="shared" si="1"/>
        <v>Matias </v>
      </c>
      <c r="D28" s="2"/>
      <c r="E28" s="57" t="s">
        <v>31</v>
      </c>
      <c r="F28" s="31" t="s">
        <v>230</v>
      </c>
      <c r="G28" s="54" t="s">
        <v>69</v>
      </c>
      <c r="H28" s="36">
        <f t="shared" si="2"/>
        <v>0</v>
      </c>
      <c r="I28" s="37"/>
      <c r="J28" s="38">
        <f t="shared" si="3"/>
        <v>0</v>
      </c>
      <c r="K28" s="39">
        <f t="shared" si="4"/>
        <v>0</v>
      </c>
      <c r="L28" s="40">
        <f t="shared" si="5"/>
        <v>0</v>
      </c>
      <c r="M28" s="12"/>
      <c r="N28" s="25" t="s">
        <v>231</v>
      </c>
      <c r="O28" s="25">
        <v>1.0</v>
      </c>
      <c r="P28" s="14">
        <f t="shared" ref="P28:P63" si="11">COUNTIF(I$3:I$264,W28)</f>
        <v>0</v>
      </c>
      <c r="Q28" s="14">
        <f t="shared" ref="Q28:Q63" si="12">(P28/P$3)</f>
        <v>0</v>
      </c>
      <c r="R28" s="14"/>
      <c r="S28" s="60">
        <f t="shared" ref="S28:S63" si="13">COUNTIFS(J$3:J$264,X28,C$3:C$264,S$18)</f>
        <v>0</v>
      </c>
      <c r="T28" s="68" t="str">
        <f t="shared" ref="T28:T63" si="14">IF(P28&lt;&gt;0,S28/P28,"oo")</f>
        <v>oo</v>
      </c>
      <c r="U28" s="14">
        <f t="shared" ref="U28:U63" si="15">IF(P28&lt;&gt;0,T28,0)</f>
        <v>0</v>
      </c>
      <c r="V28" s="65">
        <f t="shared" ref="V28:V63" si="16">U28*Q28</f>
        <v>0</v>
      </c>
      <c r="W28" s="72" t="s">
        <v>232</v>
      </c>
      <c r="X28" s="73" t="s">
        <v>233</v>
      </c>
      <c r="Y28" s="74" t="s">
        <v>234</v>
      </c>
      <c r="Z28" s="25">
        <v>5.0</v>
      </c>
      <c r="AA28" s="14"/>
      <c r="AB28" s="14">
        <f t="shared" ref="AB28:AB63" si="17">SUMIFS(V$28:V$63,Y$28:Y$63,Y28)</f>
        <v>0</v>
      </c>
      <c r="AC28" s="14">
        <f t="shared" ref="AC28:AC63" si="18">SUMIFS(Q$28:Q$63,Y$28:Y$63,Y28)</f>
        <v>0</v>
      </c>
      <c r="AD28" s="14">
        <f t="shared" ref="AD28:AD63" si="19">IF(AC28&lt;&gt;0,AB28/AC28,0)</f>
        <v>0</v>
      </c>
      <c r="AE28" s="25" t="s">
        <v>235</v>
      </c>
      <c r="AF28" s="25">
        <v>6.0</v>
      </c>
      <c r="AG28" s="25" t="s">
        <v>236</v>
      </c>
      <c r="AH28" s="14">
        <f t="shared" ref="AH28:AH52" si="20">SUMIFS(V$28:V$63,Y$28:Y$63,AG28,Z$28:Z$63,AF28)</f>
        <v>0</v>
      </c>
      <c r="AI28" s="14" t="str">
        <f t="shared" ref="AI28:AI52" si="21">IF(AH28&lt;0.21,"BAJO",0)</f>
        <v>BAJO</v>
      </c>
      <c r="AJ28" s="14">
        <f t="shared" ref="AJ28:AJ52" si="22">IF(AH28&gt;0.5,"ALTO",0)</f>
        <v>0</v>
      </c>
      <c r="AK28" s="14" t="s">
        <v>38</v>
      </c>
      <c r="AL28" s="14" t="s">
        <v>237</v>
      </c>
      <c r="AM28" s="76" t="s">
        <v>238</v>
      </c>
      <c r="AN28" s="14"/>
      <c r="AO28" s="14"/>
      <c r="AP28" s="14" t="str">
        <f>IF(AND(AI$28&lt;&gt;0, AH$17&lt;&gt;0),AL$28&amp;" - "&amp;AK$28,0)</f>
        <v>Estudiante requiere entrenamiento de subhabilidad Informar - Comunicación</v>
      </c>
      <c r="AQ28" s="14"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4" t="s">
        <v>40</v>
      </c>
    </row>
    <row r="29" ht="31.5" customHeight="1">
      <c r="A29" s="1"/>
      <c r="B29" s="1"/>
      <c r="C29" s="1" t="str">
        <f t="shared" si="1"/>
        <v>Matias </v>
      </c>
      <c r="D29" s="2"/>
      <c r="E29" s="58"/>
      <c r="F29" s="44"/>
      <c r="G29" s="54" t="s">
        <v>242</v>
      </c>
      <c r="H29" s="36" t="str">
        <f t="shared" si="2"/>
        <v>Te explico….</v>
      </c>
      <c r="I29" s="45" t="s">
        <v>102</v>
      </c>
      <c r="J29" s="38" t="str">
        <f t="shared" si="3"/>
        <v>Atender</v>
      </c>
      <c r="K29" s="39">
        <f t="shared" si="4"/>
        <v>1</v>
      </c>
      <c r="L29" s="40" t="str">
        <f t="shared" si="5"/>
        <v>Muestra solidaridad</v>
      </c>
      <c r="M29" s="12"/>
      <c r="N29" s="25" t="s">
        <v>231</v>
      </c>
      <c r="O29" s="25">
        <v>2.0</v>
      </c>
      <c r="P29" s="14">
        <f t="shared" si="11"/>
        <v>0</v>
      </c>
      <c r="Q29" s="14">
        <f t="shared" si="12"/>
        <v>0</v>
      </c>
      <c r="R29" s="14"/>
      <c r="S29" s="60">
        <f t="shared" si="13"/>
        <v>0</v>
      </c>
      <c r="T29" s="68" t="str">
        <f t="shared" si="14"/>
        <v>oo</v>
      </c>
      <c r="U29" s="14">
        <f t="shared" si="15"/>
        <v>0</v>
      </c>
      <c r="V29" s="65">
        <f t="shared" si="16"/>
        <v>0</v>
      </c>
      <c r="W29" s="72" t="s">
        <v>243</v>
      </c>
      <c r="X29" s="73" t="s">
        <v>244</v>
      </c>
      <c r="Y29" s="74" t="s">
        <v>245</v>
      </c>
      <c r="Z29" s="25">
        <v>5.0</v>
      </c>
      <c r="AA29" s="14"/>
      <c r="AB29" s="14">
        <f t="shared" si="17"/>
        <v>0</v>
      </c>
      <c r="AC29" s="14">
        <f t="shared" si="18"/>
        <v>0.1612903226</v>
      </c>
      <c r="AD29" s="14">
        <f t="shared" si="19"/>
        <v>0</v>
      </c>
      <c r="AE29" s="25"/>
      <c r="AF29" s="25">
        <v>6.0</v>
      </c>
      <c r="AG29" s="25" t="s">
        <v>246</v>
      </c>
      <c r="AH29" s="14">
        <f t="shared" si="20"/>
        <v>0</v>
      </c>
      <c r="AI29" s="14" t="str">
        <f t="shared" si="21"/>
        <v>BAJO</v>
      </c>
      <c r="AJ29" s="14">
        <f t="shared" si="22"/>
        <v>0</v>
      </c>
      <c r="AK29" s="14" t="s">
        <v>38</v>
      </c>
      <c r="AL29" s="14" t="s">
        <v>247</v>
      </c>
      <c r="AM29" s="76" t="s">
        <v>248</v>
      </c>
      <c r="AN29" s="14"/>
      <c r="AO29" s="14"/>
      <c r="AP29" s="14" t="str">
        <f>IF( AND(AI$29&lt;&gt;0,AH$17&lt;&gt;0),AL$29&amp;" - "&amp;AK$29,0)</f>
        <v>Estudiante requiere entrenamiento de subhabilidad Tarea - Comunicación</v>
      </c>
      <c r="AQ29" s="14"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4" t="s">
        <v>40</v>
      </c>
    </row>
    <row r="30" ht="52.5" customHeight="1">
      <c r="A30" s="1"/>
      <c r="B30" s="1"/>
      <c r="C30" s="1" t="str">
        <f t="shared" si="1"/>
        <v>Laura </v>
      </c>
      <c r="D30" s="2"/>
      <c r="E30" s="57" t="s">
        <v>52</v>
      </c>
      <c r="F30" s="31" t="s">
        <v>253</v>
      </c>
      <c r="G30" s="54" t="s">
        <v>254</v>
      </c>
      <c r="H30" s="36" t="str">
        <f t="shared" si="2"/>
        <v>No estoy seguro…</v>
      </c>
      <c r="I30" s="45" t="s">
        <v>180</v>
      </c>
      <c r="J30" s="38" t="str">
        <f t="shared" si="3"/>
        <v>Dudar</v>
      </c>
      <c r="K30" s="39">
        <f t="shared" si="4"/>
        <v>11</v>
      </c>
      <c r="L30" s="40" t="str">
        <f t="shared" si="5"/>
        <v>Muestra tensión o molestia</v>
      </c>
      <c r="M30" s="12"/>
      <c r="N30" s="25" t="s">
        <v>231</v>
      </c>
      <c r="O30" s="25">
        <v>3.0</v>
      </c>
      <c r="P30" s="14">
        <f t="shared" si="11"/>
        <v>4</v>
      </c>
      <c r="Q30" s="14">
        <f t="shared" si="12"/>
        <v>0.03225806452</v>
      </c>
      <c r="R30" s="14"/>
      <c r="S30" s="60">
        <f t="shared" si="13"/>
        <v>0</v>
      </c>
      <c r="T30" s="68">
        <f t="shared" si="14"/>
        <v>0</v>
      </c>
      <c r="U30" s="14">
        <f t="shared" si="15"/>
        <v>0</v>
      </c>
      <c r="V30" s="65">
        <f t="shared" si="16"/>
        <v>0</v>
      </c>
      <c r="W30" s="72" t="s">
        <v>80</v>
      </c>
      <c r="X30" s="73" t="s">
        <v>255</v>
      </c>
      <c r="Y30" s="74" t="s">
        <v>245</v>
      </c>
      <c r="Z30" s="25">
        <v>5.0</v>
      </c>
      <c r="AA30" s="14"/>
      <c r="AB30" s="14">
        <f t="shared" si="17"/>
        <v>0</v>
      </c>
      <c r="AC30" s="14">
        <f t="shared" si="18"/>
        <v>0.1612903226</v>
      </c>
      <c r="AD30" s="14">
        <f t="shared" si="19"/>
        <v>0</v>
      </c>
      <c r="AE30" s="25"/>
      <c r="AF30" s="25">
        <v>7.0</v>
      </c>
      <c r="AG30" s="25" t="s">
        <v>256</v>
      </c>
      <c r="AH30" s="14">
        <f t="shared" si="20"/>
        <v>0</v>
      </c>
      <c r="AI30" s="14" t="str">
        <f t="shared" si="21"/>
        <v>BAJO</v>
      </c>
      <c r="AJ30" s="14">
        <f t="shared" si="22"/>
        <v>0</v>
      </c>
      <c r="AK30" s="14" t="s">
        <v>38</v>
      </c>
      <c r="AL30" s="14" t="s">
        <v>257</v>
      </c>
      <c r="AM30" s="76" t="s">
        <v>258</v>
      </c>
      <c r="AN30" s="14"/>
      <c r="AO30" s="14"/>
      <c r="AP30" s="14">
        <f>IF( AND(AI$30&lt;&gt;0,AH$18&lt;&gt;0),AL$30&amp;" - "&amp;AK$30,0)</f>
        <v>0</v>
      </c>
      <c r="AQ30" s="14">
        <f>IF( AP30&lt;&gt;0,AM$30,0)</f>
        <v>0</v>
      </c>
      <c r="AR30" s="14" t="s">
        <v>40</v>
      </c>
    </row>
    <row r="31" ht="24.75" customHeight="1">
      <c r="A31" s="1"/>
      <c r="B31" s="1"/>
      <c r="C31" s="1" t="str">
        <f t="shared" si="1"/>
        <v>Matias </v>
      </c>
      <c r="D31" s="2"/>
      <c r="E31" s="57" t="s">
        <v>31</v>
      </c>
      <c r="F31" s="31" t="s">
        <v>253</v>
      </c>
      <c r="G31" s="54" t="s">
        <v>262</v>
      </c>
      <c r="H31" s="36">
        <f t="shared" si="2"/>
        <v>0</v>
      </c>
      <c r="I31" s="37"/>
      <c r="J31" s="38">
        <f t="shared" si="3"/>
        <v>0</v>
      </c>
      <c r="K31" s="39">
        <f t="shared" si="4"/>
        <v>0</v>
      </c>
      <c r="L31" s="40">
        <f t="shared" si="5"/>
        <v>0</v>
      </c>
      <c r="M31" s="12"/>
      <c r="N31" s="25" t="s">
        <v>231</v>
      </c>
      <c r="O31" s="25">
        <v>4.0</v>
      </c>
      <c r="P31" s="14">
        <f t="shared" si="11"/>
        <v>1</v>
      </c>
      <c r="Q31" s="14">
        <f t="shared" si="12"/>
        <v>0.008064516129</v>
      </c>
      <c r="R31" s="14"/>
      <c r="S31" s="60">
        <f t="shared" si="13"/>
        <v>0</v>
      </c>
      <c r="T31" s="68">
        <f t="shared" si="14"/>
        <v>0</v>
      </c>
      <c r="U31" s="14">
        <f t="shared" si="15"/>
        <v>0</v>
      </c>
      <c r="V31" s="65">
        <f t="shared" si="16"/>
        <v>0</v>
      </c>
      <c r="W31" s="72" t="s">
        <v>194</v>
      </c>
      <c r="X31" s="73" t="s">
        <v>263</v>
      </c>
      <c r="Y31" s="74" t="s">
        <v>245</v>
      </c>
      <c r="Z31" s="25">
        <v>12.0</v>
      </c>
      <c r="AA31" s="14"/>
      <c r="AB31" s="14">
        <f t="shared" si="17"/>
        <v>0</v>
      </c>
      <c r="AC31" s="14">
        <f t="shared" si="18"/>
        <v>0.1612903226</v>
      </c>
      <c r="AD31" s="14">
        <f t="shared" si="19"/>
        <v>0</v>
      </c>
      <c r="AE31" s="25" t="s">
        <v>57</v>
      </c>
      <c r="AF31" s="25">
        <v>5.0</v>
      </c>
      <c r="AG31" s="25" t="s">
        <v>245</v>
      </c>
      <c r="AH31" s="14">
        <f t="shared" si="20"/>
        <v>0</v>
      </c>
      <c r="AI31" s="14" t="str">
        <f t="shared" si="21"/>
        <v>BAJO</v>
      </c>
      <c r="AJ31" s="14">
        <f t="shared" si="22"/>
        <v>0</v>
      </c>
      <c r="AK31" s="14" t="s">
        <v>57</v>
      </c>
      <c r="AL31" s="14" t="s">
        <v>264</v>
      </c>
      <c r="AM31" s="76" t="s">
        <v>265</v>
      </c>
      <c r="AN31" s="14"/>
      <c r="AO31" s="14"/>
      <c r="AP31" s="14">
        <f>IF( AND(AI$31&lt;&gt;0,AH$16&lt;&gt;0),AL$31&amp;" - "&amp;AK$31,0)</f>
        <v>0</v>
      </c>
      <c r="AQ31" s="14">
        <f>IF( AP31&lt;&gt;0,AM$31,0)</f>
        <v>0</v>
      </c>
      <c r="AR31" s="14" t="s">
        <v>40</v>
      </c>
    </row>
    <row r="32" ht="29.25" customHeight="1">
      <c r="A32" s="1"/>
      <c r="B32" s="1"/>
      <c r="C32" s="1" t="str">
        <f t="shared" si="1"/>
        <v>Laura </v>
      </c>
      <c r="D32" s="2"/>
      <c r="E32" s="57" t="s">
        <v>52</v>
      </c>
      <c r="F32" s="31" t="s">
        <v>253</v>
      </c>
      <c r="G32" s="54" t="s">
        <v>268</v>
      </c>
      <c r="H32" s="36">
        <f t="shared" si="2"/>
        <v>0</v>
      </c>
      <c r="I32" s="37"/>
      <c r="J32" s="38">
        <f t="shared" si="3"/>
        <v>0</v>
      </c>
      <c r="K32" s="39">
        <f t="shared" si="4"/>
        <v>0</v>
      </c>
      <c r="L32" s="40">
        <f t="shared" si="5"/>
        <v>0</v>
      </c>
      <c r="M32" s="12"/>
      <c r="N32" s="25" t="s">
        <v>231</v>
      </c>
      <c r="O32" s="25">
        <v>5.0</v>
      </c>
      <c r="P32" s="14">
        <f t="shared" si="11"/>
        <v>1</v>
      </c>
      <c r="Q32" s="14">
        <f t="shared" si="12"/>
        <v>0.008064516129</v>
      </c>
      <c r="R32" s="14"/>
      <c r="S32" s="60">
        <f t="shared" si="13"/>
        <v>0</v>
      </c>
      <c r="T32" s="68">
        <f t="shared" si="14"/>
        <v>0</v>
      </c>
      <c r="U32" s="14">
        <f t="shared" si="15"/>
        <v>0</v>
      </c>
      <c r="V32" s="65">
        <f t="shared" si="16"/>
        <v>0</v>
      </c>
      <c r="W32" s="72" t="s">
        <v>270</v>
      </c>
      <c r="X32" s="73" t="s">
        <v>271</v>
      </c>
      <c r="Y32" s="74" t="s">
        <v>245</v>
      </c>
      <c r="Z32" s="25">
        <v>4.0</v>
      </c>
      <c r="AA32" s="14"/>
      <c r="AB32" s="14">
        <f t="shared" si="17"/>
        <v>0</v>
      </c>
      <c r="AC32" s="14">
        <f t="shared" si="18"/>
        <v>0.1612903226</v>
      </c>
      <c r="AD32" s="14">
        <f t="shared" si="19"/>
        <v>0</v>
      </c>
      <c r="AE32" s="25"/>
      <c r="AF32" s="25">
        <v>5.0</v>
      </c>
      <c r="AG32" s="25" t="s">
        <v>234</v>
      </c>
      <c r="AH32" s="14">
        <f t="shared" si="20"/>
        <v>0</v>
      </c>
      <c r="AI32" s="14" t="str">
        <f t="shared" si="21"/>
        <v>BAJO</v>
      </c>
      <c r="AJ32" s="14">
        <f t="shared" si="22"/>
        <v>0</v>
      </c>
      <c r="AK32" s="14" t="s">
        <v>57</v>
      </c>
      <c r="AL32" s="14" t="s">
        <v>272</v>
      </c>
      <c r="AM32" s="76" t="s">
        <v>273</v>
      </c>
      <c r="AN32" s="14"/>
      <c r="AO32" s="14"/>
      <c r="AP32" s="14">
        <f>IF( AND(AI$32&lt;&gt;0,AH$16&lt;&gt;0),AL$32&amp;" - "&amp;AK$32,0)</f>
        <v>0</v>
      </c>
      <c r="AQ32" s="14">
        <f>IF( AP32&lt;&gt;0,AM$32,0)</f>
        <v>0</v>
      </c>
      <c r="AR32" s="14" t="s">
        <v>40</v>
      </c>
    </row>
    <row r="33" ht="20.25" customHeight="1">
      <c r="A33" s="1"/>
      <c r="B33" s="1"/>
      <c r="C33" s="1" t="str">
        <f t="shared" si="1"/>
        <v>Laura </v>
      </c>
      <c r="D33" s="2"/>
      <c r="E33" s="58"/>
      <c r="F33" s="44"/>
      <c r="G33" s="54" t="s">
        <v>275</v>
      </c>
      <c r="H33" s="36">
        <f t="shared" si="2"/>
        <v>0</v>
      </c>
      <c r="I33" s="37"/>
      <c r="J33" s="38">
        <f t="shared" si="3"/>
        <v>0</v>
      </c>
      <c r="K33" s="39">
        <f t="shared" si="4"/>
        <v>0</v>
      </c>
      <c r="L33" s="40">
        <f t="shared" si="5"/>
        <v>0</v>
      </c>
      <c r="M33" s="12"/>
      <c r="N33" s="25" t="s">
        <v>231</v>
      </c>
      <c r="O33" s="25">
        <v>6.0</v>
      </c>
      <c r="P33" s="14">
        <f t="shared" si="11"/>
        <v>3</v>
      </c>
      <c r="Q33" s="14">
        <f t="shared" si="12"/>
        <v>0.02419354839</v>
      </c>
      <c r="R33" s="14"/>
      <c r="S33" s="60">
        <f t="shared" si="13"/>
        <v>0</v>
      </c>
      <c r="T33" s="68">
        <f t="shared" si="14"/>
        <v>0</v>
      </c>
      <c r="U33" s="14">
        <f t="shared" si="15"/>
        <v>0</v>
      </c>
      <c r="V33" s="65">
        <f t="shared" si="16"/>
        <v>0</v>
      </c>
      <c r="W33" s="72" t="s">
        <v>88</v>
      </c>
      <c r="X33" s="73" t="s">
        <v>277</v>
      </c>
      <c r="Y33" s="74" t="s">
        <v>245</v>
      </c>
      <c r="Z33" s="25">
        <v>5.0</v>
      </c>
      <c r="AA33" s="14"/>
      <c r="AB33" s="14">
        <f t="shared" si="17"/>
        <v>0</v>
      </c>
      <c r="AC33" s="14">
        <f t="shared" si="18"/>
        <v>0.1612903226</v>
      </c>
      <c r="AD33" s="14">
        <f t="shared" si="19"/>
        <v>0</v>
      </c>
      <c r="AE33" s="25"/>
      <c r="AF33" s="25">
        <v>5.0</v>
      </c>
      <c r="AG33" s="25" t="s">
        <v>236</v>
      </c>
      <c r="AH33" s="14">
        <f t="shared" si="20"/>
        <v>0.008064516129</v>
      </c>
      <c r="AI33" s="14" t="str">
        <f t="shared" si="21"/>
        <v>BAJO</v>
      </c>
      <c r="AJ33" s="14">
        <f t="shared" si="22"/>
        <v>0</v>
      </c>
      <c r="AK33" s="14" t="s">
        <v>57</v>
      </c>
      <c r="AL33" s="14" t="s">
        <v>237</v>
      </c>
      <c r="AM33" s="76" t="s">
        <v>279</v>
      </c>
      <c r="AN33" s="14"/>
      <c r="AO33" s="14"/>
      <c r="AP33" s="14">
        <f>IF( AND(AI$33&lt;&gt;0,AH$16&lt;&gt;0),AL$33&amp;" - "&amp;AK$33,0)</f>
        <v>0</v>
      </c>
      <c r="AQ33" s="14">
        <f>IF( AP33&lt;&gt;0,AM$33,0)</f>
        <v>0</v>
      </c>
      <c r="AR33" s="14" t="s">
        <v>40</v>
      </c>
    </row>
    <row r="34" ht="37.5" customHeight="1">
      <c r="A34" s="1"/>
      <c r="B34" s="1"/>
      <c r="C34" s="1" t="str">
        <f t="shared" si="1"/>
        <v>Laura </v>
      </c>
      <c r="D34" s="2"/>
      <c r="E34" s="58"/>
      <c r="F34" s="44"/>
      <c r="G34" s="54" t="s">
        <v>281</v>
      </c>
      <c r="H34" s="36">
        <f t="shared" si="2"/>
        <v>0</v>
      </c>
      <c r="I34" s="37"/>
      <c r="J34" s="38">
        <f t="shared" si="3"/>
        <v>0</v>
      </c>
      <c r="K34" s="39">
        <f t="shared" si="4"/>
        <v>0</v>
      </c>
      <c r="L34" s="40">
        <f t="shared" si="5"/>
        <v>0</v>
      </c>
      <c r="M34" s="12"/>
      <c r="N34" s="25" t="s">
        <v>231</v>
      </c>
      <c r="O34" s="25">
        <v>7.0</v>
      </c>
      <c r="P34" s="14">
        <f t="shared" si="11"/>
        <v>0</v>
      </c>
      <c r="Q34" s="14">
        <f t="shared" si="12"/>
        <v>0</v>
      </c>
      <c r="R34" s="14"/>
      <c r="S34" s="60">
        <f t="shared" si="13"/>
        <v>0</v>
      </c>
      <c r="T34" s="68" t="str">
        <f t="shared" si="14"/>
        <v>oo</v>
      </c>
      <c r="U34" s="14">
        <f t="shared" si="15"/>
        <v>0</v>
      </c>
      <c r="V34" s="65">
        <f t="shared" si="16"/>
        <v>0</v>
      </c>
      <c r="W34" s="72" t="s">
        <v>284</v>
      </c>
      <c r="X34" s="73" t="s">
        <v>285</v>
      </c>
      <c r="Y34" s="74" t="s">
        <v>245</v>
      </c>
      <c r="Z34" s="25">
        <v>5.0</v>
      </c>
      <c r="AA34" s="14"/>
      <c r="AB34" s="14">
        <f t="shared" si="17"/>
        <v>0</v>
      </c>
      <c r="AC34" s="14">
        <f t="shared" si="18"/>
        <v>0.1612903226</v>
      </c>
      <c r="AD34" s="14">
        <f t="shared" si="19"/>
        <v>0</v>
      </c>
      <c r="AE34" s="25"/>
      <c r="AF34" s="25">
        <v>5.0</v>
      </c>
      <c r="AG34" s="25" t="s">
        <v>286</v>
      </c>
      <c r="AH34" s="14">
        <f t="shared" si="20"/>
        <v>0.01612903226</v>
      </c>
      <c r="AI34" s="14" t="str">
        <f t="shared" si="21"/>
        <v>BAJO</v>
      </c>
      <c r="AJ34" s="14">
        <f t="shared" si="22"/>
        <v>0</v>
      </c>
      <c r="AK34" s="14" t="s">
        <v>57</v>
      </c>
      <c r="AL34" s="14" t="s">
        <v>287</v>
      </c>
      <c r="AM34" s="76" t="s">
        <v>288</v>
      </c>
      <c r="AN34" s="14"/>
      <c r="AO34" s="14"/>
      <c r="AP34" s="14">
        <f>IF( AND(AI$34&lt;&gt;0,AH$16&lt;&gt;0),AL$34&amp;" - "&amp;AK$34,0)</f>
        <v>0</v>
      </c>
      <c r="AQ34" s="14">
        <f>IF( AP34&lt;&gt;0,AM$34,0)</f>
        <v>0</v>
      </c>
      <c r="AR34" s="14" t="s">
        <v>40</v>
      </c>
    </row>
    <row r="35" ht="24.0" customHeight="1">
      <c r="A35" s="1"/>
      <c r="B35" s="1"/>
      <c r="C35" s="1" t="str">
        <f t="shared" si="1"/>
        <v>Laura </v>
      </c>
      <c r="D35" s="2"/>
      <c r="E35" s="58"/>
      <c r="F35" s="44"/>
      <c r="G35" s="54" t="s">
        <v>290</v>
      </c>
      <c r="H35" s="36">
        <f t="shared" si="2"/>
        <v>0</v>
      </c>
      <c r="I35" s="37"/>
      <c r="J35" s="38">
        <f t="shared" si="3"/>
        <v>0</v>
      </c>
      <c r="K35" s="39">
        <f t="shared" si="4"/>
        <v>0</v>
      </c>
      <c r="L35" s="40">
        <f t="shared" si="5"/>
        <v>0</v>
      </c>
      <c r="M35" s="12"/>
      <c r="N35" s="25" t="s">
        <v>231</v>
      </c>
      <c r="O35" s="25">
        <v>8.0</v>
      </c>
      <c r="P35" s="14">
        <f t="shared" si="11"/>
        <v>1</v>
      </c>
      <c r="Q35" s="14">
        <f t="shared" si="12"/>
        <v>0.008064516129</v>
      </c>
      <c r="R35" s="14"/>
      <c r="S35" s="60">
        <f t="shared" si="13"/>
        <v>0</v>
      </c>
      <c r="T35" s="68">
        <f t="shared" si="14"/>
        <v>0</v>
      </c>
      <c r="U35" s="14">
        <f t="shared" si="15"/>
        <v>0</v>
      </c>
      <c r="V35" s="65">
        <f t="shared" si="16"/>
        <v>0</v>
      </c>
      <c r="W35" s="72" t="s">
        <v>136</v>
      </c>
      <c r="X35" s="73" t="s">
        <v>292</v>
      </c>
      <c r="Y35" s="74" t="s">
        <v>245</v>
      </c>
      <c r="Z35" s="25">
        <v>5.0</v>
      </c>
      <c r="AA35" s="14"/>
      <c r="AB35" s="14">
        <f t="shared" si="17"/>
        <v>0</v>
      </c>
      <c r="AC35" s="14">
        <f t="shared" si="18"/>
        <v>0.1612903226</v>
      </c>
      <c r="AD35" s="14">
        <f t="shared" si="19"/>
        <v>0</v>
      </c>
      <c r="AE35" s="25"/>
      <c r="AF35" s="25">
        <v>5.0</v>
      </c>
      <c r="AG35" s="25" t="s">
        <v>246</v>
      </c>
      <c r="AH35" s="14">
        <f t="shared" si="20"/>
        <v>0</v>
      </c>
      <c r="AI35" s="14" t="str">
        <f t="shared" si="21"/>
        <v>BAJO</v>
      </c>
      <c r="AJ35" s="14">
        <f t="shared" si="22"/>
        <v>0</v>
      </c>
      <c r="AK35" s="14" t="s">
        <v>57</v>
      </c>
      <c r="AL35" s="14" t="s">
        <v>247</v>
      </c>
      <c r="AM35" s="76" t="s">
        <v>293</v>
      </c>
      <c r="AN35" s="14"/>
      <c r="AO35" s="14"/>
      <c r="AP35" s="14">
        <f>IF( AND(AI$35&lt;&gt;0,AH$16&lt;&gt;0),AL$35&amp;" - "&amp;AK$35,0)</f>
        <v>0</v>
      </c>
      <c r="AQ35" s="14">
        <f>IF( AP35&lt;&gt;0,AM$35,0)</f>
        <v>0</v>
      </c>
      <c r="AR35" s="14" t="s">
        <v>40</v>
      </c>
    </row>
    <row r="36" ht="37.5" customHeight="1">
      <c r="A36" s="1"/>
      <c r="B36" s="1"/>
      <c r="C36" s="1" t="str">
        <f t="shared" si="1"/>
        <v>Matias </v>
      </c>
      <c r="D36" s="2"/>
      <c r="E36" s="57" t="s">
        <v>31</v>
      </c>
      <c r="F36" s="31" t="s">
        <v>253</v>
      </c>
      <c r="G36" s="54" t="s">
        <v>295</v>
      </c>
      <c r="H36" s="36">
        <f t="shared" si="2"/>
        <v>0</v>
      </c>
      <c r="I36" s="37"/>
      <c r="J36" s="38">
        <f t="shared" si="3"/>
        <v>0</v>
      </c>
      <c r="K36" s="39">
        <f t="shared" si="4"/>
        <v>0</v>
      </c>
      <c r="L36" s="40">
        <f t="shared" si="5"/>
        <v>0</v>
      </c>
      <c r="M36" s="12"/>
      <c r="N36" s="25" t="s">
        <v>231</v>
      </c>
      <c r="O36" s="25">
        <v>9.0</v>
      </c>
      <c r="P36" s="14">
        <f t="shared" si="11"/>
        <v>10</v>
      </c>
      <c r="Q36" s="14">
        <f t="shared" si="12"/>
        <v>0.08064516129</v>
      </c>
      <c r="R36" s="14"/>
      <c r="S36" s="60">
        <f t="shared" si="13"/>
        <v>0</v>
      </c>
      <c r="T36" s="68">
        <f t="shared" si="14"/>
        <v>0</v>
      </c>
      <c r="U36" s="14">
        <f t="shared" si="15"/>
        <v>0</v>
      </c>
      <c r="V36" s="65">
        <f t="shared" si="16"/>
        <v>0</v>
      </c>
      <c r="W36" s="72" t="s">
        <v>180</v>
      </c>
      <c r="X36" s="73" t="s">
        <v>296</v>
      </c>
      <c r="Y36" s="74" t="s">
        <v>245</v>
      </c>
      <c r="Z36" s="25">
        <v>11.0</v>
      </c>
      <c r="AA36" s="14"/>
      <c r="AB36" s="14">
        <f t="shared" si="17"/>
        <v>0</v>
      </c>
      <c r="AC36" s="14">
        <f t="shared" si="18"/>
        <v>0.1612903226</v>
      </c>
      <c r="AD36" s="14">
        <f t="shared" si="19"/>
        <v>0</v>
      </c>
      <c r="AE36" s="25"/>
      <c r="AF36" s="25">
        <v>8.0</v>
      </c>
      <c r="AG36" s="25" t="s">
        <v>256</v>
      </c>
      <c r="AH36" s="14">
        <f t="shared" si="20"/>
        <v>0</v>
      </c>
      <c r="AI36" s="14" t="str">
        <f t="shared" si="21"/>
        <v>BAJO</v>
      </c>
      <c r="AJ36" s="14">
        <f t="shared" si="22"/>
        <v>0</v>
      </c>
      <c r="AK36" s="14" t="s">
        <v>57</v>
      </c>
      <c r="AL36" s="14" t="s">
        <v>257</v>
      </c>
      <c r="AM36" s="76" t="s">
        <v>298</v>
      </c>
      <c r="AN36" s="14"/>
      <c r="AO36" s="14"/>
      <c r="AP36" s="14">
        <f>IF( AND(AI$36&lt;&gt;0,AH$19&lt;&gt;0),AL$36&amp;" - "&amp;AK$36,0)</f>
        <v>0</v>
      </c>
      <c r="AQ36" s="14">
        <f>IF( AP36&lt;&gt;0,AM$36,0)</f>
        <v>0</v>
      </c>
      <c r="AR36" s="14" t="s">
        <v>40</v>
      </c>
    </row>
    <row r="37" ht="33.0" customHeight="1">
      <c r="A37" s="1"/>
      <c r="B37" s="1"/>
      <c r="C37" s="1" t="str">
        <f t="shared" si="1"/>
        <v>Laura </v>
      </c>
      <c r="D37" s="2"/>
      <c r="E37" s="57" t="s">
        <v>52</v>
      </c>
      <c r="F37" s="31" t="s">
        <v>300</v>
      </c>
      <c r="G37" s="54" t="s">
        <v>301</v>
      </c>
      <c r="H37" s="36">
        <f t="shared" si="2"/>
        <v>0</v>
      </c>
      <c r="I37" s="37"/>
      <c r="J37" s="38">
        <f t="shared" si="3"/>
        <v>0</v>
      </c>
      <c r="K37" s="39">
        <f t="shared" si="4"/>
        <v>0</v>
      </c>
      <c r="L37" s="40">
        <f t="shared" si="5"/>
        <v>0</v>
      </c>
      <c r="M37" s="12"/>
      <c r="N37" s="25" t="s">
        <v>231</v>
      </c>
      <c r="O37" s="25">
        <v>10.0</v>
      </c>
      <c r="P37" s="14">
        <f t="shared" si="11"/>
        <v>5</v>
      </c>
      <c r="Q37" s="14">
        <f t="shared" si="12"/>
        <v>0.04032258065</v>
      </c>
      <c r="R37" s="14"/>
      <c r="S37" s="60">
        <f t="shared" si="13"/>
        <v>0</v>
      </c>
      <c r="T37" s="68">
        <f t="shared" si="14"/>
        <v>0</v>
      </c>
      <c r="U37" s="14">
        <f t="shared" si="15"/>
        <v>0</v>
      </c>
      <c r="V37" s="65">
        <f t="shared" si="16"/>
        <v>0</v>
      </c>
      <c r="W37" s="72" t="s">
        <v>278</v>
      </c>
      <c r="X37" s="73" t="s">
        <v>302</v>
      </c>
      <c r="Y37" s="74" t="s">
        <v>286</v>
      </c>
      <c r="Z37" s="25">
        <v>1.0</v>
      </c>
      <c r="AA37" s="14"/>
      <c r="AB37" s="14">
        <f t="shared" si="17"/>
        <v>0.01612903226</v>
      </c>
      <c r="AC37" s="14">
        <f t="shared" si="18"/>
        <v>0.1370967742</v>
      </c>
      <c r="AD37" s="14">
        <f t="shared" si="19"/>
        <v>0.1176470588</v>
      </c>
      <c r="AE37" s="25"/>
      <c r="AF37" s="25">
        <v>8.0</v>
      </c>
      <c r="AG37" s="25" t="s">
        <v>304</v>
      </c>
      <c r="AH37" s="14">
        <f t="shared" si="20"/>
        <v>0</v>
      </c>
      <c r="AI37" s="14" t="str">
        <f t="shared" si="21"/>
        <v>BAJO</v>
      </c>
      <c r="AJ37" s="14">
        <f t="shared" si="22"/>
        <v>0</v>
      </c>
      <c r="AK37" s="14" t="s">
        <v>57</v>
      </c>
      <c r="AL37" s="14" t="s">
        <v>305</v>
      </c>
      <c r="AM37" s="76" t="s">
        <v>306</v>
      </c>
      <c r="AN37" s="14"/>
      <c r="AO37" s="14"/>
      <c r="AP37" s="14">
        <f>IF( AND(AI$37&lt;&gt;0,AH$19&lt;&gt;0),AL$37&amp;" - "&amp;AK$37,0)</f>
        <v>0</v>
      </c>
      <c r="AQ37" s="14">
        <f>IF( AP37&lt;&gt;0,AM$37,0)</f>
        <v>0</v>
      </c>
      <c r="AR37" s="14" t="s">
        <v>40</v>
      </c>
    </row>
    <row r="38" ht="33.75" customHeight="1">
      <c r="A38" s="1"/>
      <c r="B38" s="1"/>
      <c r="C38" s="1" t="str">
        <f t="shared" si="1"/>
        <v>Laura </v>
      </c>
      <c r="D38" s="2"/>
      <c r="E38" s="58"/>
      <c r="F38" s="44"/>
      <c r="G38" s="54" t="s">
        <v>310</v>
      </c>
      <c r="H38" s="36" t="str">
        <f t="shared" si="2"/>
        <v>¿Están de acuerdo...?</v>
      </c>
      <c r="I38" s="45" t="s">
        <v>71</v>
      </c>
      <c r="J38" s="38" t="str">
        <f t="shared" si="3"/>
        <v>Requerir confirmación</v>
      </c>
      <c r="K38" s="39">
        <f t="shared" si="4"/>
        <v>8</v>
      </c>
      <c r="L38" s="40" t="str">
        <f t="shared" si="5"/>
        <v>Pide opinión</v>
      </c>
      <c r="M38" s="12"/>
      <c r="N38" s="25" t="s">
        <v>231</v>
      </c>
      <c r="O38" s="25">
        <v>11.0</v>
      </c>
      <c r="P38" s="14">
        <f t="shared" si="11"/>
        <v>12</v>
      </c>
      <c r="Q38" s="14">
        <f t="shared" si="12"/>
        <v>0.09677419355</v>
      </c>
      <c r="R38" s="14"/>
      <c r="S38" s="60">
        <f t="shared" si="13"/>
        <v>2</v>
      </c>
      <c r="T38" s="68">
        <f t="shared" si="14"/>
        <v>0.1666666667</v>
      </c>
      <c r="U38" s="14">
        <f t="shared" si="15"/>
        <v>0.1666666667</v>
      </c>
      <c r="V38" s="65">
        <f t="shared" si="16"/>
        <v>0.01612903226</v>
      </c>
      <c r="W38" s="72" t="s">
        <v>99</v>
      </c>
      <c r="X38" s="73" t="s">
        <v>311</v>
      </c>
      <c r="Y38" s="74" t="s">
        <v>286</v>
      </c>
      <c r="Z38" s="25">
        <v>5.0</v>
      </c>
      <c r="AA38" s="14"/>
      <c r="AB38" s="14">
        <f t="shared" si="17"/>
        <v>0.01612903226</v>
      </c>
      <c r="AC38" s="14">
        <f t="shared" si="18"/>
        <v>0.1370967742</v>
      </c>
      <c r="AD38" s="14">
        <f t="shared" si="19"/>
        <v>0.1176470588</v>
      </c>
      <c r="AE38" s="25" t="s">
        <v>73</v>
      </c>
      <c r="AF38" s="25">
        <v>4.0</v>
      </c>
      <c r="AG38" s="25" t="s">
        <v>245</v>
      </c>
      <c r="AH38" s="14">
        <f t="shared" si="20"/>
        <v>0</v>
      </c>
      <c r="AI38" s="14" t="str">
        <f t="shared" si="21"/>
        <v>BAJO</v>
      </c>
      <c r="AJ38" s="14">
        <f t="shared" si="22"/>
        <v>0</v>
      </c>
      <c r="AK38" s="14" t="s">
        <v>73</v>
      </c>
      <c r="AL38" s="14" t="s">
        <v>264</v>
      </c>
      <c r="AM38" s="76" t="s">
        <v>314</v>
      </c>
      <c r="AN38" s="14"/>
      <c r="AO38" s="14"/>
      <c r="AP38" s="14" t="str">
        <f>IF( AND(AI$38&lt;&gt;0,AH$15&lt;&gt;0),AL$38&amp;" - "&amp;AK$38,0)</f>
        <v>Estudiante requiere entrenamiento de subhabilidad Argumentación - Control</v>
      </c>
      <c r="AQ38" s="14"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4" t="s">
        <v>40</v>
      </c>
    </row>
    <row r="39" ht="37.5" customHeight="1">
      <c r="A39" s="1"/>
      <c r="B39" s="1"/>
      <c r="C39" s="1" t="str">
        <f t="shared" si="1"/>
        <v>Matias </v>
      </c>
      <c r="D39" s="2"/>
      <c r="E39" s="57" t="s">
        <v>31</v>
      </c>
      <c r="F39" s="31" t="s">
        <v>316</v>
      </c>
      <c r="G39" s="54" t="s">
        <v>317</v>
      </c>
      <c r="H39" s="36" t="str">
        <f t="shared" si="2"/>
        <v>No</v>
      </c>
      <c r="I39" s="45" t="s">
        <v>91</v>
      </c>
      <c r="J39" s="38" t="str">
        <f t="shared" si="3"/>
        <v>Rechazo</v>
      </c>
      <c r="K39" s="39">
        <f t="shared" si="4"/>
        <v>10</v>
      </c>
      <c r="L39" s="40" t="str">
        <f t="shared" si="5"/>
        <v>Muestra desacuerdo o desaprobación</v>
      </c>
      <c r="M39" s="12"/>
      <c r="N39" s="25" t="s">
        <v>231</v>
      </c>
      <c r="O39" s="25">
        <v>12.0</v>
      </c>
      <c r="P39" s="14">
        <f t="shared" si="11"/>
        <v>0</v>
      </c>
      <c r="Q39" s="14">
        <f t="shared" si="12"/>
        <v>0</v>
      </c>
      <c r="R39" s="14"/>
      <c r="S39" s="60">
        <f t="shared" si="13"/>
        <v>0</v>
      </c>
      <c r="T39" s="68" t="str">
        <f t="shared" si="14"/>
        <v>oo</v>
      </c>
      <c r="U39" s="14">
        <f t="shared" si="15"/>
        <v>0</v>
      </c>
      <c r="V39" s="65">
        <f t="shared" si="16"/>
        <v>0</v>
      </c>
      <c r="W39" s="72" t="s">
        <v>318</v>
      </c>
      <c r="X39" s="73" t="s">
        <v>319</v>
      </c>
      <c r="Y39" s="74" t="s">
        <v>236</v>
      </c>
      <c r="Z39" s="25">
        <v>6.0</v>
      </c>
      <c r="AA39" s="14"/>
      <c r="AB39" s="14">
        <f t="shared" si="17"/>
        <v>0.008064516129</v>
      </c>
      <c r="AC39" s="14">
        <f t="shared" si="18"/>
        <v>0.2661290323</v>
      </c>
      <c r="AD39" s="14">
        <f t="shared" si="19"/>
        <v>0.0303030303</v>
      </c>
      <c r="AE39" s="25"/>
      <c r="AF39" s="25">
        <v>4.0</v>
      </c>
      <c r="AG39" s="25" t="s">
        <v>236</v>
      </c>
      <c r="AH39" s="14">
        <f t="shared" si="20"/>
        <v>0</v>
      </c>
      <c r="AI39" s="14" t="str">
        <f t="shared" si="21"/>
        <v>BAJO</v>
      </c>
      <c r="AJ39" s="14">
        <f t="shared" si="22"/>
        <v>0</v>
      </c>
      <c r="AK39" s="14" t="s">
        <v>73</v>
      </c>
      <c r="AL39" s="14" t="s">
        <v>237</v>
      </c>
      <c r="AM39" s="76" t="s">
        <v>320</v>
      </c>
      <c r="AN39" s="14"/>
      <c r="AO39" s="14"/>
      <c r="AP39" s="14" t="str">
        <f>IF( AND(AI$39&lt;&gt;0,AH$15&lt;&gt;0),AL$39&amp;" - "&amp;AK$39,0)</f>
        <v>Estudiante requiere entrenamiento de subhabilidad Informar - Control</v>
      </c>
      <c r="AQ39" s="14"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4" t="s">
        <v>40</v>
      </c>
    </row>
    <row r="40" ht="31.5" customHeight="1">
      <c r="A40" s="1"/>
      <c r="B40" s="1"/>
      <c r="C40" s="1" t="str">
        <f t="shared" si="1"/>
        <v>Matias </v>
      </c>
      <c r="D40" s="2"/>
      <c r="E40" s="58"/>
      <c r="F40" s="44"/>
      <c r="G40" s="54" t="s">
        <v>323</v>
      </c>
      <c r="H40" s="36" t="str">
        <f t="shared" si="2"/>
        <v>Discúlpenme…</v>
      </c>
      <c r="I40" s="45" t="s">
        <v>252</v>
      </c>
      <c r="J40" s="38" t="str">
        <f t="shared" si="3"/>
        <v>Disculparse</v>
      </c>
      <c r="K40" s="39">
        <f t="shared" si="4"/>
        <v>1</v>
      </c>
      <c r="L40" s="40" t="str">
        <f t="shared" si="5"/>
        <v>Muestra solidaridad</v>
      </c>
      <c r="M40" s="12"/>
      <c r="N40" s="25" t="s">
        <v>231</v>
      </c>
      <c r="O40" s="25">
        <v>13.0</v>
      </c>
      <c r="P40" s="14">
        <f t="shared" si="11"/>
        <v>4</v>
      </c>
      <c r="Q40" s="14">
        <f t="shared" si="12"/>
        <v>0.03225806452</v>
      </c>
      <c r="R40" s="14"/>
      <c r="S40" s="60">
        <f t="shared" si="13"/>
        <v>0</v>
      </c>
      <c r="T40" s="68">
        <f t="shared" si="14"/>
        <v>0</v>
      </c>
      <c r="U40" s="14">
        <f t="shared" si="15"/>
        <v>0</v>
      </c>
      <c r="V40" s="65">
        <f t="shared" si="16"/>
        <v>0</v>
      </c>
      <c r="W40" s="72" t="s">
        <v>101</v>
      </c>
      <c r="X40" s="73" t="s">
        <v>324</v>
      </c>
      <c r="Y40" s="74" t="s">
        <v>236</v>
      </c>
      <c r="Z40" s="25">
        <v>4.0</v>
      </c>
      <c r="AA40" s="14"/>
      <c r="AB40" s="14">
        <f t="shared" si="17"/>
        <v>0.008064516129</v>
      </c>
      <c r="AC40" s="14">
        <f t="shared" si="18"/>
        <v>0.2661290323</v>
      </c>
      <c r="AD40" s="14">
        <f t="shared" si="19"/>
        <v>0.0303030303</v>
      </c>
      <c r="AE40" s="25"/>
      <c r="AF40" s="25">
        <v>4.0</v>
      </c>
      <c r="AG40" s="25" t="s">
        <v>304</v>
      </c>
      <c r="AH40" s="14">
        <f t="shared" si="20"/>
        <v>0</v>
      </c>
      <c r="AI40" s="14" t="str">
        <f t="shared" si="21"/>
        <v>BAJO</v>
      </c>
      <c r="AJ40" s="14">
        <f t="shared" si="22"/>
        <v>0</v>
      </c>
      <c r="AK40" s="14" t="s">
        <v>73</v>
      </c>
      <c r="AL40" s="14" t="s">
        <v>305</v>
      </c>
      <c r="AM40" s="76" t="s">
        <v>325</v>
      </c>
      <c r="AN40" s="14"/>
      <c r="AO40" s="14"/>
      <c r="AP40" s="14" t="str">
        <f>IF( AND(AI$40&lt;&gt;0,AH$15&lt;&gt;0),AL$40&amp;" - "&amp;AK$40,0)</f>
        <v>Estudiante requiere entrenamiento de subhabilidad Mantenimiento - Control</v>
      </c>
      <c r="AQ40" s="14"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4" t="s">
        <v>40</v>
      </c>
    </row>
    <row r="41" ht="38.25" customHeight="1">
      <c r="A41" s="1"/>
      <c r="B41" s="1"/>
      <c r="C41" s="1" t="str">
        <f t="shared" si="1"/>
        <v>Laura </v>
      </c>
      <c r="D41" s="2"/>
      <c r="E41" s="57" t="s">
        <v>52</v>
      </c>
      <c r="F41" s="31" t="s">
        <v>316</v>
      </c>
      <c r="G41" s="54" t="s">
        <v>301</v>
      </c>
      <c r="H41" s="36">
        <f t="shared" si="2"/>
        <v>0</v>
      </c>
      <c r="I41" s="37"/>
      <c r="J41" s="38">
        <f t="shared" si="3"/>
        <v>0</v>
      </c>
      <c r="K41" s="39">
        <f t="shared" si="4"/>
        <v>0</v>
      </c>
      <c r="L41" s="40">
        <f t="shared" si="5"/>
        <v>0</v>
      </c>
      <c r="M41" s="12"/>
      <c r="N41" s="25" t="s">
        <v>231</v>
      </c>
      <c r="O41" s="25">
        <v>14.0</v>
      </c>
      <c r="P41" s="14">
        <f t="shared" si="11"/>
        <v>7</v>
      </c>
      <c r="Q41" s="14">
        <f t="shared" si="12"/>
        <v>0.0564516129</v>
      </c>
      <c r="R41" s="14"/>
      <c r="S41" s="60">
        <f t="shared" si="13"/>
        <v>1</v>
      </c>
      <c r="T41" s="68">
        <f t="shared" si="14"/>
        <v>0.1428571429</v>
      </c>
      <c r="U41" s="14">
        <f t="shared" si="15"/>
        <v>0.1428571429</v>
      </c>
      <c r="V41" s="65">
        <f t="shared" si="16"/>
        <v>0.008064516129</v>
      </c>
      <c r="W41" s="72" t="s">
        <v>127</v>
      </c>
      <c r="X41" s="73" t="s">
        <v>329</v>
      </c>
      <c r="Y41" s="74" t="s">
        <v>236</v>
      </c>
      <c r="Z41" s="25">
        <v>5.0</v>
      </c>
      <c r="AA41" s="14"/>
      <c r="AB41" s="14">
        <f t="shared" si="17"/>
        <v>0.008064516129</v>
      </c>
      <c r="AC41" s="14">
        <f t="shared" si="18"/>
        <v>0.2661290323</v>
      </c>
      <c r="AD41" s="14">
        <f t="shared" si="19"/>
        <v>0.0303030303</v>
      </c>
      <c r="AE41" s="25"/>
      <c r="AF41" s="25">
        <v>4.0</v>
      </c>
      <c r="AG41" s="25" t="s">
        <v>246</v>
      </c>
      <c r="AH41" s="14">
        <f t="shared" si="20"/>
        <v>0</v>
      </c>
      <c r="AI41" s="14" t="str">
        <f t="shared" si="21"/>
        <v>BAJO</v>
      </c>
      <c r="AJ41" s="14">
        <f t="shared" si="22"/>
        <v>0</v>
      </c>
      <c r="AK41" s="14" t="s">
        <v>73</v>
      </c>
      <c r="AL41" s="14" t="s">
        <v>247</v>
      </c>
      <c r="AM41" s="76" t="s">
        <v>330</v>
      </c>
      <c r="AN41" s="14"/>
      <c r="AO41" s="14"/>
      <c r="AP41" s="14" t="str">
        <f>IF( AND(AI$41&lt;&gt;0,AH$15&lt;&gt;0),AL$41&amp;" - "&amp;AK$41,0)</f>
        <v>Estudiante requiere entrenamiento de subhabilidad Tarea - Control</v>
      </c>
      <c r="AQ41" s="14"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4" t="s">
        <v>40</v>
      </c>
    </row>
    <row r="42" ht="32.25" customHeight="1">
      <c r="A42" s="1"/>
      <c r="B42" s="1"/>
      <c r="C42" s="1" t="str">
        <f t="shared" si="1"/>
        <v>Matias </v>
      </c>
      <c r="D42" s="2"/>
      <c r="E42" s="57" t="s">
        <v>31</v>
      </c>
      <c r="F42" s="31" t="s">
        <v>316</v>
      </c>
      <c r="G42" s="54" t="s">
        <v>333</v>
      </c>
      <c r="H42" s="36" t="str">
        <f t="shared" si="2"/>
        <v>Intentemos…</v>
      </c>
      <c r="I42" s="45" t="s">
        <v>101</v>
      </c>
      <c r="J42" s="38" t="str">
        <f t="shared" si="3"/>
        <v>Guiar</v>
      </c>
      <c r="K42" s="39">
        <f t="shared" si="4"/>
        <v>4</v>
      </c>
      <c r="L42" s="40" t="str">
        <f t="shared" si="5"/>
        <v>Da sugerencia u orientación</v>
      </c>
      <c r="M42" s="12"/>
      <c r="N42" s="25" t="s">
        <v>231</v>
      </c>
      <c r="O42" s="25">
        <v>15.0</v>
      </c>
      <c r="P42" s="14">
        <f t="shared" si="11"/>
        <v>17</v>
      </c>
      <c r="Q42" s="14">
        <f t="shared" si="12"/>
        <v>0.1370967742</v>
      </c>
      <c r="R42" s="14"/>
      <c r="S42" s="60">
        <f t="shared" si="13"/>
        <v>0</v>
      </c>
      <c r="T42" s="68">
        <f t="shared" si="14"/>
        <v>0</v>
      </c>
      <c r="U42" s="14">
        <f t="shared" si="15"/>
        <v>0</v>
      </c>
      <c r="V42" s="65">
        <f t="shared" si="16"/>
        <v>0</v>
      </c>
      <c r="W42" s="72" t="s">
        <v>150</v>
      </c>
      <c r="X42" s="73" t="s">
        <v>334</v>
      </c>
      <c r="Y42" s="74" t="s">
        <v>236</v>
      </c>
      <c r="Z42" s="25">
        <v>4.0</v>
      </c>
      <c r="AA42" s="14"/>
      <c r="AB42" s="14">
        <f t="shared" si="17"/>
        <v>0.008064516129</v>
      </c>
      <c r="AC42" s="14">
        <f t="shared" si="18"/>
        <v>0.2661290323</v>
      </c>
      <c r="AD42" s="14">
        <f t="shared" si="19"/>
        <v>0.0303030303</v>
      </c>
      <c r="AE42" s="25"/>
      <c r="AF42" s="25">
        <v>9.0</v>
      </c>
      <c r="AG42" s="25" t="s">
        <v>256</v>
      </c>
      <c r="AH42" s="14">
        <f t="shared" si="20"/>
        <v>0</v>
      </c>
      <c r="AI42" s="14" t="str">
        <f t="shared" si="21"/>
        <v>BAJO</v>
      </c>
      <c r="AJ42" s="14">
        <f t="shared" si="22"/>
        <v>0</v>
      </c>
      <c r="AK42" s="14" t="s">
        <v>73</v>
      </c>
      <c r="AL42" s="14" t="s">
        <v>257</v>
      </c>
      <c r="AM42" s="76" t="s">
        <v>335</v>
      </c>
      <c r="AN42" s="14"/>
      <c r="AO42" s="14"/>
      <c r="AP42" s="14">
        <f>IF( AND(AI$42&lt;&gt;0,AH$20&lt;&gt;0),AL$42&amp;" - "&amp;AK$42,0)</f>
        <v>0</v>
      </c>
      <c r="AQ42" s="14">
        <f>IF( AP42&lt;&gt;0,AM$42,0)</f>
        <v>0</v>
      </c>
      <c r="AR42" s="14" t="s">
        <v>40</v>
      </c>
    </row>
    <row r="43" ht="27.75" customHeight="1">
      <c r="A43" s="1"/>
      <c r="B43" s="1"/>
      <c r="C43" s="1" t="str">
        <f t="shared" si="1"/>
        <v>Laura </v>
      </c>
      <c r="D43" s="2"/>
      <c r="E43" s="57" t="s">
        <v>52</v>
      </c>
      <c r="F43" s="31" t="s">
        <v>316</v>
      </c>
      <c r="G43" s="54" t="s">
        <v>339</v>
      </c>
      <c r="H43" s="36" t="str">
        <f t="shared" si="2"/>
        <v>Si, estoy de acuerdo…</v>
      </c>
      <c r="I43" s="45" t="s">
        <v>144</v>
      </c>
      <c r="J43" s="38" t="str">
        <f t="shared" si="3"/>
        <v>Aceptación/Confirmación</v>
      </c>
      <c r="K43" s="39">
        <f t="shared" si="4"/>
        <v>3</v>
      </c>
      <c r="L43" s="40" t="str">
        <f t="shared" si="5"/>
        <v>Muestra acuerdo o aprueba</v>
      </c>
      <c r="M43" s="12"/>
      <c r="N43" s="25" t="s">
        <v>231</v>
      </c>
      <c r="O43" s="25">
        <v>16.0</v>
      </c>
      <c r="P43" s="14">
        <f t="shared" si="11"/>
        <v>0</v>
      </c>
      <c r="Q43" s="14">
        <f t="shared" si="12"/>
        <v>0</v>
      </c>
      <c r="R43" s="14"/>
      <c r="S43" s="60">
        <f t="shared" si="13"/>
        <v>0</v>
      </c>
      <c r="T43" s="68" t="str">
        <f t="shared" si="14"/>
        <v>oo</v>
      </c>
      <c r="U43" s="14">
        <f t="shared" si="15"/>
        <v>0</v>
      </c>
      <c r="V43" s="65">
        <f t="shared" si="16"/>
        <v>0</v>
      </c>
      <c r="W43" s="72" t="s">
        <v>340</v>
      </c>
      <c r="X43" s="73" t="s">
        <v>341</v>
      </c>
      <c r="Y43" s="74" t="s">
        <v>236</v>
      </c>
      <c r="Z43" s="25">
        <v>6.0</v>
      </c>
      <c r="AA43" s="14"/>
      <c r="AB43" s="14">
        <f t="shared" si="17"/>
        <v>0.008064516129</v>
      </c>
      <c r="AC43" s="14">
        <f t="shared" si="18"/>
        <v>0.2661290323</v>
      </c>
      <c r="AD43" s="14">
        <f t="shared" si="19"/>
        <v>0.0303030303</v>
      </c>
      <c r="AE43" s="25" t="s">
        <v>93</v>
      </c>
      <c r="AF43" s="25">
        <v>3.0</v>
      </c>
      <c r="AG43" s="25" t="s">
        <v>342</v>
      </c>
      <c r="AH43" s="14">
        <f t="shared" si="20"/>
        <v>0.02419354839</v>
      </c>
      <c r="AI43" s="14" t="str">
        <f t="shared" si="21"/>
        <v>BAJO</v>
      </c>
      <c r="AJ43" s="14">
        <f t="shared" si="22"/>
        <v>0</v>
      </c>
      <c r="AK43" s="14" t="s">
        <v>343</v>
      </c>
      <c r="AL43" s="14" t="s">
        <v>343</v>
      </c>
      <c r="AM43" s="14" t="s">
        <v>343</v>
      </c>
      <c r="AN43" s="14"/>
      <c r="AO43" s="14"/>
      <c r="AP43" s="14"/>
      <c r="AQ43" s="14">
        <f>IF( AP43&lt;&gt;0,AM$43,0)</f>
        <v>0</v>
      </c>
      <c r="AR43" s="14" t="s">
        <v>40</v>
      </c>
    </row>
    <row r="44" ht="27.75" customHeight="1">
      <c r="A44" s="1"/>
      <c r="B44" s="1"/>
      <c r="C44" s="1" t="str">
        <f t="shared" si="1"/>
        <v>Bruno </v>
      </c>
      <c r="D44" s="2"/>
      <c r="E44" s="57" t="s">
        <v>15</v>
      </c>
      <c r="F44" s="31" t="s">
        <v>347</v>
      </c>
      <c r="G44" s="54" t="s">
        <v>348</v>
      </c>
      <c r="H44" s="36">
        <f t="shared" si="2"/>
        <v>0</v>
      </c>
      <c r="I44" s="37"/>
      <c r="J44" s="38">
        <f t="shared" si="3"/>
        <v>0</v>
      </c>
      <c r="K44" s="39">
        <f t="shared" si="4"/>
        <v>0</v>
      </c>
      <c r="L44" s="40">
        <f t="shared" si="5"/>
        <v>0</v>
      </c>
      <c r="M44" s="12"/>
      <c r="N44" s="25" t="s">
        <v>231</v>
      </c>
      <c r="O44" s="25">
        <v>17.0</v>
      </c>
      <c r="P44" s="14">
        <f t="shared" si="11"/>
        <v>3</v>
      </c>
      <c r="Q44" s="14">
        <f t="shared" si="12"/>
        <v>0.02419354839</v>
      </c>
      <c r="R44" s="14"/>
      <c r="S44" s="60">
        <f t="shared" si="13"/>
        <v>0</v>
      </c>
      <c r="T44" s="68">
        <f t="shared" si="14"/>
        <v>0</v>
      </c>
      <c r="U44" s="14">
        <f t="shared" si="15"/>
        <v>0</v>
      </c>
      <c r="V44" s="65">
        <f t="shared" si="16"/>
        <v>0</v>
      </c>
      <c r="W44" s="72" t="s">
        <v>349</v>
      </c>
      <c r="X44" s="73" t="s">
        <v>350</v>
      </c>
      <c r="Y44" s="74" t="s">
        <v>236</v>
      </c>
      <c r="Z44" s="25">
        <v>5.0</v>
      </c>
      <c r="AA44" s="14"/>
      <c r="AB44" s="14">
        <f t="shared" si="17"/>
        <v>0.008064516129</v>
      </c>
      <c r="AC44" s="14">
        <f t="shared" si="18"/>
        <v>0.2661290323</v>
      </c>
      <c r="AD44" s="14">
        <f t="shared" si="19"/>
        <v>0.0303030303</v>
      </c>
      <c r="AE44" s="25"/>
      <c r="AF44" s="25">
        <v>10.0</v>
      </c>
      <c r="AG44" s="25" t="s">
        <v>342</v>
      </c>
      <c r="AH44" s="14">
        <f t="shared" si="20"/>
        <v>0</v>
      </c>
      <c r="AI44" s="14" t="str">
        <f t="shared" si="21"/>
        <v>BAJO</v>
      </c>
      <c r="AJ44" s="14">
        <f t="shared" si="22"/>
        <v>0</v>
      </c>
      <c r="AK44" s="14" t="s">
        <v>343</v>
      </c>
      <c r="AL44" s="14" t="s">
        <v>343</v>
      </c>
      <c r="AM44" s="14" t="s">
        <v>343</v>
      </c>
      <c r="AN44" s="14"/>
      <c r="AO44" s="14"/>
      <c r="AP44" s="14"/>
      <c r="AQ44" s="14">
        <f>IF( AP44&lt;&gt;0,AM$44,0)</f>
        <v>0</v>
      </c>
      <c r="AR44" s="14" t="s">
        <v>40</v>
      </c>
    </row>
    <row r="45" ht="33.0" customHeight="1">
      <c r="A45" s="1"/>
      <c r="B45" s="1"/>
      <c r="C45" s="1" t="str">
        <f t="shared" si="1"/>
        <v>Matias </v>
      </c>
      <c r="D45" s="2"/>
      <c r="E45" s="57" t="s">
        <v>31</v>
      </c>
      <c r="F45" s="31" t="s">
        <v>347</v>
      </c>
      <c r="G45" s="54" t="s">
        <v>352</v>
      </c>
      <c r="H45" s="36">
        <f t="shared" si="2"/>
        <v>0</v>
      </c>
      <c r="I45" s="37"/>
      <c r="J45" s="38">
        <f t="shared" si="3"/>
        <v>0</v>
      </c>
      <c r="K45" s="39">
        <f t="shared" si="4"/>
        <v>0</v>
      </c>
      <c r="L45" s="40">
        <f t="shared" si="5"/>
        <v>0</v>
      </c>
      <c r="M45" s="12"/>
      <c r="N45" s="25" t="s">
        <v>231</v>
      </c>
      <c r="O45" s="25">
        <v>18.0</v>
      </c>
      <c r="P45" s="14">
        <f t="shared" si="11"/>
        <v>2</v>
      </c>
      <c r="Q45" s="14">
        <f t="shared" si="12"/>
        <v>0.01612903226</v>
      </c>
      <c r="R45" s="14"/>
      <c r="S45" s="60">
        <f t="shared" si="13"/>
        <v>0</v>
      </c>
      <c r="T45" s="68">
        <f t="shared" si="14"/>
        <v>0</v>
      </c>
      <c r="U45" s="14">
        <f t="shared" si="15"/>
        <v>0</v>
      </c>
      <c r="V45" s="65">
        <f t="shared" si="16"/>
        <v>0</v>
      </c>
      <c r="W45" s="72" t="s">
        <v>355</v>
      </c>
      <c r="X45" s="73" t="s">
        <v>356</v>
      </c>
      <c r="Y45" s="74" t="s">
        <v>236</v>
      </c>
      <c r="Z45" s="25">
        <v>5.0</v>
      </c>
      <c r="AA45" s="14"/>
      <c r="AB45" s="14">
        <f t="shared" si="17"/>
        <v>0.008064516129</v>
      </c>
      <c r="AC45" s="14">
        <f t="shared" si="18"/>
        <v>0.2661290323</v>
      </c>
      <c r="AD45" s="14">
        <f t="shared" si="19"/>
        <v>0.0303030303</v>
      </c>
      <c r="AE45" s="14"/>
      <c r="AF45" s="14"/>
      <c r="AG45" s="25" t="s">
        <v>342</v>
      </c>
      <c r="AH45" s="14">
        <f t="shared" si="20"/>
        <v>0</v>
      </c>
      <c r="AI45" s="14" t="str">
        <f t="shared" si="21"/>
        <v>BAJO</v>
      </c>
      <c r="AJ45" s="14">
        <f t="shared" si="22"/>
        <v>0</v>
      </c>
      <c r="AK45" s="14" t="s">
        <v>93</v>
      </c>
      <c r="AL45" s="14" t="s">
        <v>358</v>
      </c>
      <c r="AM45" s="76" t="s">
        <v>359</v>
      </c>
      <c r="AN45" s="14"/>
      <c r="AO45" s="14"/>
      <c r="AP45" s="14" t="str">
        <f>IF( AND(AI$45&lt;&gt;0,OR(AH$21&lt;&gt;0,AH$14&lt;&gt;0)),AL$45&amp;" - "&amp;AK$45,0)</f>
        <v>Estudiante requiere entrenamiento de subhabilidad Reconocimiento - Decisión</v>
      </c>
      <c r="AQ45" s="14"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4" t="s">
        <v>40</v>
      </c>
    </row>
    <row r="46" ht="25.5" customHeight="1">
      <c r="A46" s="1"/>
      <c r="B46" s="1"/>
      <c r="C46" s="1" t="str">
        <f t="shared" si="1"/>
        <v>Matias </v>
      </c>
      <c r="D46" s="2"/>
      <c r="E46" s="58"/>
      <c r="F46" s="44"/>
      <c r="G46" s="54" t="s">
        <v>360</v>
      </c>
      <c r="H46" s="36">
        <f t="shared" si="2"/>
        <v>0</v>
      </c>
      <c r="I46" s="37"/>
      <c r="J46" s="38">
        <f t="shared" si="3"/>
        <v>0</v>
      </c>
      <c r="K46" s="39">
        <f t="shared" si="4"/>
        <v>0</v>
      </c>
      <c r="L46" s="40">
        <f t="shared" si="5"/>
        <v>0</v>
      </c>
      <c r="M46" s="12"/>
      <c r="N46" s="25" t="s">
        <v>231</v>
      </c>
      <c r="O46" s="25">
        <v>19.0</v>
      </c>
      <c r="P46" s="14">
        <f t="shared" si="11"/>
        <v>2</v>
      </c>
      <c r="Q46" s="14">
        <f t="shared" si="12"/>
        <v>0.01612903226</v>
      </c>
      <c r="R46" s="14"/>
      <c r="S46" s="60">
        <f t="shared" si="13"/>
        <v>0</v>
      </c>
      <c r="T46" s="68">
        <f t="shared" si="14"/>
        <v>0</v>
      </c>
      <c r="U46" s="14">
        <f t="shared" si="15"/>
        <v>0</v>
      </c>
      <c r="V46" s="65">
        <f t="shared" si="16"/>
        <v>0</v>
      </c>
      <c r="W46" s="72" t="s">
        <v>363</v>
      </c>
      <c r="X46" s="73" t="s">
        <v>364</v>
      </c>
      <c r="Y46" s="74" t="s">
        <v>256</v>
      </c>
      <c r="Z46" s="25">
        <v>7.0</v>
      </c>
      <c r="AA46" s="14"/>
      <c r="AB46" s="14">
        <f t="shared" si="17"/>
        <v>0</v>
      </c>
      <c r="AC46" s="14">
        <f t="shared" si="18"/>
        <v>0.04838709677</v>
      </c>
      <c r="AD46" s="14">
        <f t="shared" si="19"/>
        <v>0</v>
      </c>
      <c r="AE46" s="25" t="s">
        <v>114</v>
      </c>
      <c r="AF46" s="25">
        <v>2.0</v>
      </c>
      <c r="AG46" s="25" t="s">
        <v>342</v>
      </c>
      <c r="AH46" s="14">
        <f t="shared" si="20"/>
        <v>0</v>
      </c>
      <c r="AI46" s="14" t="str">
        <f t="shared" si="21"/>
        <v>BAJO</v>
      </c>
      <c r="AJ46" s="14">
        <f t="shared" si="22"/>
        <v>0</v>
      </c>
      <c r="AK46" s="14" t="s">
        <v>114</v>
      </c>
      <c r="AL46" s="14" t="s">
        <v>358</v>
      </c>
      <c r="AM46" s="76" t="s">
        <v>367</v>
      </c>
      <c r="AN46" s="14" t="s">
        <v>40</v>
      </c>
      <c r="AO46" s="14"/>
      <c r="AP46" s="14" t="str">
        <f>IF( AND(AI$46&lt;&gt;0,AH$13&lt;&gt;0),AL$46&amp;" - "&amp;AK$46,0)</f>
        <v>Estudiante requiere entrenamiento de subhabilidad Reconocimiento - Reducción de tensión</v>
      </c>
      <c r="AQ46" s="14"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4" t="s">
        <v>40</v>
      </c>
    </row>
    <row r="47" ht="24.75" customHeight="1">
      <c r="A47" s="1"/>
      <c r="B47" s="1"/>
      <c r="C47" s="1" t="str">
        <f t="shared" si="1"/>
        <v>Matias </v>
      </c>
      <c r="D47" s="2"/>
      <c r="E47" s="58"/>
      <c r="F47" s="44"/>
      <c r="G47" s="54" t="s">
        <v>368</v>
      </c>
      <c r="H47" s="36" t="str">
        <f t="shared" si="2"/>
        <v>Hay que hacer lo siguiente…</v>
      </c>
      <c r="I47" s="45" t="s">
        <v>150</v>
      </c>
      <c r="J47" s="38" t="str">
        <f t="shared" si="3"/>
        <v>Elaborar</v>
      </c>
      <c r="K47" s="39">
        <f t="shared" si="4"/>
        <v>4</v>
      </c>
      <c r="L47" s="40" t="str">
        <f t="shared" si="5"/>
        <v>Da sugerencia u orientación</v>
      </c>
      <c r="M47" s="12"/>
      <c r="N47" s="25" t="s">
        <v>231</v>
      </c>
      <c r="O47" s="25">
        <v>20.0</v>
      </c>
      <c r="P47" s="14">
        <f t="shared" si="11"/>
        <v>1</v>
      </c>
      <c r="Q47" s="14">
        <f t="shared" si="12"/>
        <v>0.008064516129</v>
      </c>
      <c r="R47" s="14"/>
      <c r="S47" s="60">
        <f t="shared" si="13"/>
        <v>0</v>
      </c>
      <c r="T47" s="68">
        <f t="shared" si="14"/>
        <v>0</v>
      </c>
      <c r="U47" s="14">
        <f t="shared" si="15"/>
        <v>0</v>
      </c>
      <c r="V47" s="65">
        <f t="shared" si="16"/>
        <v>0</v>
      </c>
      <c r="W47" s="72" t="s">
        <v>36</v>
      </c>
      <c r="X47" s="73" t="s">
        <v>370</v>
      </c>
      <c r="Y47" s="74" t="s">
        <v>256</v>
      </c>
      <c r="Z47" s="25">
        <v>9.0</v>
      </c>
      <c r="AA47" s="14"/>
      <c r="AB47" s="14">
        <f t="shared" si="17"/>
        <v>0</v>
      </c>
      <c r="AC47" s="14">
        <f t="shared" si="18"/>
        <v>0.04838709677</v>
      </c>
      <c r="AD47" s="14">
        <f t="shared" si="19"/>
        <v>0</v>
      </c>
      <c r="AE47" s="25"/>
      <c r="AF47" s="25">
        <v>11.0</v>
      </c>
      <c r="AG47" s="25" t="s">
        <v>245</v>
      </c>
      <c r="AH47" s="14">
        <f t="shared" si="20"/>
        <v>0</v>
      </c>
      <c r="AI47" s="14" t="str">
        <f t="shared" si="21"/>
        <v>BAJO</v>
      </c>
      <c r="AJ47" s="14">
        <f t="shared" si="22"/>
        <v>0</v>
      </c>
      <c r="AK47" s="14" t="s">
        <v>114</v>
      </c>
      <c r="AL47" s="14" t="s">
        <v>264</v>
      </c>
      <c r="AM47" s="14" t="s">
        <v>371</v>
      </c>
      <c r="AN47" s="14" t="s">
        <v>40</v>
      </c>
      <c r="AO47" s="14"/>
      <c r="AP47" s="14" t="str">
        <f>IF( AND(AI$47&lt;&gt;0,AH$22&lt;&gt;0),AL$47&amp;" - "&amp;AK$47,0)</f>
        <v>Estudiante requiere entrenamiento de subhabilidad Argumentación - Reducción de tensión</v>
      </c>
      <c r="AQ47" s="14" t="str">
        <f>IF( AP47&lt;&gt;0,AM$47,0)</f>
        <v>Puesto que la conducta “Muestra tensión” es calificada por (Bales, 1950) como una conducta negativa, no se considera conveniente entrenar al grupo para que la manifieste.</v>
      </c>
      <c r="AR47" s="14" t="s">
        <v>40</v>
      </c>
    </row>
    <row r="48" ht="24.0" customHeight="1">
      <c r="A48" s="1"/>
      <c r="B48" s="1"/>
      <c r="C48" s="1" t="str">
        <f t="shared" si="1"/>
        <v>Laura </v>
      </c>
      <c r="D48" s="2"/>
      <c r="E48" s="57" t="s">
        <v>52</v>
      </c>
      <c r="F48" s="31" t="s">
        <v>347</v>
      </c>
      <c r="G48" s="54" t="s">
        <v>339</v>
      </c>
      <c r="H48" s="36" t="str">
        <f t="shared" si="2"/>
        <v>¡Esto va bien! Sigamos…</v>
      </c>
      <c r="I48" s="45" t="s">
        <v>99</v>
      </c>
      <c r="J48" s="38" t="str">
        <f t="shared" si="3"/>
        <v>Reforzar</v>
      </c>
      <c r="K48" s="39">
        <f t="shared" si="4"/>
        <v>5</v>
      </c>
      <c r="L48" s="40" t="str">
        <f t="shared" si="5"/>
        <v>Da opiniones</v>
      </c>
      <c r="M48" s="12"/>
      <c r="N48" s="25" t="s">
        <v>231</v>
      </c>
      <c r="O48" s="25">
        <v>21.0</v>
      </c>
      <c r="P48" s="14">
        <f t="shared" si="11"/>
        <v>2</v>
      </c>
      <c r="Q48" s="14">
        <f t="shared" si="12"/>
        <v>0.01612903226</v>
      </c>
      <c r="R48" s="14"/>
      <c r="S48" s="60">
        <f t="shared" si="13"/>
        <v>0</v>
      </c>
      <c r="T48" s="68">
        <f t="shared" si="14"/>
        <v>0</v>
      </c>
      <c r="U48" s="14">
        <f t="shared" si="15"/>
        <v>0</v>
      </c>
      <c r="V48" s="65">
        <f t="shared" si="16"/>
        <v>0</v>
      </c>
      <c r="W48" s="72" t="s">
        <v>81</v>
      </c>
      <c r="X48" s="73" t="s">
        <v>374</v>
      </c>
      <c r="Y48" s="74" t="s">
        <v>256</v>
      </c>
      <c r="Z48" s="25">
        <v>7.0</v>
      </c>
      <c r="AA48" s="14"/>
      <c r="AB48" s="14">
        <f t="shared" si="17"/>
        <v>0</v>
      </c>
      <c r="AC48" s="14">
        <f t="shared" si="18"/>
        <v>0.04838709677</v>
      </c>
      <c r="AD48" s="14">
        <f t="shared" si="19"/>
        <v>0</v>
      </c>
      <c r="AE48" s="25"/>
      <c r="AF48" s="25">
        <v>11.0</v>
      </c>
      <c r="AG48" s="25" t="s">
        <v>304</v>
      </c>
      <c r="AH48" s="14">
        <f t="shared" si="20"/>
        <v>0</v>
      </c>
      <c r="AI48" s="14" t="str">
        <f t="shared" si="21"/>
        <v>BAJO</v>
      </c>
      <c r="AJ48" s="14">
        <f t="shared" si="22"/>
        <v>0</v>
      </c>
      <c r="AK48" s="14" t="s">
        <v>114</v>
      </c>
      <c r="AL48" s="14" t="s">
        <v>305</v>
      </c>
      <c r="AM48" s="14" t="s">
        <v>371</v>
      </c>
      <c r="AN48" s="14" t="s">
        <v>40</v>
      </c>
      <c r="AO48" s="14"/>
      <c r="AP48" s="14" t="str">
        <f>IF( AND(AI$48&lt;&gt;0,AH$22&lt;&gt;0),AL$48&amp;" - "&amp;AK$48,0)</f>
        <v>Estudiante requiere entrenamiento de subhabilidad Mantenimiento - Reducción de tensión</v>
      </c>
      <c r="AQ48" s="14" t="str">
        <f>IF( AP48&lt;&gt;0,AM$48,0)</f>
        <v>Puesto que la conducta “Muestra tensión” es calificada por (Bales, 1950) como una conducta negativa, no se considera conveniente entrenar al grupo para que la manifieste.</v>
      </c>
      <c r="AR48" s="14" t="s">
        <v>40</v>
      </c>
    </row>
    <row r="49" ht="22.5" customHeight="1">
      <c r="A49" s="1"/>
      <c r="B49" s="1"/>
      <c r="C49" s="1" t="str">
        <f t="shared" si="1"/>
        <v>Matias </v>
      </c>
      <c r="D49" s="2"/>
      <c r="E49" s="57" t="s">
        <v>31</v>
      </c>
      <c r="F49" s="31" t="s">
        <v>376</v>
      </c>
      <c r="G49" s="54" t="s">
        <v>377</v>
      </c>
      <c r="H49" s="36">
        <f t="shared" si="2"/>
        <v>0</v>
      </c>
      <c r="I49" s="37"/>
      <c r="J49" s="38">
        <f t="shared" si="3"/>
        <v>0</v>
      </c>
      <c r="K49" s="39">
        <f t="shared" si="4"/>
        <v>0</v>
      </c>
      <c r="L49" s="40">
        <f t="shared" si="5"/>
        <v>0</v>
      </c>
      <c r="M49" s="12"/>
      <c r="N49" s="25" t="s">
        <v>231</v>
      </c>
      <c r="O49" s="25">
        <v>22.0</v>
      </c>
      <c r="P49" s="14">
        <f t="shared" si="11"/>
        <v>0</v>
      </c>
      <c r="Q49" s="14">
        <f t="shared" si="12"/>
        <v>0</v>
      </c>
      <c r="R49" s="14"/>
      <c r="S49" s="60">
        <f t="shared" si="13"/>
        <v>0</v>
      </c>
      <c r="T49" s="68" t="str">
        <f t="shared" si="14"/>
        <v>oo</v>
      </c>
      <c r="U49" s="14">
        <f t="shared" si="15"/>
        <v>0</v>
      </c>
      <c r="V49" s="65">
        <f t="shared" si="16"/>
        <v>0</v>
      </c>
      <c r="W49" s="72" t="s">
        <v>378</v>
      </c>
      <c r="X49" s="73" t="s">
        <v>379</v>
      </c>
      <c r="Y49" s="74" t="s">
        <v>256</v>
      </c>
      <c r="Z49" s="25">
        <v>8.0</v>
      </c>
      <c r="AA49" s="14"/>
      <c r="AB49" s="14">
        <f t="shared" si="17"/>
        <v>0</v>
      </c>
      <c r="AC49" s="14">
        <f t="shared" si="18"/>
        <v>0.04838709677</v>
      </c>
      <c r="AD49" s="14">
        <f t="shared" si="19"/>
        <v>0</v>
      </c>
      <c r="AE49" s="25" t="s">
        <v>129</v>
      </c>
      <c r="AF49" s="25">
        <v>1.0</v>
      </c>
      <c r="AG49" s="25" t="s">
        <v>286</v>
      </c>
      <c r="AH49" s="14">
        <f t="shared" si="20"/>
        <v>0</v>
      </c>
      <c r="AI49" s="14" t="str">
        <f t="shared" si="21"/>
        <v>BAJO</v>
      </c>
      <c r="AJ49" s="14">
        <f t="shared" si="22"/>
        <v>0</v>
      </c>
      <c r="AK49" s="14" t="s">
        <v>129</v>
      </c>
      <c r="AL49" s="14" t="s">
        <v>380</v>
      </c>
      <c r="AM49" s="14" t="s">
        <v>381</v>
      </c>
      <c r="AN49" s="14" t="s">
        <v>40</v>
      </c>
      <c r="AO49" s="14"/>
      <c r="AP49" s="14" t="str">
        <f>IF( AND(AI$49&lt;&gt;0,AH$12&lt;&gt;0),AL$49&amp;" - "&amp;AK$49,0)</f>
        <v>Estudiante requiere entrenamiento de subhabilidad Motivar  - Reintegración</v>
      </c>
      <c r="AQ49" s="14"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4" t="s">
        <v>40</v>
      </c>
    </row>
    <row r="50" ht="20.25" customHeight="1">
      <c r="A50" s="1"/>
      <c r="B50" s="1"/>
      <c r="C50" s="1" t="str">
        <f t="shared" si="1"/>
        <v>Matias </v>
      </c>
      <c r="D50" s="2"/>
      <c r="E50" s="58"/>
      <c r="F50" s="44"/>
      <c r="G50" s="54" t="s">
        <v>384</v>
      </c>
      <c r="H50" s="36" t="str">
        <f t="shared" si="2"/>
        <v>¿Están de acuerdo...?</v>
      </c>
      <c r="I50" s="45" t="s">
        <v>71</v>
      </c>
      <c r="J50" s="38" t="str">
        <f t="shared" si="3"/>
        <v>Requerir confirmación</v>
      </c>
      <c r="K50" s="39">
        <f t="shared" si="4"/>
        <v>8</v>
      </c>
      <c r="L50" s="40" t="str">
        <f t="shared" si="5"/>
        <v>Pide opinión</v>
      </c>
      <c r="M50" s="12"/>
      <c r="N50" s="25" t="s">
        <v>231</v>
      </c>
      <c r="O50" s="25">
        <v>23.0</v>
      </c>
      <c r="P50" s="14">
        <f t="shared" si="11"/>
        <v>1</v>
      </c>
      <c r="Q50" s="14">
        <f t="shared" si="12"/>
        <v>0.008064516129</v>
      </c>
      <c r="R50" s="14"/>
      <c r="S50" s="60">
        <f t="shared" si="13"/>
        <v>0</v>
      </c>
      <c r="T50" s="68">
        <f t="shared" si="14"/>
        <v>0</v>
      </c>
      <c r="U50" s="14">
        <f t="shared" si="15"/>
        <v>0</v>
      </c>
      <c r="V50" s="65">
        <f t="shared" si="16"/>
        <v>0</v>
      </c>
      <c r="W50" s="72" t="s">
        <v>307</v>
      </c>
      <c r="X50" s="73" t="s">
        <v>385</v>
      </c>
      <c r="Y50" s="74" t="s">
        <v>256</v>
      </c>
      <c r="Z50" s="25">
        <v>8.0</v>
      </c>
      <c r="AA50" s="14"/>
      <c r="AB50" s="14">
        <f t="shared" si="17"/>
        <v>0</v>
      </c>
      <c r="AC50" s="14">
        <f t="shared" si="18"/>
        <v>0.04838709677</v>
      </c>
      <c r="AD50" s="14">
        <f t="shared" si="19"/>
        <v>0</v>
      </c>
      <c r="AE50" s="14"/>
      <c r="AF50" s="25">
        <v>1.0</v>
      </c>
      <c r="AG50" s="25" t="s">
        <v>304</v>
      </c>
      <c r="AH50" s="14">
        <f t="shared" si="20"/>
        <v>0</v>
      </c>
      <c r="AI50" s="14" t="str">
        <f t="shared" si="21"/>
        <v>BAJO</v>
      </c>
      <c r="AJ50" s="14">
        <f t="shared" si="22"/>
        <v>0</v>
      </c>
      <c r="AK50" s="14" t="s">
        <v>129</v>
      </c>
      <c r="AL50" s="14" t="s">
        <v>305</v>
      </c>
      <c r="AM50" s="76" t="s">
        <v>386</v>
      </c>
      <c r="AN50" s="14" t="s">
        <v>40</v>
      </c>
      <c r="AO50" s="14"/>
      <c r="AP50" s="14" t="str">
        <f>IF( AND(AI$50&lt;&gt;0,AH$12&lt;&gt;0),AL$50&amp;" - "&amp;AK$50,0)</f>
        <v>Estudiante requiere entrenamiento de subhabilidad Mantenimiento - Reintegración</v>
      </c>
      <c r="AQ50" s="14"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4" t="s">
        <v>40</v>
      </c>
    </row>
    <row r="51" ht="22.5" customHeight="1">
      <c r="A51" s="1"/>
      <c r="B51" s="1"/>
      <c r="C51" s="1" t="str">
        <f t="shared" si="1"/>
        <v>Matias </v>
      </c>
      <c r="D51" s="2"/>
      <c r="E51" s="58"/>
      <c r="F51" s="44"/>
      <c r="G51" s="54" t="s">
        <v>390</v>
      </c>
      <c r="H51" s="36">
        <f t="shared" si="2"/>
        <v>0</v>
      </c>
      <c r="I51" s="37"/>
      <c r="J51" s="38">
        <f t="shared" si="3"/>
        <v>0</v>
      </c>
      <c r="K51" s="39">
        <f t="shared" si="4"/>
        <v>0</v>
      </c>
      <c r="L51" s="40">
        <f t="shared" si="5"/>
        <v>0</v>
      </c>
      <c r="M51" s="12"/>
      <c r="N51" s="25" t="s">
        <v>231</v>
      </c>
      <c r="O51" s="25">
        <v>24.0</v>
      </c>
      <c r="P51" s="14">
        <f t="shared" si="11"/>
        <v>0</v>
      </c>
      <c r="Q51" s="14">
        <f t="shared" si="12"/>
        <v>0</v>
      </c>
      <c r="R51" s="14"/>
      <c r="S51" s="60">
        <f t="shared" si="13"/>
        <v>0</v>
      </c>
      <c r="T51" s="68" t="str">
        <f t="shared" si="14"/>
        <v>oo</v>
      </c>
      <c r="U51" s="14">
        <f t="shared" si="15"/>
        <v>0</v>
      </c>
      <c r="V51" s="65">
        <f t="shared" si="16"/>
        <v>0</v>
      </c>
      <c r="W51" s="72" t="s">
        <v>391</v>
      </c>
      <c r="X51" s="73" t="s">
        <v>392</v>
      </c>
      <c r="Y51" s="74" t="s">
        <v>256</v>
      </c>
      <c r="Z51" s="25">
        <v>7.0</v>
      </c>
      <c r="AA51" s="14"/>
      <c r="AB51" s="14">
        <f t="shared" si="17"/>
        <v>0</v>
      </c>
      <c r="AC51" s="14">
        <f t="shared" si="18"/>
        <v>0.04838709677</v>
      </c>
      <c r="AD51" s="14">
        <f t="shared" si="19"/>
        <v>0</v>
      </c>
      <c r="AE51" s="14"/>
      <c r="AF51" s="25">
        <v>1.0</v>
      </c>
      <c r="AG51" s="25" t="s">
        <v>246</v>
      </c>
      <c r="AH51" s="14">
        <f t="shared" si="20"/>
        <v>0</v>
      </c>
      <c r="AI51" s="14" t="str">
        <f t="shared" si="21"/>
        <v>BAJO</v>
      </c>
      <c r="AJ51" s="14">
        <f t="shared" si="22"/>
        <v>0</v>
      </c>
      <c r="AK51" s="14" t="s">
        <v>129</v>
      </c>
      <c r="AL51" s="14" t="s">
        <v>247</v>
      </c>
      <c r="AM51" s="14" t="s">
        <v>393</v>
      </c>
      <c r="AN51" s="14" t="s">
        <v>40</v>
      </c>
      <c r="AO51" s="14"/>
      <c r="AP51" s="14" t="str">
        <f>IF( AND(AI$51&lt;&gt;0,AH$12&lt;&gt;0),AL$51&amp;" - "&amp;AK$51,0)</f>
        <v>Estudiante requiere entrenamiento de subhabilidad Tarea - Reintegración</v>
      </c>
      <c r="AQ51" s="14"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4" t="s">
        <v>40</v>
      </c>
    </row>
    <row r="52" ht="18.75" customHeight="1">
      <c r="A52" s="1"/>
      <c r="B52" s="1"/>
      <c r="C52" s="1" t="str">
        <f t="shared" si="1"/>
        <v>Matias </v>
      </c>
      <c r="D52" s="2"/>
      <c r="E52" s="58"/>
      <c r="F52" s="44"/>
      <c r="G52" s="54" t="s">
        <v>395</v>
      </c>
      <c r="H52" s="36">
        <f t="shared" si="2"/>
        <v>0</v>
      </c>
      <c r="I52" s="37"/>
      <c r="J52" s="38">
        <f t="shared" si="3"/>
        <v>0</v>
      </c>
      <c r="K52" s="39">
        <f t="shared" si="4"/>
        <v>0</v>
      </c>
      <c r="L52" s="40">
        <f t="shared" si="5"/>
        <v>0</v>
      </c>
      <c r="M52" s="12"/>
      <c r="N52" s="25" t="s">
        <v>231</v>
      </c>
      <c r="O52" s="25">
        <v>25.0</v>
      </c>
      <c r="P52" s="14">
        <f t="shared" si="11"/>
        <v>3</v>
      </c>
      <c r="Q52" s="14">
        <f t="shared" si="12"/>
        <v>0.02419354839</v>
      </c>
      <c r="R52" s="14"/>
      <c r="S52" s="60">
        <f t="shared" si="13"/>
        <v>0</v>
      </c>
      <c r="T52" s="68">
        <f t="shared" si="14"/>
        <v>0</v>
      </c>
      <c r="U52" s="14">
        <f t="shared" si="15"/>
        <v>0</v>
      </c>
      <c r="V52" s="65">
        <f t="shared" si="16"/>
        <v>0</v>
      </c>
      <c r="W52" s="72" t="s">
        <v>183</v>
      </c>
      <c r="X52" s="73" t="s">
        <v>398</v>
      </c>
      <c r="Y52" s="74" t="s">
        <v>342</v>
      </c>
      <c r="Z52" s="25">
        <v>2.0</v>
      </c>
      <c r="AA52" s="14"/>
      <c r="AB52" s="14">
        <f t="shared" si="17"/>
        <v>0.02419354839</v>
      </c>
      <c r="AC52" s="14">
        <f t="shared" si="18"/>
        <v>0.09677419355</v>
      </c>
      <c r="AD52" s="14">
        <f t="shared" si="19"/>
        <v>0.25</v>
      </c>
      <c r="AE52" s="14"/>
      <c r="AF52" s="25">
        <v>12.0</v>
      </c>
      <c r="AG52" s="25" t="s">
        <v>245</v>
      </c>
      <c r="AH52" s="14">
        <f t="shared" si="20"/>
        <v>0</v>
      </c>
      <c r="AI52" s="14" t="str">
        <f t="shared" si="21"/>
        <v>BAJO</v>
      </c>
      <c r="AJ52" s="14">
        <f t="shared" si="22"/>
        <v>0</v>
      </c>
      <c r="AK52" s="14" t="s">
        <v>129</v>
      </c>
      <c r="AL52" s="14" t="s">
        <v>264</v>
      </c>
      <c r="AM52" s="14" t="s">
        <v>399</v>
      </c>
      <c r="AN52" s="14" t="s">
        <v>40</v>
      </c>
      <c r="AO52" s="14"/>
      <c r="AP52" s="14">
        <f>IF( AND(AI$52&lt;&gt;0,AH$23&lt;&gt;0),AL$52&amp;" - "&amp;AK$52,0)</f>
        <v>0</v>
      </c>
      <c r="AQ52" s="14">
        <f>IF( AP52&lt;&gt;0,AM$52,0)</f>
        <v>0</v>
      </c>
      <c r="AR52" s="14" t="s">
        <v>40</v>
      </c>
    </row>
    <row r="53" ht="20.25" customHeight="1">
      <c r="A53" s="1"/>
      <c r="B53" s="1"/>
      <c r="C53" s="1" t="str">
        <f t="shared" si="1"/>
        <v>Matias </v>
      </c>
      <c r="D53" s="2"/>
      <c r="E53" s="58"/>
      <c r="F53" s="44"/>
      <c r="G53" s="54" t="s">
        <v>401</v>
      </c>
      <c r="H53" s="36">
        <f t="shared" si="2"/>
        <v>0</v>
      </c>
      <c r="I53" s="37"/>
      <c r="J53" s="38">
        <f t="shared" si="3"/>
        <v>0</v>
      </c>
      <c r="K53" s="39">
        <f t="shared" si="4"/>
        <v>0</v>
      </c>
      <c r="L53" s="40">
        <f t="shared" si="5"/>
        <v>0</v>
      </c>
      <c r="M53" s="12"/>
      <c r="N53" s="25" t="s">
        <v>231</v>
      </c>
      <c r="O53" s="25">
        <v>26.0</v>
      </c>
      <c r="P53" s="14">
        <f t="shared" si="11"/>
        <v>8</v>
      </c>
      <c r="Q53" s="14">
        <f t="shared" si="12"/>
        <v>0.06451612903</v>
      </c>
      <c r="R53" s="14"/>
      <c r="S53" s="60">
        <f t="shared" si="13"/>
        <v>3</v>
      </c>
      <c r="T53" s="68">
        <f t="shared" si="14"/>
        <v>0.375</v>
      </c>
      <c r="U53" s="14">
        <f t="shared" si="15"/>
        <v>0.375</v>
      </c>
      <c r="V53" s="65">
        <f t="shared" si="16"/>
        <v>0.02419354839</v>
      </c>
      <c r="W53" s="72" t="s">
        <v>144</v>
      </c>
      <c r="X53" s="73" t="s">
        <v>403</v>
      </c>
      <c r="Y53" s="74" t="s">
        <v>342</v>
      </c>
      <c r="Z53" s="25">
        <v>3.0</v>
      </c>
      <c r="AA53" s="14"/>
      <c r="AB53" s="14">
        <f t="shared" si="17"/>
        <v>0.02419354839</v>
      </c>
      <c r="AC53" s="14">
        <f t="shared" si="18"/>
        <v>0.09677419355</v>
      </c>
      <c r="AD53" s="14">
        <f t="shared" si="19"/>
        <v>0.25</v>
      </c>
      <c r="AE53" s="14"/>
      <c r="AF53" s="14"/>
      <c r="AG53" s="14"/>
      <c r="AH53" s="14"/>
      <c r="AI53" s="14"/>
      <c r="AJ53" s="14"/>
      <c r="AK53" s="14"/>
      <c r="AL53" s="14"/>
      <c r="AM53" s="14"/>
      <c r="AN53" s="14"/>
      <c r="AO53" s="14"/>
      <c r="AP53" s="25" t="s">
        <v>404</v>
      </c>
      <c r="AQ53" s="14"/>
      <c r="AR53" s="14"/>
    </row>
    <row r="54" ht="18.75" customHeight="1">
      <c r="A54" s="1"/>
      <c r="B54" s="1"/>
      <c r="C54" s="1" t="str">
        <f t="shared" si="1"/>
        <v>Matias </v>
      </c>
      <c r="D54" s="2"/>
      <c r="E54" s="58"/>
      <c r="F54" s="44"/>
      <c r="G54" s="54" t="s">
        <v>405</v>
      </c>
      <c r="H54" s="36" t="str">
        <f t="shared" si="2"/>
        <v>¿Qué falta considerar?...</v>
      </c>
      <c r="I54" s="45" t="s">
        <v>363</v>
      </c>
      <c r="J54" s="38" t="str">
        <f t="shared" si="3"/>
        <v>Información</v>
      </c>
      <c r="K54" s="39">
        <f t="shared" si="4"/>
        <v>7</v>
      </c>
      <c r="L54" s="40" t="str">
        <f t="shared" si="5"/>
        <v>Pide información</v>
      </c>
      <c r="M54" s="12"/>
      <c r="N54" s="25" t="s">
        <v>231</v>
      </c>
      <c r="O54" s="25">
        <v>27.0</v>
      </c>
      <c r="P54" s="14">
        <f t="shared" si="11"/>
        <v>1</v>
      </c>
      <c r="Q54" s="14">
        <f t="shared" si="12"/>
        <v>0.008064516129</v>
      </c>
      <c r="R54" s="14"/>
      <c r="S54" s="60">
        <f t="shared" si="13"/>
        <v>0</v>
      </c>
      <c r="T54" s="68">
        <f t="shared" si="14"/>
        <v>0</v>
      </c>
      <c r="U54" s="14">
        <f t="shared" si="15"/>
        <v>0</v>
      </c>
      <c r="V54" s="65">
        <f t="shared" si="16"/>
        <v>0</v>
      </c>
      <c r="W54" s="72" t="s">
        <v>91</v>
      </c>
      <c r="X54" s="73" t="s">
        <v>409</v>
      </c>
      <c r="Y54" s="74" t="s">
        <v>342</v>
      </c>
      <c r="Z54" s="25">
        <v>10.0</v>
      </c>
      <c r="AA54" s="14"/>
      <c r="AB54" s="14">
        <f t="shared" si="17"/>
        <v>0.02419354839</v>
      </c>
      <c r="AC54" s="14">
        <f t="shared" si="18"/>
        <v>0.09677419355</v>
      </c>
      <c r="AD54" s="14">
        <f t="shared" si="19"/>
        <v>0.25</v>
      </c>
      <c r="AE54" s="14"/>
      <c r="AF54" s="14"/>
      <c r="AG54" s="14"/>
      <c r="AH54" s="14"/>
      <c r="AI54" s="14"/>
      <c r="AJ54" s="14"/>
      <c r="AK54" s="14" t="s">
        <v>38</v>
      </c>
      <c r="AL54" s="14" t="s">
        <v>410</v>
      </c>
      <c r="AM54" s="76" t="s">
        <v>411</v>
      </c>
      <c r="AN54" s="14" t="s">
        <v>40</v>
      </c>
      <c r="AO54" s="14"/>
      <c r="AP54" s="14" t="str">
        <f>IF(AND(AD39&lt;0.5,AI$28&lt;&gt;0, AH$17&lt;&gt;0),AL$28&amp;" - "&amp;AK$28,0)</f>
        <v>Estudiante requiere entrenamiento de subhabilidad Informar - Comunicación</v>
      </c>
      <c r="AQ54" s="14"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4" t="s">
        <v>40</v>
      </c>
    </row>
    <row r="55" ht="21.0" customHeight="1">
      <c r="A55" s="1"/>
      <c r="B55" s="1"/>
      <c r="C55" s="1" t="str">
        <f t="shared" si="1"/>
        <v>Laura </v>
      </c>
      <c r="D55" s="2"/>
      <c r="E55" s="57" t="s">
        <v>52</v>
      </c>
      <c r="F55" s="31" t="s">
        <v>376</v>
      </c>
      <c r="G55" s="54" t="s">
        <v>413</v>
      </c>
      <c r="H55" s="36" t="str">
        <f t="shared" si="2"/>
        <v>¡Esto va bien! Sigamos…</v>
      </c>
      <c r="I55" s="45" t="s">
        <v>99</v>
      </c>
      <c r="J55" s="38" t="str">
        <f t="shared" si="3"/>
        <v>Reforzar</v>
      </c>
      <c r="K55" s="39">
        <f t="shared" si="4"/>
        <v>5</v>
      </c>
      <c r="L55" s="40" t="str">
        <f t="shared" si="5"/>
        <v>Da opiniones</v>
      </c>
      <c r="M55" s="12"/>
      <c r="N55" s="25" t="s">
        <v>231</v>
      </c>
      <c r="O55" s="25">
        <v>28.0</v>
      </c>
      <c r="P55" s="14">
        <f t="shared" si="11"/>
        <v>5</v>
      </c>
      <c r="Q55" s="14">
        <f t="shared" si="12"/>
        <v>0.04032258065</v>
      </c>
      <c r="R55" s="14"/>
      <c r="S55" s="60">
        <f t="shared" si="13"/>
        <v>0</v>
      </c>
      <c r="T55" s="68">
        <f t="shared" si="14"/>
        <v>0</v>
      </c>
      <c r="U55" s="14">
        <f t="shared" si="15"/>
        <v>0</v>
      </c>
      <c r="V55" s="65">
        <f t="shared" si="16"/>
        <v>0</v>
      </c>
      <c r="W55" s="72" t="s">
        <v>362</v>
      </c>
      <c r="X55" s="73" t="s">
        <v>416</v>
      </c>
      <c r="Y55" s="74" t="s">
        <v>304</v>
      </c>
      <c r="Z55" s="25">
        <v>11.0</v>
      </c>
      <c r="AA55" s="14"/>
      <c r="AB55" s="14">
        <f t="shared" si="17"/>
        <v>0</v>
      </c>
      <c r="AC55" s="14">
        <f t="shared" si="18"/>
        <v>0.2096774194</v>
      </c>
      <c r="AD55" s="14">
        <f t="shared" si="19"/>
        <v>0</v>
      </c>
      <c r="AE55" s="14"/>
      <c r="AF55" s="14"/>
      <c r="AG55" s="14"/>
      <c r="AH55" s="14"/>
      <c r="AI55" s="14"/>
      <c r="AJ55" s="14"/>
      <c r="AK55" s="14" t="s">
        <v>38</v>
      </c>
      <c r="AL55" s="14" t="s">
        <v>417</v>
      </c>
      <c r="AM55" s="76" t="s">
        <v>418</v>
      </c>
      <c r="AN55" s="14" t="s">
        <v>40</v>
      </c>
      <c r="AO55" s="14"/>
      <c r="AP55" s="14" t="str">
        <f>IF( AND(AD60&lt;0.5,AI$29&lt;&gt;0,AH$17&lt;&gt;0),AL$29&amp;" - "&amp;AK$29,0)</f>
        <v>Estudiante requiere entrenamiento de subhabilidad Tarea - Comunicación</v>
      </c>
      <c r="AQ55" s="14" t="str">
        <f t="shared" si="23"/>
        <v>Debe indicarle que cuando se efectúen un pedido de información, que realice una contribución a continuación de la oración de apertura “Resumiendo,…”.</v>
      </c>
      <c r="AR55" s="14" t="s">
        <v>40</v>
      </c>
    </row>
    <row r="56" ht="21.0" customHeight="1">
      <c r="A56" s="1"/>
      <c r="B56" s="1"/>
      <c r="C56" s="1" t="str">
        <f t="shared" si="1"/>
        <v>Matias </v>
      </c>
      <c r="D56" s="2"/>
      <c r="E56" s="57" t="s">
        <v>31</v>
      </c>
      <c r="F56" s="31" t="s">
        <v>376</v>
      </c>
      <c r="G56" s="54" t="s">
        <v>420</v>
      </c>
      <c r="H56" s="36" t="str">
        <f t="shared" si="2"/>
        <v>Te explico….</v>
      </c>
      <c r="I56" s="45" t="s">
        <v>102</v>
      </c>
      <c r="J56" s="38" t="str">
        <f t="shared" si="3"/>
        <v>Atender</v>
      </c>
      <c r="K56" s="39">
        <f t="shared" si="4"/>
        <v>1</v>
      </c>
      <c r="L56" s="40" t="str">
        <f t="shared" si="5"/>
        <v>Muestra solidaridad</v>
      </c>
      <c r="M56" s="12"/>
      <c r="N56" s="25" t="s">
        <v>231</v>
      </c>
      <c r="O56" s="25">
        <v>29.0</v>
      </c>
      <c r="P56" s="14">
        <f t="shared" si="11"/>
        <v>2</v>
      </c>
      <c r="Q56" s="14">
        <f t="shared" si="12"/>
        <v>0.01612903226</v>
      </c>
      <c r="R56" s="14"/>
      <c r="S56" s="60">
        <f t="shared" si="13"/>
        <v>0</v>
      </c>
      <c r="T56" s="68">
        <f t="shared" si="14"/>
        <v>0</v>
      </c>
      <c r="U56" s="14">
        <f t="shared" si="15"/>
        <v>0</v>
      </c>
      <c r="V56" s="65">
        <f t="shared" si="16"/>
        <v>0</v>
      </c>
      <c r="W56" s="72" t="s">
        <v>65</v>
      </c>
      <c r="X56" s="73" t="s">
        <v>421</v>
      </c>
      <c r="Y56" s="74" t="s">
        <v>304</v>
      </c>
      <c r="Z56" s="25">
        <v>4.0</v>
      </c>
      <c r="AA56" s="14"/>
      <c r="AB56" s="14">
        <f t="shared" si="17"/>
        <v>0</v>
      </c>
      <c r="AC56" s="14">
        <f t="shared" si="18"/>
        <v>0.2096774194</v>
      </c>
      <c r="AD56" s="14">
        <f t="shared" si="19"/>
        <v>0</v>
      </c>
      <c r="AE56" s="14"/>
      <c r="AF56" s="14"/>
      <c r="AG56" s="14"/>
      <c r="AH56" s="14"/>
      <c r="AI56" s="14"/>
      <c r="AJ56" s="14"/>
      <c r="AK56" s="14" t="s">
        <v>38</v>
      </c>
      <c r="AL56" s="14" t="s">
        <v>422</v>
      </c>
      <c r="AM56" s="76" t="s">
        <v>423</v>
      </c>
      <c r="AN56" s="14" t="s">
        <v>40</v>
      </c>
      <c r="AO56" s="14"/>
      <c r="AP56" s="14">
        <f>IF( AND(AD46&lt;0.5,AI$30&lt;&gt;0,AH$18&lt;&gt;0),AL$30&amp;" - "&amp;AK$30,0)</f>
        <v>0</v>
      </c>
      <c r="AQ56" s="14">
        <f t="shared" si="23"/>
        <v>0</v>
      </c>
      <c r="AR56" s="14" t="s">
        <v>40</v>
      </c>
    </row>
    <row r="57" ht="20.25" customHeight="1">
      <c r="A57" s="1"/>
      <c r="B57" s="1"/>
      <c r="C57" s="1" t="str">
        <f t="shared" si="1"/>
        <v>Matias </v>
      </c>
      <c r="D57" s="2"/>
      <c r="E57" s="58"/>
      <c r="F57" s="44"/>
      <c r="G57" s="54" t="s">
        <v>425</v>
      </c>
      <c r="H57" s="36">
        <f t="shared" si="2"/>
        <v>0</v>
      </c>
      <c r="I57" s="37"/>
      <c r="J57" s="38">
        <f t="shared" si="3"/>
        <v>0</v>
      </c>
      <c r="K57" s="39">
        <f t="shared" si="4"/>
        <v>0</v>
      </c>
      <c r="L57" s="40">
        <f t="shared" si="5"/>
        <v>0</v>
      </c>
      <c r="M57" s="12"/>
      <c r="N57" s="25" t="s">
        <v>231</v>
      </c>
      <c r="O57" s="25">
        <v>30.0</v>
      </c>
      <c r="P57" s="14">
        <f t="shared" si="11"/>
        <v>9</v>
      </c>
      <c r="Q57" s="14">
        <f t="shared" si="12"/>
        <v>0.07258064516</v>
      </c>
      <c r="R57" s="14"/>
      <c r="S57" s="60">
        <f t="shared" si="13"/>
        <v>0</v>
      </c>
      <c r="T57" s="68">
        <f t="shared" si="14"/>
        <v>0</v>
      </c>
      <c r="U57" s="14">
        <f t="shared" si="15"/>
        <v>0</v>
      </c>
      <c r="V57" s="65">
        <f t="shared" si="16"/>
        <v>0</v>
      </c>
      <c r="W57" s="72" t="s">
        <v>71</v>
      </c>
      <c r="X57" s="73" t="s">
        <v>431</v>
      </c>
      <c r="Y57" s="74" t="s">
        <v>304</v>
      </c>
      <c r="Z57" s="25">
        <v>8.0</v>
      </c>
      <c r="AA57" s="14"/>
      <c r="AB57" s="14">
        <f t="shared" si="17"/>
        <v>0</v>
      </c>
      <c r="AC57" s="14">
        <f t="shared" si="18"/>
        <v>0.2096774194</v>
      </c>
      <c r="AD57" s="14">
        <f t="shared" si="19"/>
        <v>0</v>
      </c>
      <c r="AE57" s="14"/>
      <c r="AF57" s="14"/>
      <c r="AG57" s="14"/>
      <c r="AH57" s="14"/>
      <c r="AI57" s="14"/>
      <c r="AJ57" s="14"/>
      <c r="AK57" s="14" t="s">
        <v>57</v>
      </c>
      <c r="AL57" s="14" t="s">
        <v>432</v>
      </c>
      <c r="AM57" s="76" t="s">
        <v>433</v>
      </c>
      <c r="AN57" s="14" t="s">
        <v>40</v>
      </c>
      <c r="AO57" s="14"/>
      <c r="AP57" s="14">
        <f>IF( AND(AD29&lt;0.5,AI$31&lt;&gt;0,AH$16&lt;&gt;0),AL$31&amp;" - "&amp;AK$31,0)</f>
        <v>0</v>
      </c>
      <c r="AQ57" s="14">
        <f t="shared" si="23"/>
        <v>0</v>
      </c>
      <c r="AR57" s="14" t="s">
        <v>40</v>
      </c>
    </row>
    <row r="58" ht="15.75" customHeight="1">
      <c r="A58" s="1"/>
      <c r="B58" s="1"/>
      <c r="C58" s="1" t="str">
        <f t="shared" si="1"/>
        <v>Laura </v>
      </c>
      <c r="D58" s="2"/>
      <c r="E58" s="57" t="s">
        <v>52</v>
      </c>
      <c r="F58" s="31" t="s">
        <v>434</v>
      </c>
      <c r="G58" s="77"/>
      <c r="H58" s="36">
        <f t="shared" si="2"/>
        <v>0</v>
      </c>
      <c r="I58" s="37"/>
      <c r="J58" s="38">
        <f t="shared" si="3"/>
        <v>0</v>
      </c>
      <c r="K58" s="39">
        <f t="shared" si="4"/>
        <v>0</v>
      </c>
      <c r="L58" s="40">
        <f t="shared" si="5"/>
        <v>0</v>
      </c>
      <c r="M58" s="12"/>
      <c r="N58" s="25" t="s">
        <v>231</v>
      </c>
      <c r="O58" s="25">
        <v>31.0</v>
      </c>
      <c r="P58" s="14">
        <f t="shared" si="11"/>
        <v>5</v>
      </c>
      <c r="Q58" s="14">
        <f t="shared" si="12"/>
        <v>0.04032258065</v>
      </c>
      <c r="R58" s="14"/>
      <c r="S58" s="60">
        <f t="shared" si="13"/>
        <v>0</v>
      </c>
      <c r="T58" s="68">
        <f t="shared" si="14"/>
        <v>0</v>
      </c>
      <c r="U58" s="14">
        <f t="shared" si="15"/>
        <v>0</v>
      </c>
      <c r="V58" s="65">
        <f t="shared" si="16"/>
        <v>0</v>
      </c>
      <c r="W58" s="72" t="s">
        <v>102</v>
      </c>
      <c r="X58" s="73" t="s">
        <v>438</v>
      </c>
      <c r="Y58" s="74" t="s">
        <v>304</v>
      </c>
      <c r="Z58" s="25">
        <v>1.0</v>
      </c>
      <c r="AA58" s="14"/>
      <c r="AB58" s="14">
        <f t="shared" si="17"/>
        <v>0</v>
      </c>
      <c r="AC58" s="14">
        <f t="shared" si="18"/>
        <v>0.2096774194</v>
      </c>
      <c r="AD58" s="14">
        <f t="shared" si="19"/>
        <v>0</v>
      </c>
      <c r="AE58" s="14"/>
      <c r="AF58" s="14"/>
      <c r="AG58" s="14"/>
      <c r="AH58" s="14"/>
      <c r="AI58" s="14"/>
      <c r="AJ58" s="14"/>
      <c r="AK58" s="14" t="s">
        <v>57</v>
      </c>
      <c r="AL58" s="14" t="s">
        <v>439</v>
      </c>
      <c r="AM58" s="76" t="s">
        <v>440</v>
      </c>
      <c r="AN58" s="14" t="s">
        <v>40</v>
      </c>
      <c r="AO58" s="14"/>
      <c r="AP58" s="14">
        <f>IF( AND(AD28&lt;0.5,AI$32&lt;&gt;0,AH$16&lt;&gt;0),AL$32&amp;" - "&amp;AK$32,0)</f>
        <v>0</v>
      </c>
      <c r="AQ58" s="14">
        <f t="shared" si="23"/>
        <v>0</v>
      </c>
      <c r="AR58" s="14" t="s">
        <v>40</v>
      </c>
    </row>
    <row r="59" ht="17.25" customHeight="1">
      <c r="A59" s="1"/>
      <c r="B59" s="1"/>
      <c r="C59" s="1" t="str">
        <f t="shared" si="1"/>
        <v>Laura </v>
      </c>
      <c r="D59" s="2"/>
      <c r="E59" s="58"/>
      <c r="F59" s="44"/>
      <c r="G59" s="54" t="s">
        <v>441</v>
      </c>
      <c r="H59" s="36" t="str">
        <f t="shared" si="2"/>
        <v>Resumiendo,…</v>
      </c>
      <c r="I59" s="45" t="s">
        <v>90</v>
      </c>
      <c r="J59" s="38" t="str">
        <f t="shared" si="3"/>
        <v>Resumir información</v>
      </c>
      <c r="K59" s="39">
        <f t="shared" si="4"/>
        <v>6</v>
      </c>
      <c r="L59" s="40" t="str">
        <f t="shared" si="5"/>
        <v>Da información</v>
      </c>
      <c r="M59" s="78"/>
      <c r="N59" s="25" t="s">
        <v>231</v>
      </c>
      <c r="O59" s="25">
        <v>32.0</v>
      </c>
      <c r="P59" s="14">
        <f t="shared" si="11"/>
        <v>5</v>
      </c>
      <c r="Q59" s="14">
        <f t="shared" si="12"/>
        <v>0.04032258065</v>
      </c>
      <c r="R59" s="14"/>
      <c r="S59" s="60">
        <f t="shared" si="13"/>
        <v>0</v>
      </c>
      <c r="T59" s="68">
        <f t="shared" si="14"/>
        <v>0</v>
      </c>
      <c r="U59" s="14">
        <f t="shared" si="15"/>
        <v>0</v>
      </c>
      <c r="V59" s="65">
        <f t="shared" si="16"/>
        <v>0</v>
      </c>
      <c r="W59" s="72" t="s">
        <v>252</v>
      </c>
      <c r="X59" s="73" t="s">
        <v>443</v>
      </c>
      <c r="Y59" s="74" t="s">
        <v>304</v>
      </c>
      <c r="Z59" s="25">
        <v>1.0</v>
      </c>
      <c r="AA59" s="14"/>
      <c r="AB59" s="14">
        <f t="shared" si="17"/>
        <v>0</v>
      </c>
      <c r="AC59" s="14">
        <f t="shared" si="18"/>
        <v>0.2096774194</v>
      </c>
      <c r="AD59" s="14">
        <f t="shared" si="19"/>
        <v>0</v>
      </c>
      <c r="AE59" s="14"/>
      <c r="AF59" s="14"/>
      <c r="AG59" s="14"/>
      <c r="AH59" s="14"/>
      <c r="AI59" s="14"/>
      <c r="AJ59" s="14"/>
      <c r="AK59" s="14" t="s">
        <v>57</v>
      </c>
      <c r="AL59" s="14" t="s">
        <v>410</v>
      </c>
      <c r="AM59" s="76" t="s">
        <v>444</v>
      </c>
      <c r="AN59" s="14" t="s">
        <v>40</v>
      </c>
      <c r="AO59" s="14"/>
      <c r="AP59" s="14">
        <f>IF( AND(AD39&lt;0.5,AI$33&lt;&gt;0,AH$16&lt;&gt;0),AL$33&amp;" - "&amp;AK$33,0)</f>
        <v>0</v>
      </c>
      <c r="AQ59" s="14">
        <f t="shared" si="23"/>
        <v>0</v>
      </c>
      <c r="AR59" s="14" t="s">
        <v>40</v>
      </c>
    </row>
    <row r="60" ht="17.25" customHeight="1">
      <c r="A60" s="1"/>
      <c r="B60" s="1"/>
      <c r="C60" s="1" t="str">
        <f t="shared" si="1"/>
        <v>Laura </v>
      </c>
      <c r="D60" s="2"/>
      <c r="E60" s="58"/>
      <c r="F60" s="44"/>
      <c r="G60" s="54" t="s">
        <v>446</v>
      </c>
      <c r="H60" s="36">
        <f t="shared" si="2"/>
        <v>0</v>
      </c>
      <c r="I60" s="37"/>
      <c r="J60" s="38">
        <f t="shared" si="3"/>
        <v>0</v>
      </c>
      <c r="K60" s="39">
        <f t="shared" si="4"/>
        <v>0</v>
      </c>
      <c r="L60" s="40">
        <f t="shared" si="5"/>
        <v>0</v>
      </c>
      <c r="M60" s="12"/>
      <c r="N60" s="25" t="s">
        <v>231</v>
      </c>
      <c r="O60" s="25">
        <v>33.0</v>
      </c>
      <c r="P60" s="14">
        <f t="shared" si="11"/>
        <v>2</v>
      </c>
      <c r="Q60" s="14">
        <f t="shared" si="12"/>
        <v>0.01612903226</v>
      </c>
      <c r="R60" s="14"/>
      <c r="S60" s="60">
        <f t="shared" si="13"/>
        <v>0</v>
      </c>
      <c r="T60" s="68">
        <f t="shared" si="14"/>
        <v>0</v>
      </c>
      <c r="U60" s="14">
        <f t="shared" si="15"/>
        <v>0</v>
      </c>
      <c r="V60" s="65">
        <f t="shared" si="16"/>
        <v>0</v>
      </c>
      <c r="W60" s="72" t="s">
        <v>338</v>
      </c>
      <c r="X60" s="73" t="s">
        <v>448</v>
      </c>
      <c r="Y60" s="74" t="s">
        <v>246</v>
      </c>
      <c r="Z60" s="25">
        <v>5.0</v>
      </c>
      <c r="AA60" s="14"/>
      <c r="AB60" s="14">
        <f t="shared" si="17"/>
        <v>0</v>
      </c>
      <c r="AC60" s="14">
        <f t="shared" si="18"/>
        <v>0.08064516129</v>
      </c>
      <c r="AD60" s="14">
        <f t="shared" si="19"/>
        <v>0</v>
      </c>
      <c r="AE60" s="14"/>
      <c r="AF60" s="14"/>
      <c r="AG60" s="14"/>
      <c r="AH60" s="14"/>
      <c r="AI60" s="14"/>
      <c r="AJ60" s="14"/>
      <c r="AK60" s="14" t="s">
        <v>57</v>
      </c>
      <c r="AL60" s="14" t="s">
        <v>450</v>
      </c>
      <c r="AM60" s="76" t="s">
        <v>451</v>
      </c>
      <c r="AN60" s="14" t="s">
        <v>40</v>
      </c>
      <c r="AO60" s="14"/>
      <c r="AP60" s="14">
        <f>IF( AND(AD37&lt;0.5,AI$34&lt;&gt;0,AH$16&lt;&gt;0),AL$34&amp;" - "&amp;AK$34,0)</f>
        <v>0</v>
      </c>
      <c r="AQ60" s="14">
        <f t="shared" si="23"/>
        <v>0</v>
      </c>
      <c r="AR60" s="14" t="s">
        <v>40</v>
      </c>
    </row>
    <row r="61" ht="21.75" customHeight="1">
      <c r="A61" s="1"/>
      <c r="B61" s="1"/>
      <c r="C61" s="1" t="str">
        <f t="shared" si="1"/>
        <v>Laura </v>
      </c>
      <c r="D61" s="2"/>
      <c r="E61" s="58"/>
      <c r="F61" s="44"/>
      <c r="G61" s="54" t="s">
        <v>452</v>
      </c>
      <c r="H61" s="36">
        <f t="shared" si="2"/>
        <v>0</v>
      </c>
      <c r="I61" s="37"/>
      <c r="J61" s="38">
        <f t="shared" si="3"/>
        <v>0</v>
      </c>
      <c r="K61" s="39">
        <f t="shared" si="4"/>
        <v>0</v>
      </c>
      <c r="L61" s="40">
        <f t="shared" si="5"/>
        <v>0</v>
      </c>
      <c r="M61" s="12"/>
      <c r="N61" s="25" t="s">
        <v>231</v>
      </c>
      <c r="O61" s="25">
        <v>34.0</v>
      </c>
      <c r="P61" s="14">
        <f t="shared" si="11"/>
        <v>0</v>
      </c>
      <c r="Q61" s="14">
        <f t="shared" si="12"/>
        <v>0</v>
      </c>
      <c r="R61" s="14"/>
      <c r="S61" s="60">
        <f t="shared" si="13"/>
        <v>0</v>
      </c>
      <c r="T61" s="68" t="str">
        <f t="shared" si="14"/>
        <v>oo</v>
      </c>
      <c r="U61" s="14">
        <f t="shared" si="15"/>
        <v>0</v>
      </c>
      <c r="V61" s="65">
        <f t="shared" si="16"/>
        <v>0</v>
      </c>
      <c r="W61" s="72" t="s">
        <v>454</v>
      </c>
      <c r="X61" s="73" t="s">
        <v>455</v>
      </c>
      <c r="Y61" s="74" t="s">
        <v>246</v>
      </c>
      <c r="Z61" s="25">
        <v>4.0</v>
      </c>
      <c r="AA61" s="14"/>
      <c r="AB61" s="14">
        <f t="shared" si="17"/>
        <v>0</v>
      </c>
      <c r="AC61" s="14">
        <f t="shared" si="18"/>
        <v>0.08064516129</v>
      </c>
      <c r="AD61" s="14">
        <f t="shared" si="19"/>
        <v>0</v>
      </c>
      <c r="AE61" s="14"/>
      <c r="AF61" s="14"/>
      <c r="AG61" s="14"/>
      <c r="AH61" s="14"/>
      <c r="AI61" s="14"/>
      <c r="AJ61" s="14"/>
      <c r="AK61" s="14" t="s">
        <v>57</v>
      </c>
      <c r="AL61" s="14" t="s">
        <v>417</v>
      </c>
      <c r="AM61" s="76" t="s">
        <v>458</v>
      </c>
      <c r="AN61" s="14" t="s">
        <v>40</v>
      </c>
      <c r="AO61" s="14"/>
      <c r="AP61" s="14">
        <f>IF( AND(AD60&lt;0.5,AI$35&lt;&gt;0,AH$16&lt;&gt;0),AL$35&amp;" - "&amp;AK$35,0)</f>
        <v>0</v>
      </c>
      <c r="AQ61" s="14">
        <f t="shared" si="23"/>
        <v>0</v>
      </c>
      <c r="AR61" s="14" t="s">
        <v>40</v>
      </c>
    </row>
    <row r="62" ht="18.75" customHeight="1">
      <c r="A62" s="1"/>
      <c r="B62" s="1"/>
      <c r="C62" s="1" t="str">
        <f t="shared" si="1"/>
        <v>Laura </v>
      </c>
      <c r="D62" s="2"/>
      <c r="E62" s="58"/>
      <c r="F62" s="44"/>
      <c r="G62" s="54" t="s">
        <v>459</v>
      </c>
      <c r="H62" s="36">
        <f t="shared" si="2"/>
        <v>0</v>
      </c>
      <c r="I62" s="37"/>
      <c r="J62" s="38">
        <f t="shared" si="3"/>
        <v>0</v>
      </c>
      <c r="K62" s="39">
        <f t="shared" si="4"/>
        <v>0</v>
      </c>
      <c r="L62" s="40">
        <f t="shared" si="5"/>
        <v>0</v>
      </c>
      <c r="M62" s="12"/>
      <c r="N62" s="25" t="s">
        <v>231</v>
      </c>
      <c r="O62" s="25">
        <v>35.0</v>
      </c>
      <c r="P62" s="14">
        <f t="shared" si="11"/>
        <v>5</v>
      </c>
      <c r="Q62" s="14">
        <f t="shared" si="12"/>
        <v>0.04032258065</v>
      </c>
      <c r="R62" s="14"/>
      <c r="S62" s="60">
        <f t="shared" si="13"/>
        <v>0</v>
      </c>
      <c r="T62" s="68">
        <f t="shared" si="14"/>
        <v>0</v>
      </c>
      <c r="U62" s="14">
        <f t="shared" si="15"/>
        <v>0</v>
      </c>
      <c r="V62" s="65">
        <f t="shared" si="16"/>
        <v>0</v>
      </c>
      <c r="W62" s="72" t="s">
        <v>90</v>
      </c>
      <c r="X62" s="73" t="s">
        <v>460</v>
      </c>
      <c r="Y62" s="74" t="s">
        <v>246</v>
      </c>
      <c r="Z62" s="25">
        <v>6.0</v>
      </c>
      <c r="AA62" s="14"/>
      <c r="AB62" s="14">
        <f t="shared" si="17"/>
        <v>0</v>
      </c>
      <c r="AC62" s="14">
        <f t="shared" si="18"/>
        <v>0.08064516129</v>
      </c>
      <c r="AD62" s="14">
        <f t="shared" si="19"/>
        <v>0</v>
      </c>
      <c r="AE62" s="14"/>
      <c r="AF62" s="14"/>
      <c r="AG62" s="14"/>
      <c r="AH62" s="14"/>
      <c r="AI62" s="14"/>
      <c r="AJ62" s="14"/>
      <c r="AK62" s="14" t="s">
        <v>57</v>
      </c>
      <c r="AL62" s="14" t="s">
        <v>422</v>
      </c>
      <c r="AM62" s="76" t="s">
        <v>465</v>
      </c>
      <c r="AN62" s="14"/>
      <c r="AO62" s="14"/>
      <c r="AP62" s="14">
        <f>IF( AND(AD46&lt;0.5,AI$36&lt;&gt;0,AH$19&lt;&gt;0),AL$36&amp;" - "&amp;AK$36,0)</f>
        <v>0</v>
      </c>
      <c r="AQ62" s="14">
        <f t="shared" si="23"/>
        <v>0</v>
      </c>
      <c r="AR62" s="14" t="s">
        <v>40</v>
      </c>
    </row>
    <row r="63" ht="18.0" customHeight="1">
      <c r="A63" s="1"/>
      <c r="B63" s="1"/>
      <c r="C63" s="1" t="str">
        <f t="shared" si="1"/>
        <v>Laura </v>
      </c>
      <c r="D63" s="2"/>
      <c r="E63" s="58"/>
      <c r="F63" s="44"/>
      <c r="G63" s="54" t="s">
        <v>466</v>
      </c>
      <c r="H63" s="36">
        <f t="shared" si="2"/>
        <v>0</v>
      </c>
      <c r="I63" s="37"/>
      <c r="J63" s="38">
        <f t="shared" si="3"/>
        <v>0</v>
      </c>
      <c r="K63" s="39">
        <f t="shared" si="4"/>
        <v>0</v>
      </c>
      <c r="L63" s="40">
        <f t="shared" si="5"/>
        <v>0</v>
      </c>
      <c r="M63" s="12"/>
      <c r="N63" s="25" t="s">
        <v>231</v>
      </c>
      <c r="O63" s="25">
        <v>36.0</v>
      </c>
      <c r="P63" s="14">
        <f t="shared" si="11"/>
        <v>3</v>
      </c>
      <c r="Q63" s="14">
        <f t="shared" si="12"/>
        <v>0.02419354839</v>
      </c>
      <c r="R63" s="14"/>
      <c r="S63" s="60">
        <f t="shared" si="13"/>
        <v>0</v>
      </c>
      <c r="T63" s="68">
        <f t="shared" si="14"/>
        <v>0</v>
      </c>
      <c r="U63" s="14">
        <f t="shared" si="15"/>
        <v>0</v>
      </c>
      <c r="V63" s="65">
        <f t="shared" si="16"/>
        <v>0</v>
      </c>
      <c r="W63" s="72" t="s">
        <v>126</v>
      </c>
      <c r="X63" s="73" t="s">
        <v>469</v>
      </c>
      <c r="Y63" s="74" t="s">
        <v>246</v>
      </c>
      <c r="Z63" s="25">
        <v>1.0</v>
      </c>
      <c r="AA63" s="14"/>
      <c r="AB63" s="14">
        <f t="shared" si="17"/>
        <v>0</v>
      </c>
      <c r="AC63" s="14">
        <f t="shared" si="18"/>
        <v>0.08064516129</v>
      </c>
      <c r="AD63" s="14">
        <f t="shared" si="19"/>
        <v>0</v>
      </c>
      <c r="AE63" s="14"/>
      <c r="AF63" s="14"/>
      <c r="AG63" s="14"/>
      <c r="AH63" s="14"/>
      <c r="AI63" s="14"/>
      <c r="AJ63" s="14"/>
      <c r="AK63" s="14" t="s">
        <v>57</v>
      </c>
      <c r="AL63" s="14" t="s">
        <v>470</v>
      </c>
      <c r="AM63" s="76" t="s">
        <v>471</v>
      </c>
      <c r="AN63" s="14" t="s">
        <v>40</v>
      </c>
      <c r="AO63" s="14"/>
      <c r="AP63" s="14">
        <f>IF( AND(AD55&lt;0.5,AI$37&lt;&gt;0,AH$19&lt;&gt;0),AL$37&amp;" - "&amp;AK$37,0)</f>
        <v>0</v>
      </c>
      <c r="AQ63" s="14">
        <f t="shared" si="23"/>
        <v>0</v>
      </c>
      <c r="AR63" s="14" t="s">
        <v>40</v>
      </c>
    </row>
    <row r="64" ht="25.5" customHeight="1">
      <c r="A64" s="1"/>
      <c r="B64" s="1"/>
      <c r="C64" s="1" t="str">
        <f t="shared" si="1"/>
        <v>Laura </v>
      </c>
      <c r="D64" s="2"/>
      <c r="E64" s="1"/>
      <c r="F64" s="3"/>
      <c r="G64" s="80" t="s">
        <v>473</v>
      </c>
      <c r="H64" s="36">
        <f t="shared" si="2"/>
        <v>0</v>
      </c>
      <c r="I64" s="37"/>
      <c r="J64" s="38">
        <f t="shared" si="3"/>
        <v>0</v>
      </c>
      <c r="K64" s="39">
        <f t="shared" si="4"/>
        <v>0</v>
      </c>
      <c r="L64" s="40">
        <f t="shared" si="5"/>
        <v>0</v>
      </c>
      <c r="M64" s="12"/>
      <c r="N64" s="14"/>
      <c r="O64" s="14"/>
      <c r="P64" s="14"/>
      <c r="Q64" s="14"/>
      <c r="R64" s="14"/>
      <c r="S64" s="14"/>
      <c r="T64" s="14"/>
      <c r="U64" s="14"/>
      <c r="V64" s="65"/>
      <c r="W64" s="65"/>
      <c r="X64" s="65"/>
      <c r="Y64" s="65"/>
      <c r="Z64" s="14"/>
      <c r="AA64" s="14"/>
      <c r="AB64" s="14"/>
      <c r="AC64" s="14"/>
      <c r="AD64" s="14"/>
      <c r="AE64" s="14"/>
      <c r="AF64" s="14"/>
      <c r="AG64" s="14"/>
      <c r="AH64" s="14"/>
      <c r="AI64" s="14"/>
      <c r="AJ64" s="14"/>
      <c r="AK64" s="14" t="s">
        <v>73</v>
      </c>
      <c r="AL64" s="14" t="s">
        <v>432</v>
      </c>
      <c r="AM64" s="76" t="s">
        <v>476</v>
      </c>
      <c r="AN64" s="14" t="s">
        <v>40</v>
      </c>
      <c r="AO64" s="14"/>
      <c r="AP64" s="14" t="str">
        <f>IF( AND(AD29&lt;0.5,AI$38&lt;&gt;0,AH$15&lt;&gt;0),AL$38&amp;" - "&amp;AK$38,0)</f>
        <v>Estudiante requiere entrenamiento de subhabilidad Argumentación - Control</v>
      </c>
      <c r="AQ64" s="14" t="str">
        <f t="shared" si="23"/>
        <v>Debe indicarle que cuando se efectúen un pedido de sugerencia u orientación, que realice una contribución a continuación de la oración de apertura “En lugar de eso podríamos…”.
</v>
      </c>
      <c r="AR64" s="14" t="s">
        <v>40</v>
      </c>
    </row>
    <row r="65" ht="30.75" customHeight="1">
      <c r="A65" s="1"/>
      <c r="B65" s="1"/>
      <c r="C65" s="1" t="str">
        <f t="shared" si="1"/>
        <v>Matias </v>
      </c>
      <c r="D65" s="2"/>
      <c r="E65" s="81" t="s">
        <v>31</v>
      </c>
      <c r="F65" s="82" t="s">
        <v>477</v>
      </c>
      <c r="G65" s="80" t="s">
        <v>352</v>
      </c>
      <c r="H65" s="36">
        <f t="shared" si="2"/>
        <v>0</v>
      </c>
      <c r="I65" s="37"/>
      <c r="J65" s="38">
        <f t="shared" si="3"/>
        <v>0</v>
      </c>
      <c r="K65" s="39">
        <f t="shared" si="4"/>
        <v>0</v>
      </c>
      <c r="L65" s="40">
        <f t="shared" si="5"/>
        <v>0</v>
      </c>
      <c r="M65" s="12"/>
      <c r="N65" s="14"/>
      <c r="O65" s="14"/>
      <c r="P65" s="14"/>
      <c r="Q65" s="14"/>
      <c r="R65" s="14"/>
      <c r="S65" s="14"/>
      <c r="T65" s="14"/>
      <c r="U65" s="14"/>
      <c r="V65" s="65"/>
      <c r="W65" s="65"/>
      <c r="X65" s="65"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65"/>
      <c r="Z65" s="14"/>
      <c r="AA65" s="14"/>
      <c r="AB65" s="14"/>
      <c r="AC65" s="14"/>
      <c r="AD65" s="14"/>
      <c r="AE65" s="14"/>
      <c r="AF65" s="14"/>
      <c r="AG65" s="14"/>
      <c r="AH65" s="14"/>
      <c r="AI65" s="14"/>
      <c r="AJ65" s="14"/>
      <c r="AK65" s="14" t="s">
        <v>73</v>
      </c>
      <c r="AL65" s="14" t="s">
        <v>410</v>
      </c>
      <c r="AM65" s="76" t="s">
        <v>483</v>
      </c>
      <c r="AN65" s="14" t="s">
        <v>40</v>
      </c>
      <c r="AO65" s="14"/>
      <c r="AP65" s="14" t="str">
        <f>IF( AND(AD39&lt;0.5,AI$39&lt;&gt;0,AH$15&lt;&gt;0),AL$39&amp;" - "&amp;AK$39,0)</f>
        <v>Estudiante requiere entrenamiento de subhabilidad Informar - Control</v>
      </c>
      <c r="AQ65" s="14"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4" t="s">
        <v>40</v>
      </c>
    </row>
    <row r="66" ht="24.75" customHeight="1">
      <c r="A66" s="1"/>
      <c r="B66" s="1"/>
      <c r="C66" s="1" t="str">
        <f t="shared" si="1"/>
        <v>Matias </v>
      </c>
      <c r="D66" s="2"/>
      <c r="E66" s="1"/>
      <c r="F66" s="3"/>
      <c r="G66" s="80" t="s">
        <v>484</v>
      </c>
      <c r="H66" s="36">
        <f t="shared" si="2"/>
        <v>0</v>
      </c>
      <c r="I66" s="37"/>
      <c r="J66" s="38">
        <f t="shared" si="3"/>
        <v>0</v>
      </c>
      <c r="K66" s="39">
        <f t="shared" si="4"/>
        <v>0</v>
      </c>
      <c r="L66" s="40">
        <f t="shared" si="5"/>
        <v>0</v>
      </c>
      <c r="M66" s="12"/>
      <c r="N66" s="65"/>
      <c r="O66" s="65"/>
      <c r="P66" s="65"/>
      <c r="Q66" s="65"/>
      <c r="R66" s="65"/>
      <c r="S66" s="83">
        <v>0.0</v>
      </c>
      <c r="T66" s="83">
        <v>0.0</v>
      </c>
      <c r="U66" s="83">
        <v>0.0</v>
      </c>
      <c r="V66" s="65"/>
      <c r="W66" s="65"/>
      <c r="X66" s="65"/>
      <c r="Y66" s="65"/>
      <c r="Z66" s="14"/>
      <c r="AA66" s="14"/>
      <c r="AB66" s="14"/>
      <c r="AC66" s="14"/>
      <c r="AD66" s="14"/>
      <c r="AE66" s="14"/>
      <c r="AF66" s="14"/>
      <c r="AG66" s="14"/>
      <c r="AH66" s="14"/>
      <c r="AI66" s="14"/>
      <c r="AJ66" s="14"/>
      <c r="AK66" s="14" t="s">
        <v>73</v>
      </c>
      <c r="AL66" s="14" t="s">
        <v>470</v>
      </c>
      <c r="AM66" s="76" t="s">
        <v>486</v>
      </c>
      <c r="AN66" s="14" t="s">
        <v>40</v>
      </c>
      <c r="AO66" s="14"/>
      <c r="AP66" s="14" t="str">
        <f>IF( AND(AD55&lt;0.5,AI$40&lt;&gt;0,AH$15&lt;&gt;0),AL$40&amp;" - "&amp;AK$40,0)</f>
        <v>Estudiante requiere entrenamiento de subhabilidad Mantenimiento - Control</v>
      </c>
      <c r="AQ66" s="14" t="str">
        <f t="shared" si="23"/>
        <v>Debe indicarle que cuando se efectúen un pedido de sugerencia u orientación, que realice una contribución a continuación de la oración de apertura “Yo creo que debemos intentar…”.
</v>
      </c>
      <c r="AR66" s="14" t="s">
        <v>40</v>
      </c>
    </row>
    <row r="67" ht="27.0" customHeight="1">
      <c r="A67" s="1"/>
      <c r="B67" s="1"/>
      <c r="C67" s="1" t="str">
        <f t="shared" si="1"/>
        <v>Matias </v>
      </c>
      <c r="D67" s="2"/>
      <c r="E67" s="1"/>
      <c r="F67" s="3"/>
      <c r="G67" s="80" t="s">
        <v>487</v>
      </c>
      <c r="H67" s="36" t="str">
        <f t="shared" si="2"/>
        <v>¿Están de acuerdo...?</v>
      </c>
      <c r="I67" s="45" t="s">
        <v>71</v>
      </c>
      <c r="J67" s="38" t="str">
        <f t="shared" si="3"/>
        <v>Requerir confirmación</v>
      </c>
      <c r="K67" s="39">
        <f t="shared" si="4"/>
        <v>8</v>
      </c>
      <c r="L67" s="40" t="str">
        <f t="shared" si="5"/>
        <v>Pide opinión</v>
      </c>
      <c r="M67" s="12"/>
      <c r="N67" s="65"/>
      <c r="O67" s="65"/>
      <c r="P67" s="65"/>
      <c r="Q67" s="65"/>
      <c r="R67" s="65"/>
      <c r="S67" s="83">
        <v>0.0</v>
      </c>
      <c r="T67" s="83">
        <v>0.0</v>
      </c>
      <c r="U67" s="83">
        <v>0.0</v>
      </c>
      <c r="V67" s="65"/>
      <c r="W67" s="65"/>
      <c r="X67" s="65"/>
      <c r="Y67" s="65"/>
      <c r="Z67" s="14"/>
      <c r="AA67" s="14"/>
      <c r="AB67" s="14"/>
      <c r="AC67" s="14"/>
      <c r="AD67" s="14"/>
      <c r="AE67" s="14"/>
      <c r="AF67" s="14"/>
      <c r="AG67" s="14"/>
      <c r="AH67" s="14"/>
      <c r="AI67" s="14"/>
      <c r="AJ67" s="14"/>
      <c r="AK67" s="14" t="s">
        <v>73</v>
      </c>
      <c r="AL67" s="14" t="s">
        <v>417</v>
      </c>
      <c r="AM67" s="76" t="s">
        <v>489</v>
      </c>
      <c r="AN67" s="14" t="s">
        <v>40</v>
      </c>
      <c r="AO67" s="14"/>
      <c r="AP67" s="14" t="str">
        <f>IF( AND(AD60&lt;0.5,AI$41&lt;&gt;0,AH$15&lt;&gt;0),AL$41&amp;" - "&amp;AK$41,0)</f>
        <v>Estudiante requiere entrenamiento de subhabilidad Tarea - Control</v>
      </c>
      <c r="AQ67" s="14" t="str">
        <f t="shared" si="23"/>
        <v>Debe indicarle que cuando se efectúen un pedido de sugerencia u orientación, que realice una contribución a continuación de la oración de apertura “En vez de… probemos…”.
</v>
      </c>
      <c r="AR67" s="14" t="s">
        <v>40</v>
      </c>
    </row>
    <row r="68" ht="24.0" customHeight="1">
      <c r="A68" s="1"/>
      <c r="B68" s="1"/>
      <c r="C68" s="1" t="str">
        <f t="shared" si="1"/>
        <v>Matias </v>
      </c>
      <c r="D68" s="2"/>
      <c r="E68" s="1"/>
      <c r="F68" s="3"/>
      <c r="G68" s="80" t="s">
        <v>490</v>
      </c>
      <c r="H68" s="36">
        <f t="shared" si="2"/>
        <v>0</v>
      </c>
      <c r="I68" s="37"/>
      <c r="J68" s="38">
        <f t="shared" si="3"/>
        <v>0</v>
      </c>
      <c r="K68" s="39">
        <f t="shared" si="4"/>
        <v>0</v>
      </c>
      <c r="L68" s="40">
        <f t="shared" si="5"/>
        <v>0</v>
      </c>
      <c r="M68" s="12"/>
      <c r="N68" s="65"/>
      <c r="O68" s="65"/>
      <c r="P68" s="65"/>
      <c r="Q68" s="65"/>
      <c r="R68" s="65"/>
      <c r="S68" s="83">
        <v>0.0</v>
      </c>
      <c r="T68" s="83">
        <v>0.0</v>
      </c>
      <c r="U68" s="83">
        <v>0.0</v>
      </c>
      <c r="V68" s="65"/>
      <c r="W68" s="65"/>
      <c r="X68" s="65"/>
      <c r="Y68" s="65"/>
      <c r="Z68" s="14"/>
      <c r="AA68" s="14"/>
      <c r="AB68" s="14"/>
      <c r="AC68" s="14"/>
      <c r="AD68" s="14"/>
      <c r="AE68" s="14"/>
      <c r="AF68" s="14"/>
      <c r="AG68" s="14"/>
      <c r="AH68" s="14"/>
      <c r="AI68" s="14"/>
      <c r="AJ68" s="14"/>
      <c r="AK68" s="14" t="s">
        <v>73</v>
      </c>
      <c r="AL68" s="14" t="s">
        <v>422</v>
      </c>
      <c r="AM68" s="76" t="s">
        <v>493</v>
      </c>
      <c r="AN68" s="14" t="s">
        <v>40</v>
      </c>
      <c r="AO68" s="14"/>
      <c r="AP68" s="14">
        <f>IF( AND(AD46&lt;0.5,AI$42&lt;&gt;0,AH$20&lt;&gt;0),AL$42&amp;" - "&amp;AK$42,0)</f>
        <v>0</v>
      </c>
      <c r="AQ68" s="14">
        <f t="shared" si="23"/>
        <v>0</v>
      </c>
      <c r="AR68" s="14" t="s">
        <v>40</v>
      </c>
    </row>
    <row r="69" ht="15.0" customHeight="1">
      <c r="A69" s="1"/>
      <c r="B69" s="1"/>
      <c r="C69" s="1" t="str">
        <f t="shared" si="1"/>
        <v>Bruno </v>
      </c>
      <c r="D69" s="2"/>
      <c r="E69" s="81" t="s">
        <v>15</v>
      </c>
      <c r="F69" s="82" t="s">
        <v>477</v>
      </c>
      <c r="G69" s="80" t="s">
        <v>495</v>
      </c>
      <c r="H69" s="36" t="str">
        <f t="shared" si="2"/>
        <v>¡Esto va bien! Sigamos…</v>
      </c>
      <c r="I69" s="45" t="s">
        <v>99</v>
      </c>
      <c r="J69" s="38" t="str">
        <f t="shared" si="3"/>
        <v>Reforzar</v>
      </c>
      <c r="K69" s="39">
        <f t="shared" si="4"/>
        <v>5</v>
      </c>
      <c r="L69" s="40" t="str">
        <f t="shared" si="5"/>
        <v>Da opiniones</v>
      </c>
      <c r="M69" s="12"/>
      <c r="N69" s="65"/>
      <c r="O69" s="65"/>
      <c r="P69" s="65"/>
      <c r="Q69" s="65"/>
      <c r="R69" s="65"/>
      <c r="S69" s="65"/>
      <c r="T69" s="65"/>
      <c r="U69" s="65"/>
      <c r="V69" s="65"/>
      <c r="W69" s="65"/>
      <c r="X69" s="65"/>
      <c r="Y69" s="65"/>
      <c r="Z69" s="14"/>
      <c r="AA69" s="14"/>
      <c r="AB69" s="14"/>
      <c r="AC69" s="14"/>
      <c r="AD69" s="14"/>
      <c r="AE69" s="14"/>
      <c r="AF69" s="14"/>
      <c r="AG69" s="14"/>
      <c r="AH69" s="14"/>
      <c r="AI69" s="14"/>
      <c r="AJ69" s="14"/>
      <c r="AK69" s="14" t="s">
        <v>343</v>
      </c>
      <c r="AL69" s="14" t="s">
        <v>343</v>
      </c>
      <c r="AM69" s="14" t="s">
        <v>343</v>
      </c>
      <c r="AN69" s="14" t="s">
        <v>40</v>
      </c>
      <c r="AO69" s="14"/>
      <c r="AP69" s="14"/>
      <c r="AQ69" s="14">
        <f t="shared" si="23"/>
        <v>0</v>
      </c>
      <c r="AR69" s="14" t="s">
        <v>40</v>
      </c>
    </row>
    <row r="70" ht="15.0" customHeight="1">
      <c r="A70" s="1"/>
      <c r="B70" s="1"/>
      <c r="C70" s="1" t="str">
        <f t="shared" si="1"/>
        <v>Laura </v>
      </c>
      <c r="D70" s="2"/>
      <c r="E70" s="81" t="s">
        <v>52</v>
      </c>
      <c r="F70" s="82" t="s">
        <v>477</v>
      </c>
      <c r="G70" s="80" t="s">
        <v>339</v>
      </c>
      <c r="H70" s="36" t="str">
        <f t="shared" si="2"/>
        <v>Si, estoy de acuerdo…</v>
      </c>
      <c r="I70" s="45" t="s">
        <v>144</v>
      </c>
      <c r="J70" s="38" t="str">
        <f t="shared" si="3"/>
        <v>Aceptación/Confirmación</v>
      </c>
      <c r="K70" s="39">
        <f t="shared" si="4"/>
        <v>3</v>
      </c>
      <c r="L70" s="40" t="str">
        <f t="shared" si="5"/>
        <v>Muestra acuerdo o aprueba</v>
      </c>
      <c r="M70" s="12"/>
      <c r="N70" s="65"/>
      <c r="O70" s="65"/>
      <c r="P70" s="65"/>
      <c r="Q70" s="65"/>
      <c r="R70" s="65"/>
      <c r="S70" s="65"/>
      <c r="T70" s="65"/>
      <c r="U70" s="65"/>
      <c r="V70" s="65"/>
      <c r="W70" s="65"/>
      <c r="X70" s="65"/>
      <c r="Y70" s="65"/>
      <c r="Z70" s="14"/>
      <c r="AA70" s="14"/>
      <c r="AB70" s="14"/>
      <c r="AC70" s="14"/>
      <c r="AD70" s="14"/>
      <c r="AE70" s="14"/>
      <c r="AF70" s="14"/>
      <c r="AG70" s="14"/>
      <c r="AH70" s="14"/>
      <c r="AI70" s="14"/>
      <c r="AJ70" s="14"/>
      <c r="AK70" s="14" t="s">
        <v>343</v>
      </c>
      <c r="AL70" s="14" t="s">
        <v>343</v>
      </c>
      <c r="AM70" s="14" t="s">
        <v>343</v>
      </c>
      <c r="AN70" s="14" t="s">
        <v>40</v>
      </c>
      <c r="AO70" s="14"/>
      <c r="AP70" s="14"/>
      <c r="AQ70" s="14">
        <f t="shared" si="23"/>
        <v>0</v>
      </c>
      <c r="AR70" s="14" t="s">
        <v>40</v>
      </c>
    </row>
    <row r="71" ht="24.0" customHeight="1">
      <c r="A71" s="1"/>
      <c r="B71" s="1"/>
      <c r="C71" s="1" t="str">
        <f t="shared" si="1"/>
        <v>Matias </v>
      </c>
      <c r="D71" s="2"/>
      <c r="E71" s="81" t="s">
        <v>31</v>
      </c>
      <c r="F71" s="82" t="s">
        <v>477</v>
      </c>
      <c r="G71" s="80" t="s">
        <v>500</v>
      </c>
      <c r="H71" s="36" t="str">
        <f t="shared" si="2"/>
        <v>Hay que hacer lo siguiente…</v>
      </c>
      <c r="I71" s="45" t="s">
        <v>150</v>
      </c>
      <c r="J71" s="38" t="str">
        <f t="shared" si="3"/>
        <v>Elaborar</v>
      </c>
      <c r="K71" s="39">
        <f t="shared" si="4"/>
        <v>4</v>
      </c>
      <c r="L71" s="40" t="str">
        <f t="shared" si="5"/>
        <v>Da sugerencia u orientación</v>
      </c>
      <c r="M71" s="12"/>
      <c r="N71" s="65"/>
      <c r="O71" s="65"/>
      <c r="P71" s="65"/>
      <c r="Q71" s="65"/>
      <c r="R71" s="65"/>
      <c r="S71" s="65"/>
      <c r="T71" s="65"/>
      <c r="U71" s="65"/>
      <c r="V71" s="65"/>
      <c r="W71" s="65"/>
      <c r="X71" s="65"/>
      <c r="Y71" s="65"/>
      <c r="Z71" s="14"/>
      <c r="AA71" s="14"/>
      <c r="AB71" s="14"/>
      <c r="AC71" s="14"/>
      <c r="AD71" s="14"/>
      <c r="AE71" s="14"/>
      <c r="AF71" s="14"/>
      <c r="AG71" s="14"/>
      <c r="AH71" s="14"/>
      <c r="AI71" s="14"/>
      <c r="AJ71" s="14"/>
      <c r="AK71" s="14" t="s">
        <v>93</v>
      </c>
      <c r="AL71" s="14" t="s">
        <v>503</v>
      </c>
      <c r="AM71" s="76" t="s">
        <v>504</v>
      </c>
      <c r="AN71" s="14"/>
      <c r="AO71" s="14"/>
      <c r="AP71" s="14" t="str">
        <f>IF( AND(AD52&lt;0.5,AI$45&lt;&gt;0,OR(AH$21&lt;&gt;0,AH$14&lt;&gt;0)),AL$45&amp;" - "&amp;AK$45,0)</f>
        <v>Estudiante requiere entrenamiento de subhabilidad Reconocimiento - Decisión</v>
      </c>
      <c r="AQ71" s="14" t="str">
        <f t="shared" si="23"/>
        <v>Indicar que en un futuro debe formular al menos una muestra de aprobación al grupo. El estudiante debe hacer su contribución a continuación de la oración de apertura “Sí, estoy de acuerdo…”.</v>
      </c>
      <c r="AR71" s="14" t="s">
        <v>40</v>
      </c>
    </row>
    <row r="72" ht="24.75" customHeight="1">
      <c r="A72" s="1"/>
      <c r="B72" s="1"/>
      <c r="C72" s="1" t="str">
        <f t="shared" si="1"/>
        <v>Laura </v>
      </c>
      <c r="D72" s="2"/>
      <c r="E72" s="81" t="s">
        <v>52</v>
      </c>
      <c r="F72" s="82" t="s">
        <v>477</v>
      </c>
      <c r="G72" s="80" t="s">
        <v>506</v>
      </c>
      <c r="H72" s="36">
        <f t="shared" si="2"/>
        <v>0</v>
      </c>
      <c r="I72" s="37"/>
      <c r="J72" s="38">
        <f t="shared" si="3"/>
        <v>0</v>
      </c>
      <c r="K72" s="39">
        <f t="shared" si="4"/>
        <v>0</v>
      </c>
      <c r="L72" s="40">
        <f t="shared" si="5"/>
        <v>0</v>
      </c>
      <c r="M72" s="12"/>
      <c r="N72" s="65"/>
      <c r="O72" s="65"/>
      <c r="P72" s="65"/>
      <c r="Q72" s="65"/>
      <c r="R72" s="65"/>
      <c r="S72" s="65"/>
      <c r="T72" s="65"/>
      <c r="U72" s="65"/>
      <c r="V72" s="65"/>
      <c r="W72" s="65"/>
      <c r="X72" s="65"/>
      <c r="Y72" s="65"/>
      <c r="Z72" s="14"/>
      <c r="AA72" s="14"/>
      <c r="AB72" s="14"/>
      <c r="AC72" s="14"/>
      <c r="AD72" s="14"/>
      <c r="AE72" s="14"/>
      <c r="AF72" s="14"/>
      <c r="AG72" s="14"/>
      <c r="AH72" s="14"/>
      <c r="AI72" s="14"/>
      <c r="AJ72" s="14"/>
      <c r="AK72" s="14" t="s">
        <v>114</v>
      </c>
      <c r="AL72" s="14" t="s">
        <v>503</v>
      </c>
      <c r="AM72" s="76" t="s">
        <v>509</v>
      </c>
      <c r="AN72" s="14" t="s">
        <v>40</v>
      </c>
      <c r="AO72" s="14"/>
      <c r="AP72" s="14" t="str">
        <f>IF( AND(AD52&lt;0.5,AI$46&lt;&gt;0,AH$13&lt;&gt;0),AL$46&amp;" - "&amp;AK$46,0)</f>
        <v>Estudiante requiere entrenamiento de subhabilidad Reconocimiento - Reducción de tensión</v>
      </c>
      <c r="AQ72" s="14" t="str">
        <f t="shared" si="23"/>
        <v>Indicar que en un futuro debe formular al menos una muestra de relajamiento al grupo. El estudiante debe hacer su contribución a continuación de la oración de apertura “Gracias amigos,…”.</v>
      </c>
      <c r="AR72" s="14" t="s">
        <v>40</v>
      </c>
    </row>
    <row r="73" ht="15.0" customHeight="1">
      <c r="A73" s="1"/>
      <c r="B73" s="1"/>
      <c r="C73" s="1" t="str">
        <f t="shared" si="1"/>
        <v>Laura </v>
      </c>
      <c r="D73" s="2"/>
      <c r="E73" s="1"/>
      <c r="F73" s="3"/>
      <c r="G73" s="80" t="s">
        <v>290</v>
      </c>
      <c r="H73" s="36">
        <f t="shared" si="2"/>
        <v>0</v>
      </c>
      <c r="I73" s="45"/>
      <c r="J73" s="38">
        <f t="shared" si="3"/>
        <v>0</v>
      </c>
      <c r="K73" s="39">
        <f t="shared" si="4"/>
        <v>0</v>
      </c>
      <c r="L73" s="40">
        <f t="shared" si="5"/>
        <v>0</v>
      </c>
      <c r="M73" s="12"/>
      <c r="N73" s="65"/>
      <c r="O73" s="65"/>
      <c r="P73" s="65"/>
      <c r="Q73" s="65"/>
      <c r="R73" s="65"/>
      <c r="S73" s="65"/>
      <c r="T73" s="65"/>
      <c r="U73" s="65"/>
      <c r="V73" s="65"/>
      <c r="W73" s="65"/>
      <c r="X73" s="65"/>
      <c r="Y73" s="65"/>
      <c r="Z73" s="14"/>
      <c r="AA73" s="14"/>
      <c r="AB73" s="14"/>
      <c r="AC73" s="14"/>
      <c r="AD73" s="14"/>
      <c r="AE73" s="14"/>
      <c r="AF73" s="14"/>
      <c r="AG73" s="14"/>
      <c r="AH73" s="14"/>
      <c r="AI73" s="14"/>
      <c r="AJ73" s="14"/>
      <c r="AK73" s="14" t="s">
        <v>114</v>
      </c>
      <c r="AL73" s="14" t="s">
        <v>432</v>
      </c>
      <c r="AM73" s="14" t="s">
        <v>512</v>
      </c>
      <c r="AN73" s="14" t="s">
        <v>40</v>
      </c>
      <c r="AO73" s="14"/>
      <c r="AP73" s="14" t="str">
        <f>IF( AND(AD29&lt;0.5,AI$47&lt;&gt;0,AH$22&lt;&gt;0),AL$47&amp;" - "&amp;AK$47,0)</f>
        <v>Estudiante requiere entrenamiento de subhabilidad Argumentación - Reducción de tensión</v>
      </c>
      <c r="AQ73" s="14" t="str">
        <f t="shared" si="23"/>
        <v>Puesto que la conducta “Muestra tensión” es calificada como una conducta negativa, no se considera conveniente entrenarla.</v>
      </c>
      <c r="AR73" s="14" t="s">
        <v>40</v>
      </c>
    </row>
    <row r="74" ht="15.0" customHeight="1">
      <c r="A74" s="1"/>
      <c r="B74" s="1"/>
      <c r="C74" s="1" t="str">
        <f t="shared" si="1"/>
        <v>Matias </v>
      </c>
      <c r="D74" s="2"/>
      <c r="E74" s="81" t="s">
        <v>31</v>
      </c>
      <c r="F74" s="82" t="s">
        <v>513</v>
      </c>
      <c r="G74" s="80" t="s">
        <v>514</v>
      </c>
      <c r="H74" s="36" t="str">
        <f t="shared" si="2"/>
        <v>Yo creo que debemos intentar…</v>
      </c>
      <c r="I74" s="45" t="s">
        <v>65</v>
      </c>
      <c r="J74" s="38" t="str">
        <f t="shared" si="3"/>
        <v>Sugerir acción</v>
      </c>
      <c r="K74" s="39">
        <f t="shared" si="4"/>
        <v>4</v>
      </c>
      <c r="L74" s="40" t="str">
        <f t="shared" si="5"/>
        <v>Da sugerencia u orientación</v>
      </c>
      <c r="M74" s="12"/>
      <c r="N74" s="65"/>
      <c r="O74" s="65"/>
      <c r="P74" s="65"/>
      <c r="Q74" s="65"/>
      <c r="R74" s="65"/>
      <c r="S74" s="65"/>
      <c r="T74" s="65"/>
      <c r="U74" s="65"/>
      <c r="V74" s="65"/>
      <c r="W74" s="65"/>
      <c r="X74" s="65"/>
      <c r="Y74" s="65"/>
      <c r="Z74" s="14"/>
      <c r="AA74" s="14"/>
      <c r="AB74" s="14"/>
      <c r="AC74" s="14"/>
      <c r="AD74" s="14"/>
      <c r="AE74" s="14"/>
      <c r="AF74" s="14"/>
      <c r="AG74" s="14"/>
      <c r="AH74" s="14"/>
      <c r="AI74" s="14"/>
      <c r="AJ74" s="14"/>
      <c r="AK74" s="14" t="s">
        <v>114</v>
      </c>
      <c r="AL74" s="14" t="s">
        <v>470</v>
      </c>
      <c r="AM74" s="14" t="s">
        <v>512</v>
      </c>
      <c r="AN74" s="14" t="s">
        <v>40</v>
      </c>
      <c r="AO74" s="14"/>
      <c r="AP74" s="14" t="str">
        <f>IF( AND(AD55&lt;0.5,AI$48&lt;&gt;0,AH$22&lt;&gt;0),AL$48&amp;" - "&amp;AK$48,0)</f>
        <v>Estudiante requiere entrenamiento de subhabilidad Mantenimiento - Reducción de tensión</v>
      </c>
      <c r="AQ74" s="14" t="str">
        <f t="shared" si="23"/>
        <v>Puesto que la conducta “Muestra tensión” es calificada como una conducta negativa, no se considera conveniente entrenarla.</v>
      </c>
      <c r="AR74" s="14" t="s">
        <v>40</v>
      </c>
    </row>
    <row r="75" ht="15.0" customHeight="1">
      <c r="A75" s="1"/>
      <c r="B75" s="1"/>
      <c r="C75" s="1" t="str">
        <f t="shared" si="1"/>
        <v>Matias </v>
      </c>
      <c r="D75" s="2"/>
      <c r="E75" s="1"/>
      <c r="F75" s="3"/>
      <c r="G75" s="80" t="s">
        <v>516</v>
      </c>
      <c r="H75" s="36" t="str">
        <f t="shared" si="2"/>
        <v>¿Están de acuerdo...?</v>
      </c>
      <c r="I75" s="45" t="s">
        <v>71</v>
      </c>
      <c r="J75" s="38" t="str">
        <f t="shared" si="3"/>
        <v>Requerir confirmación</v>
      </c>
      <c r="K75" s="39">
        <f t="shared" si="4"/>
        <v>8</v>
      </c>
      <c r="L75" s="40" t="str">
        <f t="shared" si="5"/>
        <v>Pide opinión</v>
      </c>
      <c r="M75" s="12"/>
      <c r="N75" s="65"/>
      <c r="O75" s="65"/>
      <c r="P75" s="65"/>
      <c r="Q75" s="65"/>
      <c r="R75" s="65"/>
      <c r="S75" s="65"/>
      <c r="T75" s="65"/>
      <c r="U75" s="65"/>
      <c r="V75" s="65"/>
      <c r="W75" s="65"/>
      <c r="X75" s="65"/>
      <c r="Y75" s="65"/>
      <c r="Z75" s="14"/>
      <c r="AA75" s="14"/>
      <c r="AB75" s="14"/>
      <c r="AC75" s="14"/>
      <c r="AD75" s="14"/>
      <c r="AE75" s="14"/>
      <c r="AF75" s="14"/>
      <c r="AG75" s="14"/>
      <c r="AH75" s="14"/>
      <c r="AI75" s="14"/>
      <c r="AJ75" s="14"/>
      <c r="AK75" s="14" t="s">
        <v>129</v>
      </c>
      <c r="AL75" s="14" t="s">
        <v>518</v>
      </c>
      <c r="AM75" s="14" t="s">
        <v>519</v>
      </c>
      <c r="AN75" s="14" t="s">
        <v>40</v>
      </c>
      <c r="AO75" s="14"/>
      <c r="AP75" s="14" t="str">
        <f>IF( AND(AD37&lt;0.5,AI$49&lt;&gt;0,AH$12&lt;&gt;0),AL$49&amp;" - "&amp;AK$49,0)</f>
        <v>Estudiante requiere entrenamiento de subhabilidad Motivar  - Reintegración</v>
      </c>
      <c r="AQ75" s="14" t="str">
        <f t="shared" si="23"/>
        <v>Indicar que en un futuro debe formular al menos una muestra de solidaridad al grupo. El estudiante debe hacer su contribución a continuación de la oración de apertura “¡vamos por buen camino!...”.</v>
      </c>
      <c r="AR75" s="14" t="s">
        <v>40</v>
      </c>
    </row>
    <row r="76" ht="24.75" customHeight="1">
      <c r="A76" s="1"/>
      <c r="B76" s="1"/>
      <c r="C76" s="1" t="str">
        <f t="shared" si="1"/>
        <v>Laura </v>
      </c>
      <c r="D76" s="2"/>
      <c r="E76" s="81" t="s">
        <v>52</v>
      </c>
      <c r="F76" s="82" t="s">
        <v>513</v>
      </c>
      <c r="G76" s="80" t="s">
        <v>339</v>
      </c>
      <c r="H76" s="36" t="str">
        <f t="shared" si="2"/>
        <v>¡Esto va bien! Sigamos…</v>
      </c>
      <c r="I76" s="45" t="s">
        <v>99</v>
      </c>
      <c r="J76" s="38" t="str">
        <f t="shared" si="3"/>
        <v>Reforzar</v>
      </c>
      <c r="K76" s="39">
        <f t="shared" si="4"/>
        <v>5</v>
      </c>
      <c r="L76" s="40" t="str">
        <f t="shared" si="5"/>
        <v>Da opiniones</v>
      </c>
      <c r="M76" s="12"/>
      <c r="N76" s="65"/>
      <c r="O76" s="65"/>
      <c r="P76" s="65"/>
      <c r="Q76" s="65"/>
      <c r="R76" s="65"/>
      <c r="S76" s="65"/>
      <c r="T76" s="65"/>
      <c r="U76" s="65"/>
      <c r="V76" s="65"/>
      <c r="W76" s="65"/>
      <c r="X76" s="65"/>
      <c r="Y76" s="65"/>
      <c r="Z76" s="14"/>
      <c r="AA76" s="14"/>
      <c r="AB76" s="14"/>
      <c r="AC76" s="14"/>
      <c r="AD76" s="14"/>
      <c r="AE76" s="14"/>
      <c r="AF76" s="14"/>
      <c r="AG76" s="14"/>
      <c r="AH76" s="14"/>
      <c r="AI76" s="14"/>
      <c r="AJ76" s="14"/>
      <c r="AK76" s="14" t="s">
        <v>129</v>
      </c>
      <c r="AL76" s="14" t="s">
        <v>470</v>
      </c>
      <c r="AM76" s="76" t="s">
        <v>520</v>
      </c>
      <c r="AN76" s="14" t="s">
        <v>40</v>
      </c>
      <c r="AO76" s="14"/>
      <c r="AP76" s="14" t="str">
        <f>IF( AND(AD55&lt;0.5,AI$50&lt;&gt;0,AH$12&lt;&gt;0),AL$50&amp;" - "&amp;AK$50,0)</f>
        <v>Estudiante requiere entrenamiento de subhabilidad Mantenimiento - Reintegración</v>
      </c>
      <c r="AQ76" s="14"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4" t="s">
        <v>40</v>
      </c>
    </row>
    <row r="77" ht="15.0" customHeight="1">
      <c r="A77" s="1"/>
      <c r="B77" s="1"/>
      <c r="C77" s="1" t="str">
        <f t="shared" si="1"/>
        <v>Matias </v>
      </c>
      <c r="D77" s="2"/>
      <c r="E77" s="81" t="s">
        <v>31</v>
      </c>
      <c r="F77" s="82" t="s">
        <v>513</v>
      </c>
      <c r="G77" s="80" t="s">
        <v>522</v>
      </c>
      <c r="H77" s="36" t="str">
        <f t="shared" si="2"/>
        <v>Hay que hacer lo siguiente…</v>
      </c>
      <c r="I77" s="45" t="s">
        <v>150</v>
      </c>
      <c r="J77" s="38" t="str">
        <f t="shared" si="3"/>
        <v>Elaborar</v>
      </c>
      <c r="K77" s="39">
        <f t="shared" si="4"/>
        <v>4</v>
      </c>
      <c r="L77" s="40" t="str">
        <f t="shared" si="5"/>
        <v>Da sugerencia u orientación</v>
      </c>
      <c r="M77" s="12"/>
      <c r="N77" s="65"/>
      <c r="O77" s="65"/>
      <c r="P77" s="65"/>
      <c r="Q77" s="65"/>
      <c r="R77" s="65"/>
      <c r="S77" s="65"/>
      <c r="T77" s="65"/>
      <c r="U77" s="65"/>
      <c r="V77" s="65"/>
      <c r="W77" s="65"/>
      <c r="X77" s="65"/>
      <c r="Y77" s="65"/>
      <c r="Z77" s="14"/>
      <c r="AA77" s="14"/>
      <c r="AB77" s="14"/>
      <c r="AC77" s="14"/>
      <c r="AD77" s="14"/>
      <c r="AE77" s="14"/>
      <c r="AF77" s="14"/>
      <c r="AG77" s="14"/>
      <c r="AH77" s="14"/>
      <c r="AI77" s="14"/>
      <c r="AJ77" s="14"/>
      <c r="AK77" s="14" t="s">
        <v>129</v>
      </c>
      <c r="AL77" s="14" t="s">
        <v>417</v>
      </c>
      <c r="AM77" s="14" t="s">
        <v>524</v>
      </c>
      <c r="AN77" s="14" t="s">
        <v>40</v>
      </c>
      <c r="AO77" s="14"/>
      <c r="AP77" s="14" t="str">
        <f>IF( AND(AD60&lt;0.5,AI$51&lt;&gt;0,AH$12&lt;&gt;0),AL$51&amp;" - "&amp;AK$51,0)</f>
        <v>Estudiante requiere entrenamiento de subhabilidad Tarea - Reintegración</v>
      </c>
      <c r="AQ77" s="14" t="str">
        <f t="shared" si="23"/>
        <v>Indicar que en un futuro debe formular al menos una muestra de solidaridad al grupo. El estudiante debe hacer su contribución a continuación de la oración de apertura “¡Hasta la próxima!...”.</v>
      </c>
      <c r="AR77" s="14" t="s">
        <v>40</v>
      </c>
    </row>
    <row r="78" ht="15.0" customHeight="1">
      <c r="A78" s="1"/>
      <c r="B78" s="1"/>
      <c r="C78" s="1" t="str">
        <f t="shared" si="1"/>
        <v>Laura </v>
      </c>
      <c r="D78" s="2"/>
      <c r="E78" s="81" t="s">
        <v>52</v>
      </c>
      <c r="F78" s="82" t="s">
        <v>513</v>
      </c>
      <c r="G78" s="80" t="s">
        <v>527</v>
      </c>
      <c r="H78" s="36" t="str">
        <f t="shared" si="2"/>
        <v>Hay que hacer lo siguiente…</v>
      </c>
      <c r="I78" s="45" t="s">
        <v>150</v>
      </c>
      <c r="J78" s="38" t="str">
        <f t="shared" si="3"/>
        <v>Elaborar</v>
      </c>
      <c r="K78" s="39">
        <f t="shared" si="4"/>
        <v>4</v>
      </c>
      <c r="L78" s="40" t="str">
        <f t="shared" si="5"/>
        <v>Da sugerencia u orientación</v>
      </c>
      <c r="M78" s="12"/>
      <c r="N78" s="65"/>
      <c r="O78" s="65"/>
      <c r="P78" s="65"/>
      <c r="Q78" s="65"/>
      <c r="R78" s="65"/>
      <c r="S78" s="65"/>
      <c r="T78" s="65"/>
      <c r="U78" s="65"/>
      <c r="V78" s="65"/>
      <c r="W78" s="65"/>
      <c r="X78" s="65"/>
      <c r="Y78" s="65"/>
      <c r="Z78" s="14"/>
      <c r="AA78" s="14"/>
      <c r="AB78" s="14"/>
      <c r="AC78" s="14"/>
      <c r="AD78" s="14"/>
      <c r="AE78" s="14"/>
      <c r="AF78" s="14"/>
      <c r="AG78" s="14"/>
      <c r="AH78" s="14"/>
      <c r="AI78" s="14"/>
      <c r="AJ78" s="14"/>
      <c r="AK78" s="14" t="s">
        <v>129</v>
      </c>
      <c r="AL78" s="14" t="s">
        <v>432</v>
      </c>
      <c r="AM78" s="14" t="s">
        <v>529</v>
      </c>
      <c r="AN78" s="14" t="s">
        <v>40</v>
      </c>
      <c r="AO78" s="14"/>
      <c r="AP78" s="14">
        <f>IF( AND(AD29&lt;0.5,AI$52&lt;&gt;0,AH$23&lt;&gt;0),AL$52&amp;" - "&amp;AK$52,0)</f>
        <v>0</v>
      </c>
      <c r="AQ78" s="14">
        <f t="shared" si="23"/>
        <v>0</v>
      </c>
      <c r="AR78" s="14" t="s">
        <v>40</v>
      </c>
    </row>
    <row r="79" ht="15.0" customHeight="1">
      <c r="A79" s="1"/>
      <c r="B79" s="1"/>
      <c r="C79" s="1" t="str">
        <f t="shared" si="1"/>
        <v>Matias </v>
      </c>
      <c r="D79" s="2"/>
      <c r="E79" s="81" t="s">
        <v>31</v>
      </c>
      <c r="F79" s="82" t="s">
        <v>513</v>
      </c>
      <c r="G79" s="80" t="s">
        <v>530</v>
      </c>
      <c r="H79" s="36" t="str">
        <f t="shared" si="2"/>
        <v>¡Vamos por buen camino!…</v>
      </c>
      <c r="I79" s="45" t="s">
        <v>278</v>
      </c>
      <c r="J79" s="38" t="str">
        <f t="shared" si="3"/>
        <v>Animar</v>
      </c>
      <c r="K79" s="39">
        <f t="shared" si="4"/>
        <v>1</v>
      </c>
      <c r="L79" s="40" t="str">
        <f t="shared" si="5"/>
        <v>Muestra solidaridad</v>
      </c>
      <c r="M79" s="12"/>
      <c r="N79" s="65"/>
      <c r="O79" s="65"/>
      <c r="P79" s="65"/>
      <c r="Q79" s="65"/>
      <c r="R79" s="65"/>
      <c r="S79" s="65"/>
      <c r="T79" s="65"/>
      <c r="U79" s="65"/>
      <c r="V79" s="65"/>
      <c r="W79" s="65"/>
      <c r="X79" s="65"/>
      <c r="Y79" s="65"/>
      <c r="Z79" s="14"/>
      <c r="AA79" s="14"/>
      <c r="AB79" s="14"/>
      <c r="AC79" s="14"/>
      <c r="AD79" s="14"/>
      <c r="AE79" s="14"/>
      <c r="AF79" s="14"/>
      <c r="AG79" s="14"/>
      <c r="AH79" s="14"/>
      <c r="AI79" s="14"/>
      <c r="AJ79" s="14"/>
      <c r="AK79" s="14"/>
      <c r="AL79" s="14"/>
      <c r="AM79" s="14"/>
      <c r="AN79" s="14"/>
      <c r="AO79" s="14"/>
      <c r="AP79" s="14"/>
      <c r="AQ79" s="14"/>
      <c r="AR79" s="14" t="s">
        <v>40</v>
      </c>
    </row>
    <row r="80" ht="15.0" customHeight="1">
      <c r="A80" s="1"/>
      <c r="B80" s="1"/>
      <c r="C80" s="1" t="str">
        <f t="shared" si="1"/>
        <v>Matias </v>
      </c>
      <c r="D80" s="2"/>
      <c r="E80" s="1"/>
      <c r="F80" s="3"/>
      <c r="G80" s="80" t="s">
        <v>532</v>
      </c>
      <c r="H80" s="36" t="str">
        <f t="shared" si="2"/>
        <v>Hay que hacer lo siguiente…</v>
      </c>
      <c r="I80" s="45" t="s">
        <v>150</v>
      </c>
      <c r="J80" s="38" t="str">
        <f t="shared" si="3"/>
        <v>Elaborar</v>
      </c>
      <c r="K80" s="39">
        <f t="shared" si="4"/>
        <v>4</v>
      </c>
      <c r="L80" s="40" t="str">
        <f t="shared" si="5"/>
        <v>Da sugerencia u orientación</v>
      </c>
      <c r="M80" s="12"/>
      <c r="N80" s="65"/>
      <c r="O80" s="65"/>
      <c r="P80" s="65"/>
      <c r="Q80" s="65"/>
      <c r="R80" s="65"/>
      <c r="S80" s="65"/>
      <c r="T80" s="65"/>
      <c r="U80" s="65"/>
      <c r="V80" s="65"/>
      <c r="W80" s="65"/>
      <c r="X80" s="65"/>
      <c r="Y80" s="65"/>
      <c r="Z80" s="14"/>
      <c r="AA80" s="14"/>
      <c r="AB80" s="14"/>
      <c r="AC80" s="14"/>
      <c r="AD80" s="14"/>
      <c r="AE80" s="14"/>
      <c r="AF80" s="14"/>
      <c r="AG80" s="14"/>
      <c r="AH80" s="14"/>
      <c r="AI80" s="14"/>
      <c r="AJ80" s="14"/>
      <c r="AK80" s="14"/>
      <c r="AL80" s="14"/>
      <c r="AM80" s="14"/>
      <c r="AN80" s="14"/>
      <c r="AO80" s="14"/>
      <c r="AP80" s="14"/>
      <c r="AQ80" s="14"/>
      <c r="AR80" s="14"/>
    </row>
    <row r="81" ht="15.0" customHeight="1">
      <c r="A81" s="1"/>
      <c r="B81" s="1"/>
      <c r="C81" s="1" t="str">
        <f t="shared" si="1"/>
        <v>Laura </v>
      </c>
      <c r="D81" s="2"/>
      <c r="E81" s="81" t="s">
        <v>52</v>
      </c>
      <c r="F81" s="82" t="s">
        <v>536</v>
      </c>
      <c r="G81" s="80" t="s">
        <v>537</v>
      </c>
      <c r="H81" s="36" t="str">
        <f t="shared" si="2"/>
        <v>Hay que hacer lo siguiente…</v>
      </c>
      <c r="I81" s="45" t="s">
        <v>150</v>
      </c>
      <c r="J81" s="38" t="str">
        <f t="shared" si="3"/>
        <v>Elaborar</v>
      </c>
      <c r="K81" s="39">
        <f t="shared" si="4"/>
        <v>4</v>
      </c>
      <c r="L81" s="40" t="str">
        <f t="shared" si="5"/>
        <v>Da sugerencia u orientación</v>
      </c>
      <c r="M81" s="12"/>
      <c r="N81" s="65"/>
      <c r="O81" s="65"/>
      <c r="P81" s="65"/>
      <c r="Q81" s="65"/>
      <c r="R81" s="65"/>
      <c r="S81" s="65"/>
      <c r="T81" s="65"/>
      <c r="U81" s="65"/>
      <c r="V81" s="65"/>
      <c r="W81" s="65"/>
      <c r="X81" s="65"/>
      <c r="Y81" s="65"/>
      <c r="Z81" s="14"/>
      <c r="AA81" s="14"/>
      <c r="AB81" s="14"/>
      <c r="AC81" s="14"/>
      <c r="AD81" s="14"/>
      <c r="AE81" s="14"/>
      <c r="AF81" s="14"/>
      <c r="AG81" s="14"/>
      <c r="AH81" s="14"/>
      <c r="AI81" s="14"/>
      <c r="AJ81" s="14"/>
      <c r="AK81" s="14"/>
      <c r="AL81" s="14"/>
      <c r="AM81" s="14"/>
      <c r="AN81" s="14"/>
      <c r="AO81" s="14"/>
      <c r="AP81" s="14"/>
      <c r="AQ81" s="14"/>
      <c r="AR81" s="14"/>
    </row>
    <row r="82" ht="15.0" customHeight="1">
      <c r="A82" s="1"/>
      <c r="B82" s="1"/>
      <c r="C82" s="1" t="str">
        <f t="shared" si="1"/>
        <v>Laura </v>
      </c>
      <c r="D82" s="2"/>
      <c r="E82" s="1"/>
      <c r="F82" s="3"/>
      <c r="G82" s="80" t="s">
        <v>540</v>
      </c>
      <c r="H82" s="36">
        <f t="shared" si="2"/>
        <v>0</v>
      </c>
      <c r="I82" s="37"/>
      <c r="J82" s="38">
        <f t="shared" si="3"/>
        <v>0</v>
      </c>
      <c r="K82" s="39">
        <f t="shared" si="4"/>
        <v>0</v>
      </c>
      <c r="L82" s="40">
        <f t="shared" si="5"/>
        <v>0</v>
      </c>
      <c r="M82" s="12"/>
      <c r="N82" s="65"/>
      <c r="O82" s="65"/>
      <c r="P82" s="65"/>
      <c r="Q82" s="65"/>
      <c r="R82" s="65"/>
      <c r="S82" s="65"/>
      <c r="T82" s="65"/>
      <c r="U82" s="65"/>
      <c r="V82" s="65"/>
      <c r="W82" s="65"/>
      <c r="X82" s="65"/>
      <c r="Y82" s="65"/>
      <c r="Z82" s="14"/>
      <c r="AA82" s="14"/>
      <c r="AB82" s="14"/>
      <c r="AC82" s="14"/>
      <c r="AD82" s="14"/>
      <c r="AE82" s="14"/>
      <c r="AF82" s="14"/>
      <c r="AG82" s="14"/>
      <c r="AH82" s="14"/>
      <c r="AI82" s="14"/>
      <c r="AJ82" s="14"/>
      <c r="AK82" s="14"/>
      <c r="AL82" s="14"/>
      <c r="AM82" s="14"/>
      <c r="AN82" s="14"/>
      <c r="AO82" s="14"/>
      <c r="AP82" s="14"/>
      <c r="AQ82" s="14"/>
      <c r="AR82" s="14"/>
    </row>
    <row r="83" ht="15.0" customHeight="1">
      <c r="A83" s="1"/>
      <c r="B83" s="1"/>
      <c r="C83" s="1" t="str">
        <f t="shared" si="1"/>
        <v>Matias </v>
      </c>
      <c r="D83" s="2"/>
      <c r="E83" s="81" t="s">
        <v>31</v>
      </c>
      <c r="F83" s="82" t="s">
        <v>536</v>
      </c>
      <c r="G83" s="80" t="s">
        <v>543</v>
      </c>
      <c r="H83" s="36" t="str">
        <f t="shared" si="2"/>
        <v>¡Esto va bien! Sigamos…</v>
      </c>
      <c r="I83" s="45" t="s">
        <v>99</v>
      </c>
      <c r="J83" s="38" t="str">
        <f t="shared" si="3"/>
        <v>Reforzar</v>
      </c>
      <c r="K83" s="39">
        <f t="shared" si="4"/>
        <v>5</v>
      </c>
      <c r="L83" s="40" t="str">
        <f t="shared" si="5"/>
        <v>Da opiniones</v>
      </c>
      <c r="M83" s="12"/>
      <c r="N83" s="65"/>
      <c r="O83" s="65"/>
      <c r="P83" s="65"/>
      <c r="Q83" s="65"/>
      <c r="R83" s="65"/>
      <c r="S83" s="65"/>
      <c r="T83" s="65"/>
      <c r="U83" s="65"/>
      <c r="V83" s="65"/>
      <c r="W83" s="65"/>
      <c r="X83" s="65"/>
      <c r="Y83" s="65"/>
      <c r="Z83" s="14"/>
      <c r="AA83" s="14"/>
      <c r="AB83" s="14"/>
      <c r="AC83" s="14"/>
      <c r="AD83" s="14"/>
      <c r="AE83" s="14"/>
      <c r="AF83" s="14"/>
      <c r="AG83" s="14"/>
      <c r="AH83" s="14"/>
      <c r="AI83" s="14"/>
      <c r="AJ83" s="14"/>
      <c r="AK83" s="14"/>
      <c r="AL83" s="14"/>
      <c r="AM83" s="14"/>
      <c r="AN83" s="14"/>
      <c r="AO83" s="14"/>
      <c r="AP83" s="14"/>
      <c r="AQ83" s="14"/>
      <c r="AR83" s="14"/>
    </row>
    <row r="84" ht="15.0" customHeight="1">
      <c r="A84" s="1"/>
      <c r="B84" s="1"/>
      <c r="C84" s="1" t="str">
        <f t="shared" si="1"/>
        <v>Laura </v>
      </c>
      <c r="D84" s="2"/>
      <c r="E84" s="81" t="s">
        <v>52</v>
      </c>
      <c r="F84" s="82" t="s">
        <v>536</v>
      </c>
      <c r="G84" s="80" t="s">
        <v>547</v>
      </c>
      <c r="H84" s="36">
        <f t="shared" si="2"/>
        <v>0</v>
      </c>
      <c r="I84" s="37"/>
      <c r="J84" s="38">
        <f t="shared" si="3"/>
        <v>0</v>
      </c>
      <c r="K84" s="39">
        <f t="shared" si="4"/>
        <v>0</v>
      </c>
      <c r="L84" s="40">
        <f t="shared" si="5"/>
        <v>0</v>
      </c>
      <c r="M84" s="12"/>
      <c r="N84" s="65"/>
      <c r="O84" s="65"/>
      <c r="P84" s="65"/>
      <c r="Q84" s="65"/>
      <c r="R84" s="65"/>
      <c r="S84" s="65"/>
      <c r="T84" s="65"/>
      <c r="U84" s="65"/>
      <c r="V84" s="65"/>
      <c r="W84" s="65"/>
      <c r="X84" s="65"/>
      <c r="Y84" s="65"/>
      <c r="Z84" s="14"/>
      <c r="AA84" s="14"/>
      <c r="AB84" s="14"/>
      <c r="AC84" s="14"/>
      <c r="AD84" s="14"/>
      <c r="AE84" s="14"/>
      <c r="AF84" s="14"/>
      <c r="AG84" s="14"/>
      <c r="AH84" s="14"/>
      <c r="AI84" s="14"/>
      <c r="AJ84" s="14"/>
      <c r="AK84" s="14"/>
      <c r="AL84" s="14"/>
      <c r="AM84" s="14"/>
      <c r="AN84" s="14"/>
      <c r="AO84" s="14"/>
      <c r="AP84" s="14"/>
      <c r="AQ84" s="14"/>
      <c r="AR84" s="14"/>
    </row>
    <row r="85" ht="15.0" customHeight="1">
      <c r="A85" s="1"/>
      <c r="B85" s="1"/>
      <c r="C85" s="1" t="str">
        <f t="shared" si="1"/>
        <v>Bruno </v>
      </c>
      <c r="D85" s="2"/>
      <c r="E85" s="81" t="s">
        <v>15</v>
      </c>
      <c r="F85" s="82" t="s">
        <v>536</v>
      </c>
      <c r="G85" s="80" t="s">
        <v>552</v>
      </c>
      <c r="H85" s="36" t="str">
        <f t="shared" si="2"/>
        <v>¡Esto va bien! Sigamos…</v>
      </c>
      <c r="I85" s="45" t="s">
        <v>99</v>
      </c>
      <c r="J85" s="38" t="str">
        <f t="shared" si="3"/>
        <v>Reforzar</v>
      </c>
      <c r="K85" s="39">
        <f t="shared" si="4"/>
        <v>5</v>
      </c>
      <c r="L85" s="40" t="str">
        <f t="shared" si="5"/>
        <v>Da opiniones</v>
      </c>
      <c r="M85" s="12"/>
      <c r="N85" s="65"/>
      <c r="O85" s="65"/>
      <c r="P85" s="65"/>
      <c r="Q85" s="65"/>
      <c r="R85" s="65"/>
      <c r="S85" s="65"/>
      <c r="T85" s="65"/>
      <c r="U85" s="65"/>
      <c r="V85" s="65"/>
      <c r="W85" s="65"/>
      <c r="X85" s="65"/>
      <c r="Y85" s="65"/>
      <c r="Z85" s="14"/>
      <c r="AA85" s="14"/>
      <c r="AB85" s="14"/>
      <c r="AC85" s="14"/>
      <c r="AD85" s="14"/>
      <c r="AE85" s="14"/>
      <c r="AF85" s="14"/>
      <c r="AG85" s="14"/>
      <c r="AH85" s="14"/>
      <c r="AI85" s="14"/>
      <c r="AJ85" s="14"/>
      <c r="AK85" s="14"/>
      <c r="AL85" s="14"/>
      <c r="AM85" s="14"/>
      <c r="AN85" s="14"/>
      <c r="AO85" s="14"/>
      <c r="AP85" s="14"/>
      <c r="AQ85" s="14"/>
      <c r="AR85" s="14"/>
    </row>
    <row r="86" ht="15.0" customHeight="1">
      <c r="A86" s="1"/>
      <c r="B86" s="1"/>
      <c r="C86" s="1" t="str">
        <f t="shared" si="1"/>
        <v>Matias </v>
      </c>
      <c r="D86" s="2"/>
      <c r="E86" s="81" t="s">
        <v>31</v>
      </c>
      <c r="F86" s="82" t="s">
        <v>536</v>
      </c>
      <c r="G86" s="80" t="s">
        <v>554</v>
      </c>
      <c r="H86" s="36" t="str">
        <f t="shared" si="2"/>
        <v>Hay que hacer lo siguiente…</v>
      </c>
      <c r="I86" s="45" t="s">
        <v>150</v>
      </c>
      <c r="J86" s="38" t="str">
        <f t="shared" si="3"/>
        <v>Elaborar</v>
      </c>
      <c r="K86" s="39">
        <f t="shared" si="4"/>
        <v>4</v>
      </c>
      <c r="L86" s="40" t="str">
        <f t="shared" si="5"/>
        <v>Da sugerencia u orientación</v>
      </c>
      <c r="M86" s="12"/>
      <c r="N86" s="65"/>
      <c r="O86" s="65"/>
      <c r="P86" s="65"/>
      <c r="Q86" s="65"/>
      <c r="R86" s="65"/>
      <c r="S86" s="65"/>
      <c r="T86" s="65"/>
      <c r="U86" s="65"/>
      <c r="V86" s="65"/>
      <c r="W86" s="65"/>
      <c r="X86" s="65"/>
      <c r="Y86" s="65"/>
      <c r="Z86" s="14"/>
      <c r="AA86" s="14"/>
      <c r="AB86" s="14"/>
      <c r="AC86" s="14"/>
      <c r="AD86" s="14"/>
      <c r="AE86" s="14"/>
      <c r="AF86" s="14"/>
      <c r="AG86" s="14"/>
      <c r="AH86" s="14"/>
      <c r="AI86" s="14"/>
      <c r="AJ86" s="14"/>
      <c r="AK86" s="14"/>
      <c r="AL86" s="14"/>
      <c r="AM86" s="14"/>
      <c r="AN86" s="14"/>
      <c r="AO86" s="14"/>
      <c r="AP86" s="14"/>
      <c r="AQ86" s="14"/>
      <c r="AR86" s="14"/>
    </row>
    <row r="87" ht="15.0" customHeight="1">
      <c r="A87" s="1"/>
      <c r="B87" s="1"/>
      <c r="C87" s="1" t="str">
        <f t="shared" si="1"/>
        <v>Laura </v>
      </c>
      <c r="D87" s="2"/>
      <c r="E87" s="81" t="s">
        <v>52</v>
      </c>
      <c r="F87" s="82" t="s">
        <v>536</v>
      </c>
      <c r="G87" s="80" t="s">
        <v>557</v>
      </c>
      <c r="H87" s="36">
        <f t="shared" si="2"/>
        <v>0</v>
      </c>
      <c r="I87" s="37"/>
      <c r="J87" s="38">
        <f t="shared" si="3"/>
        <v>0</v>
      </c>
      <c r="K87" s="39">
        <f t="shared" si="4"/>
        <v>0</v>
      </c>
      <c r="L87" s="40">
        <f t="shared" si="5"/>
        <v>0</v>
      </c>
      <c r="M87" s="12"/>
      <c r="N87" s="65"/>
      <c r="O87" s="65"/>
      <c r="P87" s="65"/>
      <c r="Q87" s="65"/>
      <c r="R87" s="65"/>
      <c r="S87" s="65"/>
      <c r="T87" s="65"/>
      <c r="U87" s="65"/>
      <c r="V87" s="65"/>
      <c r="W87" s="65"/>
      <c r="X87" s="65"/>
      <c r="Y87" s="65"/>
      <c r="Z87" s="14"/>
      <c r="AA87" s="14"/>
      <c r="AB87" s="14"/>
      <c r="AC87" s="14"/>
      <c r="AD87" s="14"/>
      <c r="AE87" s="14"/>
      <c r="AF87" s="14"/>
      <c r="AG87" s="14"/>
      <c r="AH87" s="14"/>
      <c r="AI87" s="14"/>
      <c r="AJ87" s="14"/>
      <c r="AK87" s="14"/>
      <c r="AL87" s="14"/>
      <c r="AM87" s="14"/>
      <c r="AN87" s="14"/>
      <c r="AO87" s="14"/>
      <c r="AP87" s="14"/>
      <c r="AQ87" s="14"/>
      <c r="AR87" s="14"/>
    </row>
    <row r="88" ht="15.0" customHeight="1">
      <c r="A88" s="1"/>
      <c r="B88" s="1"/>
      <c r="C88" s="1" t="str">
        <f t="shared" si="1"/>
        <v>Martin </v>
      </c>
      <c r="D88" s="2"/>
      <c r="E88" s="81" t="s">
        <v>59</v>
      </c>
      <c r="F88" s="82" t="s">
        <v>562</v>
      </c>
      <c r="G88" s="80" t="s">
        <v>563</v>
      </c>
      <c r="H88" s="36" t="str">
        <f t="shared" si="2"/>
        <v>Discúlpenme…</v>
      </c>
      <c r="I88" s="45" t="s">
        <v>252</v>
      </c>
      <c r="J88" s="38" t="str">
        <f t="shared" si="3"/>
        <v>Disculparse</v>
      </c>
      <c r="K88" s="39">
        <f t="shared" si="4"/>
        <v>1</v>
      </c>
      <c r="L88" s="40" t="str">
        <f t="shared" si="5"/>
        <v>Muestra solidaridad</v>
      </c>
      <c r="M88" s="12"/>
      <c r="N88" s="65"/>
      <c r="O88" s="65"/>
      <c r="P88" s="65"/>
      <c r="Q88" s="65"/>
      <c r="R88" s="65"/>
      <c r="S88" s="65"/>
      <c r="T88" s="65"/>
      <c r="U88" s="65"/>
      <c r="V88" s="65"/>
      <c r="W88" s="65"/>
      <c r="X88" s="65"/>
      <c r="Y88" s="65"/>
      <c r="Z88" s="14"/>
      <c r="AA88" s="14"/>
      <c r="AB88" s="14"/>
      <c r="AC88" s="14"/>
      <c r="AD88" s="14"/>
      <c r="AE88" s="14"/>
      <c r="AF88" s="14"/>
      <c r="AG88" s="14"/>
      <c r="AH88" s="14"/>
      <c r="AI88" s="14"/>
      <c r="AJ88" s="14"/>
      <c r="AK88" s="14"/>
      <c r="AL88" s="14"/>
      <c r="AM88" s="14"/>
      <c r="AN88" s="14"/>
      <c r="AO88" s="14"/>
      <c r="AP88" s="14"/>
      <c r="AQ88" s="14"/>
      <c r="AR88" s="14"/>
    </row>
    <row r="89" ht="15.0" customHeight="1">
      <c r="A89" s="1"/>
      <c r="B89" s="1"/>
      <c r="C89" s="1" t="str">
        <f t="shared" si="1"/>
        <v>Laura </v>
      </c>
      <c r="D89" s="2"/>
      <c r="E89" s="81" t="s">
        <v>52</v>
      </c>
      <c r="F89" s="82" t="s">
        <v>566</v>
      </c>
      <c r="G89" s="80" t="s">
        <v>567</v>
      </c>
      <c r="H89" s="36" t="str">
        <f t="shared" si="2"/>
        <v>No entiendo, ¿alguien puede...?</v>
      </c>
      <c r="I89" s="45" t="s">
        <v>362</v>
      </c>
      <c r="J89" s="38" t="str">
        <f t="shared" si="3"/>
        <v>Requerir atención</v>
      </c>
      <c r="K89" s="39">
        <f t="shared" si="4"/>
        <v>11</v>
      </c>
      <c r="L89" s="40" t="str">
        <f t="shared" si="5"/>
        <v>Muestra tensión o molestia</v>
      </c>
      <c r="M89" s="12"/>
      <c r="N89" s="65"/>
      <c r="O89" s="65"/>
      <c r="P89" s="65"/>
      <c r="Q89" s="65"/>
      <c r="R89" s="65"/>
      <c r="S89" s="65"/>
      <c r="T89" s="65"/>
      <c r="U89" s="65"/>
      <c r="V89" s="65"/>
      <c r="W89" s="65"/>
      <c r="X89" s="65"/>
      <c r="Y89" s="65"/>
      <c r="Z89" s="65"/>
      <c r="AA89" s="65"/>
      <c r="AB89" s="65"/>
      <c r="AC89" s="65"/>
      <c r="AD89" s="65"/>
      <c r="AE89" s="65"/>
      <c r="AF89" s="65"/>
      <c r="AG89" s="65"/>
      <c r="AH89" s="1"/>
      <c r="AI89" s="1"/>
      <c r="AJ89" s="1"/>
      <c r="AK89" s="1"/>
      <c r="AL89" s="1"/>
      <c r="AM89" s="1"/>
      <c r="AN89" s="1"/>
      <c r="AO89" s="1"/>
      <c r="AP89" s="1"/>
      <c r="AQ89" s="1"/>
      <c r="AR89" s="15"/>
    </row>
    <row r="90" ht="15.0" customHeight="1">
      <c r="C90" s="1" t="str">
        <f t="shared" si="1"/>
        <v>Martin </v>
      </c>
      <c r="E90" s="59" t="s">
        <v>59</v>
      </c>
      <c r="F90" s="84" t="s">
        <v>572</v>
      </c>
      <c r="G90" s="85" t="s">
        <v>574</v>
      </c>
      <c r="H90" s="36" t="str">
        <f t="shared" si="2"/>
        <v>Resumiendo,…</v>
      </c>
      <c r="I90" s="45" t="s">
        <v>90</v>
      </c>
      <c r="J90" s="38" t="str">
        <f t="shared" si="3"/>
        <v>Resumir información</v>
      </c>
      <c r="K90" s="39">
        <f t="shared" si="4"/>
        <v>6</v>
      </c>
      <c r="L90" s="40" t="str">
        <f t="shared" si="5"/>
        <v>Da información</v>
      </c>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row>
    <row r="91" ht="15.0" customHeight="1">
      <c r="C91" s="1" t="str">
        <f t="shared" si="1"/>
        <v>Martin </v>
      </c>
      <c r="F91" s="86"/>
      <c r="G91" s="85" t="s">
        <v>578</v>
      </c>
      <c r="H91" s="36">
        <f t="shared" si="2"/>
        <v>0</v>
      </c>
      <c r="I91" s="37"/>
      <c r="J91" s="38">
        <f t="shared" si="3"/>
        <v>0</v>
      </c>
      <c r="K91" s="39">
        <f t="shared" si="4"/>
        <v>0</v>
      </c>
      <c r="L91" s="40">
        <f t="shared" si="5"/>
        <v>0</v>
      </c>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row>
    <row r="92" ht="15.0" customHeight="1">
      <c r="C92" s="1" t="str">
        <f t="shared" si="1"/>
        <v>Bruno </v>
      </c>
      <c r="E92" s="59" t="s">
        <v>15</v>
      </c>
      <c r="F92" s="84" t="s">
        <v>572</v>
      </c>
      <c r="G92" s="85" t="s">
        <v>581</v>
      </c>
      <c r="H92" s="36" t="str">
        <f t="shared" si="2"/>
        <v>Si, estoy de acuerdo…</v>
      </c>
      <c r="I92" s="45" t="s">
        <v>144</v>
      </c>
      <c r="J92" s="38" t="str">
        <f t="shared" si="3"/>
        <v>Aceptación/Confirmación</v>
      </c>
      <c r="K92" s="39">
        <f t="shared" si="4"/>
        <v>3</v>
      </c>
      <c r="L92" s="40" t="str">
        <f t="shared" si="5"/>
        <v>Muestra acuerdo o aprueba</v>
      </c>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row>
    <row r="93" ht="15.0" customHeight="1">
      <c r="C93" s="1" t="str">
        <f t="shared" si="1"/>
        <v>Matias </v>
      </c>
      <c r="E93" s="59" t="s">
        <v>31</v>
      </c>
      <c r="F93" s="84" t="s">
        <v>572</v>
      </c>
      <c r="G93" s="85" t="s">
        <v>584</v>
      </c>
      <c r="H93" s="36" t="str">
        <f t="shared" si="2"/>
        <v>Hay que hacer lo siguiente…</v>
      </c>
      <c r="I93" s="45" t="s">
        <v>150</v>
      </c>
      <c r="J93" s="38" t="str">
        <f t="shared" si="3"/>
        <v>Elaborar</v>
      </c>
      <c r="K93" s="39">
        <f t="shared" si="4"/>
        <v>4</v>
      </c>
      <c r="L93" s="40" t="str">
        <f t="shared" si="5"/>
        <v>Da sugerencia u orientación</v>
      </c>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row>
    <row r="94" ht="15.0" customHeight="1">
      <c r="C94" s="1" t="str">
        <f t="shared" si="1"/>
        <v>Martin </v>
      </c>
      <c r="E94" s="59" t="s">
        <v>59</v>
      </c>
      <c r="F94" s="84" t="s">
        <v>590</v>
      </c>
      <c r="G94" s="85" t="s">
        <v>591</v>
      </c>
      <c r="H94" s="36" t="str">
        <f t="shared" si="2"/>
        <v>No entiendo, ¿alguien puede...?</v>
      </c>
      <c r="I94" s="45" t="s">
        <v>362</v>
      </c>
      <c r="J94" s="38" t="str">
        <f t="shared" si="3"/>
        <v>Requerir atención</v>
      </c>
      <c r="K94" s="39">
        <f t="shared" si="4"/>
        <v>11</v>
      </c>
      <c r="L94" s="40" t="str">
        <f t="shared" si="5"/>
        <v>Muestra tensión o molestia</v>
      </c>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row>
    <row r="95" ht="15.0" customHeight="1">
      <c r="C95" s="1" t="str">
        <f t="shared" si="1"/>
        <v>Martin </v>
      </c>
      <c r="F95" s="86"/>
      <c r="G95" s="85" t="s">
        <v>595</v>
      </c>
      <c r="H95" s="36" t="str">
        <f t="shared" si="2"/>
        <v>Discúlpenme…</v>
      </c>
      <c r="I95" s="45" t="s">
        <v>252</v>
      </c>
      <c r="J95" s="38" t="str">
        <f t="shared" si="3"/>
        <v>Disculparse</v>
      </c>
      <c r="K95" s="39">
        <f t="shared" si="4"/>
        <v>1</v>
      </c>
      <c r="L95" s="40" t="str">
        <f t="shared" si="5"/>
        <v>Muestra solidaridad</v>
      </c>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row>
    <row r="96" ht="15.0" customHeight="1">
      <c r="C96" s="1" t="str">
        <f t="shared" si="1"/>
        <v>Laura </v>
      </c>
      <c r="E96" s="59" t="s">
        <v>52</v>
      </c>
      <c r="F96" s="84" t="s">
        <v>590</v>
      </c>
      <c r="G96" s="85" t="s">
        <v>597</v>
      </c>
      <c r="H96" s="36" t="str">
        <f t="shared" si="2"/>
        <v>Te explico….</v>
      </c>
      <c r="I96" s="45" t="s">
        <v>102</v>
      </c>
      <c r="J96" s="38" t="str">
        <f t="shared" si="3"/>
        <v>Atender</v>
      </c>
      <c r="K96" s="39">
        <f t="shared" si="4"/>
        <v>1</v>
      </c>
      <c r="L96" s="40" t="str">
        <f t="shared" si="5"/>
        <v>Muestra solidaridad</v>
      </c>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row>
    <row r="97" ht="15.0" customHeight="1">
      <c r="C97" s="1" t="str">
        <f t="shared" si="1"/>
        <v>Laura </v>
      </c>
      <c r="F97" s="86"/>
      <c r="G97" s="85" t="s">
        <v>290</v>
      </c>
      <c r="H97" s="36">
        <f t="shared" si="2"/>
        <v>0</v>
      </c>
      <c r="I97" s="37"/>
      <c r="J97" s="38">
        <f t="shared" si="3"/>
        <v>0</v>
      </c>
      <c r="K97" s="39">
        <f t="shared" si="4"/>
        <v>0</v>
      </c>
      <c r="L97" s="40">
        <f t="shared" si="5"/>
        <v>0</v>
      </c>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row>
    <row r="98" ht="15.0" customHeight="1">
      <c r="C98" s="1" t="str">
        <f t="shared" si="1"/>
        <v>Matias </v>
      </c>
      <c r="E98" s="59" t="s">
        <v>31</v>
      </c>
      <c r="F98" s="84" t="s">
        <v>590</v>
      </c>
      <c r="G98" s="85" t="s">
        <v>604</v>
      </c>
      <c r="H98" s="36" t="str">
        <f t="shared" si="2"/>
        <v>Hay que hacer lo siguiente…</v>
      </c>
      <c r="I98" s="45" t="s">
        <v>150</v>
      </c>
      <c r="J98" s="38" t="str">
        <f t="shared" si="3"/>
        <v>Elaborar</v>
      </c>
      <c r="K98" s="39">
        <f t="shared" si="4"/>
        <v>4</v>
      </c>
      <c r="L98" s="40" t="str">
        <f t="shared" si="5"/>
        <v>Da sugerencia u orientación</v>
      </c>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row>
    <row r="99" ht="15.0" customHeight="1">
      <c r="C99" s="1" t="str">
        <f t="shared" si="1"/>
        <v>Martin </v>
      </c>
      <c r="E99" s="59" t="s">
        <v>59</v>
      </c>
      <c r="F99" s="84" t="s">
        <v>590</v>
      </c>
      <c r="G99" s="85" t="s">
        <v>609</v>
      </c>
      <c r="H99" s="36" t="str">
        <f t="shared" si="2"/>
        <v>Si, estoy de acuerdo…</v>
      </c>
      <c r="I99" s="45" t="s">
        <v>144</v>
      </c>
      <c r="J99" s="38" t="str">
        <f t="shared" si="3"/>
        <v>Aceptación/Confirmación</v>
      </c>
      <c r="K99" s="39">
        <f t="shared" si="4"/>
        <v>3</v>
      </c>
      <c r="L99" s="40" t="str">
        <f t="shared" si="5"/>
        <v>Muestra acuerdo o aprueba</v>
      </c>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row>
    <row r="100" ht="15.0" customHeight="1">
      <c r="C100" s="1" t="str">
        <f t="shared" si="1"/>
        <v>Matias </v>
      </c>
      <c r="E100" s="59" t="s">
        <v>31</v>
      </c>
      <c r="F100" s="84" t="s">
        <v>590</v>
      </c>
      <c r="G100" s="85" t="s">
        <v>612</v>
      </c>
      <c r="H100" s="36" t="str">
        <f t="shared" si="2"/>
        <v>Yo pienso que…</v>
      </c>
      <c r="I100" s="45" t="s">
        <v>127</v>
      </c>
      <c r="J100" s="38" t="str">
        <f t="shared" si="3"/>
        <v>Sugerir</v>
      </c>
      <c r="K100" s="39">
        <f t="shared" si="4"/>
        <v>5</v>
      </c>
      <c r="L100" s="40" t="str">
        <f t="shared" si="5"/>
        <v>Da opiniones</v>
      </c>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row>
    <row r="101" ht="15.0" customHeight="1">
      <c r="C101" s="1" t="str">
        <f t="shared" si="1"/>
        <v>Laura </v>
      </c>
      <c r="E101" s="59" t="s">
        <v>52</v>
      </c>
      <c r="F101" s="84" t="s">
        <v>590</v>
      </c>
      <c r="G101" s="85" t="s">
        <v>616</v>
      </c>
      <c r="H101" s="36" t="str">
        <f t="shared" si="2"/>
        <v>¡Esto va bien! Sigamos…</v>
      </c>
      <c r="I101" s="45" t="s">
        <v>99</v>
      </c>
      <c r="J101" s="38" t="str">
        <f t="shared" si="3"/>
        <v>Reforzar</v>
      </c>
      <c r="K101" s="39">
        <f t="shared" si="4"/>
        <v>5</v>
      </c>
      <c r="L101" s="40" t="str">
        <f t="shared" si="5"/>
        <v>Da opiniones</v>
      </c>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row>
    <row r="102" ht="15.0" customHeight="1">
      <c r="C102" s="1" t="str">
        <f t="shared" si="1"/>
        <v>Matias </v>
      </c>
      <c r="E102" s="59" t="s">
        <v>31</v>
      </c>
      <c r="F102" s="84" t="s">
        <v>590</v>
      </c>
      <c r="G102" s="85" t="s">
        <v>619</v>
      </c>
      <c r="H102" s="36" t="str">
        <f t="shared" si="2"/>
        <v>Yo creo que… porque…</v>
      </c>
      <c r="I102" s="45" t="s">
        <v>349</v>
      </c>
      <c r="J102" s="38" t="str">
        <f t="shared" si="3"/>
        <v>Justificar</v>
      </c>
      <c r="K102" s="39">
        <f t="shared" si="4"/>
        <v>5</v>
      </c>
      <c r="L102" s="40" t="str">
        <f t="shared" si="5"/>
        <v>Da opiniones</v>
      </c>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row>
    <row r="103" ht="15.0" customHeight="1">
      <c r="C103" s="1" t="str">
        <f t="shared" si="1"/>
        <v>Matias </v>
      </c>
      <c r="E103" s="59" t="s">
        <v>31</v>
      </c>
      <c r="F103" s="84" t="s">
        <v>623</v>
      </c>
      <c r="G103" s="85" t="s">
        <v>624</v>
      </c>
      <c r="H103" s="36">
        <f t="shared" si="2"/>
        <v>0</v>
      </c>
      <c r="I103" s="37"/>
      <c r="J103" s="38">
        <f t="shared" si="3"/>
        <v>0</v>
      </c>
      <c r="K103" s="39">
        <f t="shared" si="4"/>
        <v>0</v>
      </c>
      <c r="L103" s="40">
        <f t="shared" si="5"/>
        <v>0</v>
      </c>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row>
    <row r="104" ht="15.0" customHeight="1">
      <c r="C104" s="1" t="str">
        <f t="shared" si="1"/>
        <v>Matias </v>
      </c>
      <c r="F104" s="86"/>
      <c r="G104" s="85" t="s">
        <v>627</v>
      </c>
      <c r="H104" s="36">
        <f t="shared" si="2"/>
        <v>0</v>
      </c>
      <c r="I104" s="37"/>
      <c r="J104" s="38">
        <f t="shared" si="3"/>
        <v>0</v>
      </c>
      <c r="K104" s="39">
        <f t="shared" si="4"/>
        <v>0</v>
      </c>
      <c r="L104" s="40">
        <f t="shared" si="5"/>
        <v>0</v>
      </c>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row>
    <row r="105" ht="15.0" customHeight="1">
      <c r="C105" s="1" t="str">
        <f t="shared" si="1"/>
        <v>Matias </v>
      </c>
      <c r="F105" s="86"/>
      <c r="G105" s="85" t="s">
        <v>633</v>
      </c>
      <c r="H105" s="36" t="str">
        <f t="shared" si="2"/>
        <v>Resumiendo,…</v>
      </c>
      <c r="I105" s="45" t="s">
        <v>90</v>
      </c>
      <c r="J105" s="38" t="str">
        <f t="shared" si="3"/>
        <v>Resumir información</v>
      </c>
      <c r="K105" s="39">
        <f t="shared" si="4"/>
        <v>6</v>
      </c>
      <c r="L105" s="40" t="str">
        <f t="shared" si="5"/>
        <v>Da información</v>
      </c>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row>
    <row r="106" ht="15.0" customHeight="1">
      <c r="C106" s="1" t="str">
        <f t="shared" si="1"/>
        <v>Laura </v>
      </c>
      <c r="E106" s="59" t="s">
        <v>52</v>
      </c>
      <c r="F106" s="84" t="s">
        <v>640</v>
      </c>
      <c r="G106" s="85" t="s">
        <v>339</v>
      </c>
      <c r="H106" s="36" t="str">
        <f t="shared" si="2"/>
        <v>Si, estoy de acuerdo…</v>
      </c>
      <c r="I106" s="45" t="s">
        <v>144</v>
      </c>
      <c r="J106" s="38" t="str">
        <f t="shared" si="3"/>
        <v>Aceptación/Confirmación</v>
      </c>
      <c r="K106" s="39">
        <f t="shared" si="4"/>
        <v>3</v>
      </c>
      <c r="L106" s="40" t="str">
        <f t="shared" si="5"/>
        <v>Muestra acuerdo o aprueba</v>
      </c>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row>
    <row r="107" ht="15.0" customHeight="1">
      <c r="C107" s="1" t="str">
        <f t="shared" si="1"/>
        <v>Matias </v>
      </c>
      <c r="E107" s="59" t="s">
        <v>31</v>
      </c>
      <c r="F107" s="84" t="s">
        <v>640</v>
      </c>
      <c r="G107" s="85" t="s">
        <v>644</v>
      </c>
      <c r="H107" s="36" t="str">
        <f t="shared" si="2"/>
        <v>Hay que hacer lo siguiente…</v>
      </c>
      <c r="I107" s="45" t="s">
        <v>150</v>
      </c>
      <c r="J107" s="38" t="str">
        <f t="shared" si="3"/>
        <v>Elaborar</v>
      </c>
      <c r="K107" s="39">
        <f t="shared" si="4"/>
        <v>4</v>
      </c>
      <c r="L107" s="40" t="str">
        <f t="shared" si="5"/>
        <v>Da sugerencia u orientación</v>
      </c>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row>
    <row r="108" ht="15.0" customHeight="1">
      <c r="C108" s="1" t="str">
        <f t="shared" si="1"/>
        <v>Matias </v>
      </c>
      <c r="F108" s="86"/>
      <c r="G108" s="85" t="s">
        <v>648</v>
      </c>
      <c r="H108" s="36">
        <f t="shared" si="2"/>
        <v>0</v>
      </c>
      <c r="I108" s="37"/>
      <c r="J108" s="38">
        <f t="shared" si="3"/>
        <v>0</v>
      </c>
      <c r="K108" s="39">
        <f t="shared" si="4"/>
        <v>0</v>
      </c>
      <c r="L108" s="40">
        <f t="shared" si="5"/>
        <v>0</v>
      </c>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row>
    <row r="109" ht="15.0" customHeight="1">
      <c r="C109" s="1" t="str">
        <f t="shared" si="1"/>
        <v>Martin </v>
      </c>
      <c r="E109" s="59" t="s">
        <v>59</v>
      </c>
      <c r="F109" s="84" t="s">
        <v>652</v>
      </c>
      <c r="G109" s="85" t="s">
        <v>557</v>
      </c>
      <c r="H109" s="36">
        <f t="shared" si="2"/>
        <v>0</v>
      </c>
      <c r="I109" s="37"/>
      <c r="J109" s="38">
        <f t="shared" si="3"/>
        <v>0</v>
      </c>
      <c r="K109" s="39">
        <f t="shared" si="4"/>
        <v>0</v>
      </c>
      <c r="L109" s="40">
        <f t="shared" si="5"/>
        <v>0</v>
      </c>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row>
    <row r="110" ht="15.0" customHeight="1">
      <c r="C110" s="1" t="str">
        <f t="shared" si="1"/>
        <v>Matias </v>
      </c>
      <c r="E110" s="59" t="s">
        <v>31</v>
      </c>
      <c r="F110" s="84" t="s">
        <v>656</v>
      </c>
      <c r="G110" s="85" t="s">
        <v>472</v>
      </c>
      <c r="H110" s="36" t="str">
        <f t="shared" si="2"/>
        <v>¡Vamos por buen camino!…</v>
      </c>
      <c r="I110" s="45" t="s">
        <v>278</v>
      </c>
      <c r="J110" s="38" t="str">
        <f t="shared" si="3"/>
        <v>Animar</v>
      </c>
      <c r="K110" s="39">
        <f t="shared" si="4"/>
        <v>1</v>
      </c>
      <c r="L110" s="40" t="str">
        <f t="shared" si="5"/>
        <v>Muestra solidaridad</v>
      </c>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row>
    <row r="111" ht="15.0" customHeight="1">
      <c r="C111" s="1" t="str">
        <f t="shared" si="1"/>
        <v>Matias </v>
      </c>
      <c r="F111" s="86"/>
      <c r="G111" s="85" t="s">
        <v>659</v>
      </c>
      <c r="H111" s="36">
        <f t="shared" si="2"/>
        <v>0</v>
      </c>
      <c r="I111" s="37"/>
      <c r="J111" s="38">
        <f t="shared" si="3"/>
        <v>0</v>
      </c>
      <c r="K111" s="39">
        <f t="shared" si="4"/>
        <v>0</v>
      </c>
      <c r="L111" s="40">
        <f t="shared" si="5"/>
        <v>0</v>
      </c>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row>
    <row r="112" ht="15.0" customHeight="1">
      <c r="C112" s="1" t="str">
        <f t="shared" si="1"/>
        <v>Matias </v>
      </c>
      <c r="F112" s="86"/>
      <c r="G112" s="85" t="s">
        <v>663</v>
      </c>
      <c r="H112" s="36">
        <f t="shared" si="2"/>
        <v>0</v>
      </c>
      <c r="I112" s="37"/>
      <c r="J112" s="38">
        <f t="shared" si="3"/>
        <v>0</v>
      </c>
      <c r="K112" s="39">
        <f t="shared" si="4"/>
        <v>0</v>
      </c>
      <c r="L112" s="40">
        <f t="shared" si="5"/>
        <v>0</v>
      </c>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row>
    <row r="113" ht="15.0" customHeight="1">
      <c r="C113" s="1" t="str">
        <f t="shared" si="1"/>
        <v>Matias </v>
      </c>
      <c r="F113" s="86"/>
      <c r="G113" s="85" t="s">
        <v>666</v>
      </c>
      <c r="H113" s="36">
        <f t="shared" si="2"/>
        <v>0</v>
      </c>
      <c r="I113" s="37"/>
      <c r="J113" s="38">
        <f t="shared" si="3"/>
        <v>0</v>
      </c>
      <c r="K113" s="39">
        <f t="shared" si="4"/>
        <v>0</v>
      </c>
      <c r="L113" s="40">
        <f t="shared" si="5"/>
        <v>0</v>
      </c>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row>
    <row r="114" ht="15.0" customHeight="1">
      <c r="C114" s="1" t="str">
        <f t="shared" si="1"/>
        <v>Matias </v>
      </c>
      <c r="F114" s="86"/>
      <c r="G114" s="85" t="s">
        <v>668</v>
      </c>
      <c r="H114" s="36">
        <f t="shared" si="2"/>
        <v>0</v>
      </c>
      <c r="I114" s="37"/>
      <c r="J114" s="38">
        <f t="shared" si="3"/>
        <v>0</v>
      </c>
      <c r="K114" s="39">
        <f t="shared" si="4"/>
        <v>0</v>
      </c>
      <c r="L114" s="40">
        <f t="shared" si="5"/>
        <v>0</v>
      </c>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row>
    <row r="115" ht="15.0" customHeight="1">
      <c r="C115" s="1" t="str">
        <f t="shared" si="1"/>
        <v>Matias </v>
      </c>
      <c r="F115" s="86"/>
      <c r="G115" s="85" t="s">
        <v>672</v>
      </c>
      <c r="H115" s="36">
        <f t="shared" si="2"/>
        <v>0</v>
      </c>
      <c r="I115" s="37"/>
      <c r="J115" s="38">
        <f t="shared" si="3"/>
        <v>0</v>
      </c>
      <c r="K115" s="39">
        <f t="shared" si="4"/>
        <v>0</v>
      </c>
      <c r="L115" s="40">
        <f t="shared" si="5"/>
        <v>0</v>
      </c>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row>
    <row r="116" ht="15.0" customHeight="1">
      <c r="C116" s="1" t="str">
        <f t="shared" si="1"/>
        <v>Matias </v>
      </c>
      <c r="F116" s="86"/>
      <c r="G116" s="85" t="s">
        <v>677</v>
      </c>
      <c r="H116" s="36">
        <f t="shared" si="2"/>
        <v>0</v>
      </c>
      <c r="I116" s="37"/>
      <c r="J116" s="38">
        <f t="shared" si="3"/>
        <v>0</v>
      </c>
      <c r="K116" s="39">
        <f t="shared" si="4"/>
        <v>0</v>
      </c>
      <c r="L116" s="40">
        <f t="shared" si="5"/>
        <v>0</v>
      </c>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row>
    <row r="117" ht="15.0" customHeight="1">
      <c r="C117" s="1" t="str">
        <f t="shared" si="1"/>
        <v>Matias </v>
      </c>
      <c r="F117" s="86"/>
      <c r="G117" s="85" t="s">
        <v>680</v>
      </c>
      <c r="H117" s="36">
        <f t="shared" si="2"/>
        <v>0</v>
      </c>
      <c r="I117" s="37"/>
      <c r="J117" s="38">
        <f t="shared" si="3"/>
        <v>0</v>
      </c>
      <c r="K117" s="39">
        <f t="shared" si="4"/>
        <v>0</v>
      </c>
      <c r="L117" s="40">
        <f t="shared" si="5"/>
        <v>0</v>
      </c>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row>
    <row r="118" ht="15.0" customHeight="1">
      <c r="C118" s="1" t="str">
        <f t="shared" si="1"/>
        <v>Matias </v>
      </c>
      <c r="F118" s="86"/>
      <c r="G118" s="85" t="s">
        <v>684</v>
      </c>
      <c r="H118" s="36">
        <f t="shared" si="2"/>
        <v>0</v>
      </c>
      <c r="I118" s="37"/>
      <c r="J118" s="38">
        <f t="shared" si="3"/>
        <v>0</v>
      </c>
      <c r="K118" s="39">
        <f t="shared" si="4"/>
        <v>0</v>
      </c>
      <c r="L118" s="40">
        <f t="shared" si="5"/>
        <v>0</v>
      </c>
    </row>
    <row r="119" ht="15.0" customHeight="1">
      <c r="C119" s="1" t="str">
        <f t="shared" si="1"/>
        <v>Matias </v>
      </c>
      <c r="F119" s="86"/>
      <c r="G119" s="85" t="s">
        <v>687</v>
      </c>
      <c r="H119" s="36">
        <f t="shared" si="2"/>
        <v>0</v>
      </c>
      <c r="I119" s="37"/>
      <c r="J119" s="38">
        <f t="shared" si="3"/>
        <v>0</v>
      </c>
      <c r="K119" s="39">
        <f t="shared" si="4"/>
        <v>0</v>
      </c>
      <c r="L119" s="40">
        <f t="shared" si="5"/>
        <v>0</v>
      </c>
    </row>
    <row r="120" ht="15.0" customHeight="1">
      <c r="C120" s="1" t="str">
        <f t="shared" si="1"/>
        <v>Matias </v>
      </c>
      <c r="F120" s="86"/>
      <c r="G120" s="85" t="s">
        <v>690</v>
      </c>
      <c r="H120" s="36" t="str">
        <f t="shared" si="2"/>
        <v>Resumiendo,…</v>
      </c>
      <c r="I120" s="45" t="s">
        <v>90</v>
      </c>
      <c r="J120" s="38" t="str">
        <f t="shared" si="3"/>
        <v>Resumir información</v>
      </c>
      <c r="K120" s="39">
        <f t="shared" si="4"/>
        <v>6</v>
      </c>
      <c r="L120" s="40" t="str">
        <f t="shared" si="5"/>
        <v>Da información</v>
      </c>
    </row>
    <row r="121" ht="15.0" customHeight="1">
      <c r="C121" s="1" t="str">
        <f t="shared" si="1"/>
        <v>Laura </v>
      </c>
      <c r="E121" s="59" t="s">
        <v>52</v>
      </c>
      <c r="F121" s="84" t="s">
        <v>692</v>
      </c>
      <c r="G121" s="85" t="s">
        <v>693</v>
      </c>
      <c r="H121" s="36" t="str">
        <f t="shared" si="2"/>
        <v>Discrepar…</v>
      </c>
      <c r="I121" s="45" t="s">
        <v>194</v>
      </c>
      <c r="J121" s="38" t="str">
        <f t="shared" si="3"/>
        <v>Discrepar</v>
      </c>
      <c r="K121" s="39">
        <f t="shared" si="4"/>
        <v>12</v>
      </c>
      <c r="L121" s="40">
        <f t="shared" si="5"/>
        <v>0</v>
      </c>
    </row>
    <row r="122" ht="15.0" customHeight="1">
      <c r="C122" s="1" t="str">
        <f t="shared" si="1"/>
        <v>Laura </v>
      </c>
      <c r="F122" s="86"/>
      <c r="G122" s="85" t="s">
        <v>698</v>
      </c>
      <c r="H122" s="36" t="str">
        <f t="shared" si="2"/>
        <v>No entiendo, ¿alguien puede...?</v>
      </c>
      <c r="I122" s="45" t="s">
        <v>362</v>
      </c>
      <c r="J122" s="38" t="str">
        <f t="shared" si="3"/>
        <v>Requerir atención</v>
      </c>
      <c r="K122" s="39">
        <f t="shared" si="4"/>
        <v>11</v>
      </c>
      <c r="L122" s="40" t="str">
        <f t="shared" si="5"/>
        <v>Muestra tensión o molestia</v>
      </c>
    </row>
    <row r="123" ht="15.0" customHeight="1">
      <c r="C123" s="1" t="str">
        <f t="shared" si="1"/>
        <v>Matias </v>
      </c>
      <c r="E123" s="59" t="s">
        <v>31</v>
      </c>
      <c r="F123" s="84" t="s">
        <v>692</v>
      </c>
      <c r="G123" s="85" t="s">
        <v>702</v>
      </c>
      <c r="H123" s="36" t="str">
        <f t="shared" si="2"/>
        <v>Hay que hacer lo siguiente…</v>
      </c>
      <c r="I123" s="45" t="s">
        <v>150</v>
      </c>
      <c r="J123" s="38" t="str">
        <f t="shared" si="3"/>
        <v>Elaborar</v>
      </c>
      <c r="K123" s="39">
        <f t="shared" si="4"/>
        <v>4</v>
      </c>
      <c r="L123" s="40" t="str">
        <f t="shared" si="5"/>
        <v>Da sugerencia u orientación</v>
      </c>
    </row>
    <row r="124" ht="15.0" customHeight="1">
      <c r="C124" s="1" t="str">
        <f t="shared" si="1"/>
        <v>Laura </v>
      </c>
      <c r="E124" s="59" t="s">
        <v>52</v>
      </c>
      <c r="F124" s="84" t="s">
        <v>692</v>
      </c>
      <c r="G124" s="85" t="s">
        <v>707</v>
      </c>
      <c r="H124" s="36" t="str">
        <f t="shared" si="2"/>
        <v>En lugar de eso podríamos…</v>
      </c>
      <c r="I124" s="45" t="s">
        <v>270</v>
      </c>
      <c r="J124" s="38" t="str">
        <f t="shared" si="3"/>
        <v>Ofrecer alternativa</v>
      </c>
      <c r="K124" s="39">
        <f t="shared" si="4"/>
        <v>4</v>
      </c>
      <c r="L124" s="40" t="str">
        <f t="shared" si="5"/>
        <v>Da sugerencia u orientación</v>
      </c>
    </row>
    <row r="125" ht="15.0" customHeight="1">
      <c r="C125" s="1" t="str">
        <f t="shared" si="1"/>
        <v>Laura </v>
      </c>
      <c r="F125" s="86"/>
      <c r="G125" s="85" t="s">
        <v>711</v>
      </c>
      <c r="H125" s="36">
        <f t="shared" si="2"/>
        <v>0</v>
      </c>
      <c r="I125" s="37"/>
      <c r="J125" s="38">
        <f t="shared" si="3"/>
        <v>0</v>
      </c>
      <c r="K125" s="39">
        <f t="shared" si="4"/>
        <v>0</v>
      </c>
      <c r="L125" s="40">
        <f t="shared" si="5"/>
        <v>0</v>
      </c>
    </row>
    <row r="126" ht="15.0" customHeight="1">
      <c r="C126" s="1" t="str">
        <f t="shared" si="1"/>
        <v>Matias </v>
      </c>
      <c r="E126" s="59" t="s">
        <v>31</v>
      </c>
      <c r="F126" s="84" t="s">
        <v>692</v>
      </c>
      <c r="G126" s="85" t="s">
        <v>713</v>
      </c>
      <c r="H126" s="36">
        <f t="shared" si="2"/>
        <v>0</v>
      </c>
      <c r="I126" s="37"/>
      <c r="J126" s="38">
        <f t="shared" si="3"/>
        <v>0</v>
      </c>
      <c r="K126" s="39">
        <f t="shared" si="4"/>
        <v>0</v>
      </c>
      <c r="L126" s="40">
        <f t="shared" si="5"/>
        <v>0</v>
      </c>
    </row>
    <row r="127" ht="15.0" customHeight="1">
      <c r="C127" s="1" t="str">
        <f t="shared" si="1"/>
        <v>Laura </v>
      </c>
      <c r="E127" s="59" t="s">
        <v>52</v>
      </c>
      <c r="F127" s="84" t="s">
        <v>692</v>
      </c>
      <c r="G127" s="85" t="s">
        <v>717</v>
      </c>
      <c r="H127" s="36">
        <f t="shared" si="2"/>
        <v>0</v>
      </c>
      <c r="I127" s="37"/>
      <c r="J127" s="38">
        <f t="shared" si="3"/>
        <v>0</v>
      </c>
      <c r="K127" s="39">
        <f t="shared" si="4"/>
        <v>0</v>
      </c>
      <c r="L127" s="40">
        <f t="shared" si="5"/>
        <v>0</v>
      </c>
    </row>
    <row r="128" ht="15.0" customHeight="1">
      <c r="C128" s="1" t="str">
        <f t="shared" si="1"/>
        <v>Matias </v>
      </c>
      <c r="E128" s="59" t="s">
        <v>31</v>
      </c>
      <c r="F128" s="84" t="s">
        <v>721</v>
      </c>
      <c r="G128" s="85" t="s">
        <v>722</v>
      </c>
      <c r="H128" s="36" t="str">
        <f t="shared" si="2"/>
        <v>¿Están de acuerdo...?</v>
      </c>
      <c r="I128" s="45" t="s">
        <v>71</v>
      </c>
      <c r="J128" s="38" t="str">
        <f t="shared" si="3"/>
        <v>Requerir confirmación</v>
      </c>
      <c r="K128" s="39">
        <f t="shared" si="4"/>
        <v>8</v>
      </c>
      <c r="L128" s="40" t="str">
        <f t="shared" si="5"/>
        <v>Pide opinión</v>
      </c>
    </row>
    <row r="129" ht="15.0" customHeight="1">
      <c r="C129" s="1" t="str">
        <f t="shared" si="1"/>
        <v>Matias </v>
      </c>
      <c r="F129" s="86"/>
      <c r="G129" s="85" t="s">
        <v>725</v>
      </c>
      <c r="H129" s="36" t="str">
        <f t="shared" si="2"/>
        <v>No entiendo, ¿alguien puede...?</v>
      </c>
      <c r="I129" s="45" t="s">
        <v>362</v>
      </c>
      <c r="J129" s="38" t="str">
        <f t="shared" si="3"/>
        <v>Requerir atención</v>
      </c>
      <c r="K129" s="39">
        <f t="shared" si="4"/>
        <v>11</v>
      </c>
      <c r="L129" s="40" t="str">
        <f t="shared" si="5"/>
        <v>Muestra tensión o molestia</v>
      </c>
    </row>
    <row r="130" ht="15.0" customHeight="1">
      <c r="C130" s="1" t="str">
        <f t="shared" si="1"/>
        <v>Laura </v>
      </c>
      <c r="E130" s="59" t="s">
        <v>52</v>
      </c>
      <c r="F130" s="84" t="s">
        <v>727</v>
      </c>
      <c r="G130" s="85" t="s">
        <v>728</v>
      </c>
      <c r="H130" s="36" t="str">
        <f t="shared" si="2"/>
        <v>No estoy seguro…</v>
      </c>
      <c r="I130" s="45" t="s">
        <v>180</v>
      </c>
      <c r="J130" s="38" t="str">
        <f t="shared" si="3"/>
        <v>Dudar</v>
      </c>
      <c r="K130" s="39">
        <f t="shared" si="4"/>
        <v>11</v>
      </c>
      <c r="L130" s="40" t="str">
        <f t="shared" si="5"/>
        <v>Muestra tensión o molestia</v>
      </c>
    </row>
    <row r="131" ht="15.0" customHeight="1">
      <c r="C131" s="1" t="str">
        <f t="shared" si="1"/>
        <v>Laura </v>
      </c>
      <c r="F131" s="86"/>
      <c r="G131" s="85" t="s">
        <v>731</v>
      </c>
      <c r="H131" s="36">
        <f t="shared" si="2"/>
        <v>0</v>
      </c>
      <c r="I131" s="37"/>
      <c r="J131" s="38">
        <f t="shared" si="3"/>
        <v>0</v>
      </c>
      <c r="K131" s="39">
        <f t="shared" si="4"/>
        <v>0</v>
      </c>
      <c r="L131" s="40">
        <f t="shared" si="5"/>
        <v>0</v>
      </c>
    </row>
    <row r="132" ht="15.0" customHeight="1">
      <c r="C132" s="1" t="str">
        <f t="shared" si="1"/>
        <v>Laura </v>
      </c>
      <c r="F132" s="86"/>
      <c r="G132" s="85" t="s">
        <v>290</v>
      </c>
      <c r="H132" s="36">
        <f t="shared" si="2"/>
        <v>0</v>
      </c>
      <c r="I132" s="37"/>
      <c r="J132" s="38">
        <f t="shared" si="3"/>
        <v>0</v>
      </c>
      <c r="K132" s="39">
        <f t="shared" si="4"/>
        <v>0</v>
      </c>
      <c r="L132" s="40">
        <f t="shared" si="5"/>
        <v>0</v>
      </c>
    </row>
    <row r="133" ht="15.0" customHeight="1">
      <c r="C133" s="1" t="str">
        <f t="shared" si="1"/>
        <v>Laura </v>
      </c>
      <c r="F133" s="86"/>
      <c r="G133" s="85" t="s">
        <v>738</v>
      </c>
      <c r="H133" s="36">
        <f t="shared" si="2"/>
        <v>0</v>
      </c>
      <c r="I133" s="37"/>
      <c r="J133" s="38">
        <f t="shared" si="3"/>
        <v>0</v>
      </c>
      <c r="K133" s="39">
        <f t="shared" si="4"/>
        <v>0</v>
      </c>
      <c r="L133" s="40">
        <f t="shared" si="5"/>
        <v>0</v>
      </c>
    </row>
    <row r="134" ht="15.0" customHeight="1">
      <c r="C134" s="1" t="str">
        <f t="shared" si="1"/>
        <v>Matias </v>
      </c>
      <c r="E134" s="59" t="s">
        <v>31</v>
      </c>
      <c r="F134" s="84" t="s">
        <v>727</v>
      </c>
      <c r="G134" s="85" t="s">
        <v>749</v>
      </c>
      <c r="H134" s="36" t="str">
        <f t="shared" si="2"/>
        <v>No estoy seguro…</v>
      </c>
      <c r="I134" s="45" t="s">
        <v>180</v>
      </c>
      <c r="J134" s="38" t="str">
        <f t="shared" si="3"/>
        <v>Dudar</v>
      </c>
      <c r="K134" s="39">
        <f t="shared" si="4"/>
        <v>11</v>
      </c>
      <c r="L134" s="40" t="str">
        <f t="shared" si="5"/>
        <v>Muestra tensión o molestia</v>
      </c>
    </row>
    <row r="135" ht="15.0" customHeight="1">
      <c r="C135" s="1" t="str">
        <f t="shared" si="1"/>
        <v>Matias </v>
      </c>
      <c r="F135" s="86"/>
      <c r="G135" s="85" t="s">
        <v>735</v>
      </c>
      <c r="H135" s="36">
        <f t="shared" si="2"/>
        <v>0</v>
      </c>
      <c r="I135" s="37"/>
      <c r="J135" s="38">
        <f t="shared" si="3"/>
        <v>0</v>
      </c>
      <c r="K135" s="39">
        <f t="shared" si="4"/>
        <v>0</v>
      </c>
      <c r="L135" s="40">
        <f t="shared" si="5"/>
        <v>0</v>
      </c>
    </row>
    <row r="136" ht="15.0" customHeight="1">
      <c r="C136" s="1" t="str">
        <f t="shared" si="1"/>
        <v>Matias </v>
      </c>
      <c r="F136" s="86"/>
      <c r="G136" s="85" t="s">
        <v>754</v>
      </c>
      <c r="H136" s="36" t="str">
        <f t="shared" si="2"/>
        <v>Hay que hacer lo siguiente…</v>
      </c>
      <c r="I136" s="45" t="s">
        <v>150</v>
      </c>
      <c r="J136" s="38" t="str">
        <f t="shared" si="3"/>
        <v>Elaborar</v>
      </c>
      <c r="K136" s="39">
        <f t="shared" si="4"/>
        <v>4</v>
      </c>
      <c r="L136" s="40" t="str">
        <f t="shared" si="5"/>
        <v>Da sugerencia u orientación</v>
      </c>
    </row>
    <row r="137" ht="15.0" customHeight="1">
      <c r="C137" s="1" t="str">
        <f t="shared" si="1"/>
        <v>Laura </v>
      </c>
      <c r="E137" s="59" t="s">
        <v>52</v>
      </c>
      <c r="F137" s="84" t="s">
        <v>757</v>
      </c>
      <c r="G137" s="85" t="s">
        <v>339</v>
      </c>
      <c r="H137" s="36">
        <f t="shared" si="2"/>
        <v>0</v>
      </c>
      <c r="I137" s="37"/>
      <c r="J137" s="38">
        <f t="shared" si="3"/>
        <v>0</v>
      </c>
      <c r="K137" s="39">
        <f t="shared" si="4"/>
        <v>0</v>
      </c>
      <c r="L137" s="40">
        <f t="shared" si="5"/>
        <v>0</v>
      </c>
    </row>
    <row r="138" ht="15.0" customHeight="1">
      <c r="C138" s="1" t="str">
        <f t="shared" si="1"/>
        <v>Laura </v>
      </c>
      <c r="F138" s="86"/>
      <c r="G138" s="85" t="s">
        <v>759</v>
      </c>
      <c r="H138" s="36">
        <f t="shared" si="2"/>
        <v>0</v>
      </c>
      <c r="I138" s="37"/>
      <c r="J138" s="38">
        <f t="shared" si="3"/>
        <v>0</v>
      </c>
      <c r="K138" s="39">
        <f t="shared" si="4"/>
        <v>0</v>
      </c>
      <c r="L138" s="40">
        <f t="shared" si="5"/>
        <v>0</v>
      </c>
    </row>
    <row r="139" ht="15.0" customHeight="1">
      <c r="C139" s="1" t="str">
        <f t="shared" si="1"/>
        <v>Laura </v>
      </c>
      <c r="F139" s="86"/>
      <c r="G139" s="85" t="s">
        <v>761</v>
      </c>
      <c r="H139" s="36" t="str">
        <f t="shared" si="2"/>
        <v>No estoy seguro…</v>
      </c>
      <c r="I139" s="45" t="s">
        <v>180</v>
      </c>
      <c r="J139" s="38" t="str">
        <f t="shared" si="3"/>
        <v>Dudar</v>
      </c>
      <c r="K139" s="39">
        <f t="shared" si="4"/>
        <v>11</v>
      </c>
      <c r="L139" s="40" t="str">
        <f t="shared" si="5"/>
        <v>Muestra tensión o molestia</v>
      </c>
    </row>
    <row r="140" ht="15.0" customHeight="1">
      <c r="C140" s="1" t="str">
        <f t="shared" si="1"/>
        <v>Martin </v>
      </c>
      <c r="E140" s="59" t="s">
        <v>59</v>
      </c>
      <c r="F140" s="84" t="s">
        <v>757</v>
      </c>
      <c r="G140" s="85" t="s">
        <v>763</v>
      </c>
      <c r="H140" s="36">
        <f t="shared" si="2"/>
        <v>0</v>
      </c>
      <c r="I140" s="37"/>
      <c r="J140" s="38">
        <f t="shared" si="3"/>
        <v>0</v>
      </c>
      <c r="K140" s="39">
        <f t="shared" si="4"/>
        <v>0</v>
      </c>
      <c r="L140" s="40">
        <f t="shared" si="5"/>
        <v>0</v>
      </c>
    </row>
    <row r="141" ht="15.0" customHeight="1">
      <c r="C141" s="1" t="str">
        <f t="shared" si="1"/>
        <v>Laura </v>
      </c>
      <c r="E141" s="59" t="s">
        <v>52</v>
      </c>
      <c r="F141" s="84" t="s">
        <v>766</v>
      </c>
      <c r="G141" s="85" t="s">
        <v>767</v>
      </c>
      <c r="H141" s="36">
        <f t="shared" si="2"/>
        <v>0</v>
      </c>
      <c r="I141" s="37"/>
      <c r="J141" s="38">
        <f t="shared" si="3"/>
        <v>0</v>
      </c>
      <c r="K141" s="39">
        <f t="shared" si="4"/>
        <v>0</v>
      </c>
      <c r="L141" s="40">
        <f t="shared" si="5"/>
        <v>0</v>
      </c>
    </row>
    <row r="142" ht="15.0" customHeight="1">
      <c r="C142" s="1" t="str">
        <f t="shared" si="1"/>
        <v>Martin </v>
      </c>
      <c r="E142" s="59" t="s">
        <v>59</v>
      </c>
      <c r="F142" s="84" t="s">
        <v>766</v>
      </c>
      <c r="G142" s="85" t="s">
        <v>770</v>
      </c>
      <c r="H142" s="36">
        <f t="shared" si="2"/>
        <v>0</v>
      </c>
      <c r="I142" s="37"/>
      <c r="J142" s="38">
        <f t="shared" si="3"/>
        <v>0</v>
      </c>
      <c r="K142" s="39">
        <f t="shared" si="4"/>
        <v>0</v>
      </c>
      <c r="L142" s="40">
        <f t="shared" si="5"/>
        <v>0</v>
      </c>
    </row>
    <row r="143" ht="15.0" customHeight="1">
      <c r="C143" s="1" t="str">
        <f t="shared" si="1"/>
        <v>Laura </v>
      </c>
      <c r="E143" s="59" t="s">
        <v>52</v>
      </c>
      <c r="F143" s="84" t="s">
        <v>766</v>
      </c>
      <c r="G143" s="85" t="s">
        <v>772</v>
      </c>
      <c r="H143" s="36" t="str">
        <f t="shared" si="2"/>
        <v>No estoy seguro…</v>
      </c>
      <c r="I143" s="45" t="s">
        <v>180</v>
      </c>
      <c r="J143" s="38" t="str">
        <f t="shared" si="3"/>
        <v>Dudar</v>
      </c>
      <c r="K143" s="39">
        <f t="shared" si="4"/>
        <v>11</v>
      </c>
      <c r="L143" s="40" t="str">
        <f t="shared" si="5"/>
        <v>Muestra tensión o molestia</v>
      </c>
    </row>
    <row r="144" ht="15.0" customHeight="1">
      <c r="C144" s="1" t="str">
        <f t="shared" si="1"/>
        <v>Matias </v>
      </c>
      <c r="E144" s="59" t="s">
        <v>31</v>
      </c>
      <c r="F144" s="84" t="s">
        <v>766</v>
      </c>
      <c r="G144" s="85" t="s">
        <v>773</v>
      </c>
      <c r="H144" s="36">
        <f t="shared" si="2"/>
        <v>0</v>
      </c>
      <c r="I144" s="37"/>
      <c r="J144" s="38">
        <f t="shared" si="3"/>
        <v>0</v>
      </c>
      <c r="K144" s="39">
        <f t="shared" si="4"/>
        <v>0</v>
      </c>
      <c r="L144" s="40">
        <f t="shared" si="5"/>
        <v>0</v>
      </c>
    </row>
    <row r="145" ht="15.0" customHeight="1">
      <c r="C145" s="1" t="str">
        <f t="shared" si="1"/>
        <v>Laura </v>
      </c>
      <c r="E145" s="59" t="s">
        <v>52</v>
      </c>
      <c r="F145" s="84" t="s">
        <v>777</v>
      </c>
      <c r="G145" s="85" t="s">
        <v>557</v>
      </c>
      <c r="H145" s="36">
        <f t="shared" si="2"/>
        <v>0</v>
      </c>
      <c r="I145" s="37"/>
      <c r="J145" s="38">
        <f t="shared" si="3"/>
        <v>0</v>
      </c>
      <c r="K145" s="39">
        <f t="shared" si="4"/>
        <v>0</v>
      </c>
      <c r="L145" s="40">
        <f t="shared" si="5"/>
        <v>0</v>
      </c>
    </row>
    <row r="146" ht="15.0" customHeight="1">
      <c r="C146" s="1" t="str">
        <f t="shared" si="1"/>
        <v>Matias </v>
      </c>
      <c r="E146" s="59" t="s">
        <v>31</v>
      </c>
      <c r="F146" s="84" t="s">
        <v>781</v>
      </c>
      <c r="G146" s="85" t="s">
        <v>782</v>
      </c>
      <c r="H146" s="36" t="str">
        <f t="shared" si="2"/>
        <v>Hay que hacer lo siguiente…</v>
      </c>
      <c r="I146" s="45" t="s">
        <v>150</v>
      </c>
      <c r="J146" s="38" t="str">
        <f t="shared" si="3"/>
        <v>Elaborar</v>
      </c>
      <c r="K146" s="39">
        <f t="shared" si="4"/>
        <v>4</v>
      </c>
      <c r="L146" s="40" t="str">
        <f t="shared" si="5"/>
        <v>Da sugerencia u orientación</v>
      </c>
    </row>
    <row r="147" ht="15.0" customHeight="1">
      <c r="C147" s="1" t="str">
        <f t="shared" si="1"/>
        <v>Matias </v>
      </c>
      <c r="F147" s="86"/>
      <c r="G147" s="85" t="s">
        <v>787</v>
      </c>
      <c r="H147" s="36" t="str">
        <f t="shared" si="2"/>
        <v>Intentemos…</v>
      </c>
      <c r="I147" s="45" t="s">
        <v>101</v>
      </c>
      <c r="J147" s="38" t="str">
        <f t="shared" si="3"/>
        <v>Guiar</v>
      </c>
      <c r="K147" s="39">
        <f t="shared" si="4"/>
        <v>4</v>
      </c>
      <c r="L147" s="40" t="str">
        <f t="shared" si="5"/>
        <v>Da sugerencia u orientación</v>
      </c>
    </row>
    <row r="148" ht="15.0" customHeight="1">
      <c r="C148" s="1" t="str">
        <f t="shared" si="1"/>
        <v>Laura </v>
      </c>
      <c r="E148" s="59" t="s">
        <v>52</v>
      </c>
      <c r="F148" s="84" t="s">
        <v>781</v>
      </c>
      <c r="G148" s="85" t="s">
        <v>339</v>
      </c>
      <c r="H148" s="36" t="str">
        <f t="shared" si="2"/>
        <v>¡Esto va bien! Sigamos…</v>
      </c>
      <c r="I148" s="45" t="s">
        <v>99</v>
      </c>
      <c r="J148" s="38" t="str">
        <f t="shared" si="3"/>
        <v>Reforzar</v>
      </c>
      <c r="K148" s="39">
        <f t="shared" si="4"/>
        <v>5</v>
      </c>
      <c r="L148" s="40" t="str">
        <f t="shared" si="5"/>
        <v>Da opiniones</v>
      </c>
    </row>
    <row r="149" ht="15.0" customHeight="1">
      <c r="C149" s="1" t="str">
        <f t="shared" si="1"/>
        <v>Martin </v>
      </c>
      <c r="E149" s="59" t="s">
        <v>59</v>
      </c>
      <c r="F149" s="84" t="s">
        <v>791</v>
      </c>
      <c r="G149" s="85" t="s">
        <v>792</v>
      </c>
      <c r="H149" s="36" t="str">
        <f t="shared" si="2"/>
        <v>Pero podría ocurrir que…</v>
      </c>
      <c r="I149" s="45" t="s">
        <v>136</v>
      </c>
      <c r="J149" s="38" t="str">
        <f t="shared" si="3"/>
        <v>Proponer excepciones</v>
      </c>
      <c r="K149" s="39">
        <f t="shared" si="4"/>
        <v>5</v>
      </c>
      <c r="L149" s="40" t="str">
        <f t="shared" si="5"/>
        <v>Da opiniones</v>
      </c>
    </row>
    <row r="150" ht="15.0" customHeight="1">
      <c r="C150" s="1" t="str">
        <f t="shared" si="1"/>
        <v>Laura </v>
      </c>
      <c r="E150" s="59" t="s">
        <v>52</v>
      </c>
      <c r="F150" s="84" t="s">
        <v>797</v>
      </c>
      <c r="G150" s="85" t="s">
        <v>798</v>
      </c>
      <c r="H150" s="36" t="str">
        <f t="shared" si="2"/>
        <v>¡Esto va bien! Sigamos…</v>
      </c>
      <c r="I150" s="45" t="s">
        <v>99</v>
      </c>
      <c r="J150" s="38" t="str">
        <f t="shared" si="3"/>
        <v>Reforzar</v>
      </c>
      <c r="K150" s="39">
        <f t="shared" si="4"/>
        <v>5</v>
      </c>
      <c r="L150" s="40" t="str">
        <f t="shared" si="5"/>
        <v>Da opiniones</v>
      </c>
    </row>
    <row r="151" ht="15.0" customHeight="1">
      <c r="C151" s="1" t="str">
        <f t="shared" si="1"/>
        <v>Laura </v>
      </c>
      <c r="F151" s="86"/>
      <c r="G151" s="85" t="s">
        <v>801</v>
      </c>
      <c r="H151" s="36">
        <f t="shared" si="2"/>
        <v>0</v>
      </c>
      <c r="I151" s="37"/>
      <c r="J151" s="38">
        <f t="shared" si="3"/>
        <v>0</v>
      </c>
      <c r="K151" s="39">
        <f t="shared" si="4"/>
        <v>0</v>
      </c>
      <c r="L151" s="40">
        <f t="shared" si="5"/>
        <v>0</v>
      </c>
    </row>
    <row r="152" ht="15.0" customHeight="1">
      <c r="C152" s="1" t="str">
        <f t="shared" si="1"/>
        <v>Matias </v>
      </c>
      <c r="E152" s="59" t="s">
        <v>31</v>
      </c>
      <c r="F152" s="84" t="s">
        <v>797</v>
      </c>
      <c r="G152" s="85" t="s">
        <v>352</v>
      </c>
      <c r="H152" s="36" t="str">
        <f t="shared" si="2"/>
        <v>¡Vamos por buen camino!…</v>
      </c>
      <c r="I152" s="45" t="s">
        <v>278</v>
      </c>
      <c r="J152" s="38" t="str">
        <f t="shared" si="3"/>
        <v>Animar</v>
      </c>
      <c r="K152" s="39">
        <f t="shared" si="4"/>
        <v>1</v>
      </c>
      <c r="L152" s="40" t="str">
        <f t="shared" si="5"/>
        <v>Muestra solidaridad</v>
      </c>
    </row>
    <row r="153" ht="15.0" customHeight="1">
      <c r="C153" s="1" t="str">
        <f t="shared" si="1"/>
        <v>Matias </v>
      </c>
      <c r="F153" s="86"/>
      <c r="G153" s="85" t="s">
        <v>807</v>
      </c>
      <c r="H153" s="36" t="str">
        <f t="shared" si="2"/>
        <v>A mi me parece bien…</v>
      </c>
      <c r="I153" s="45" t="s">
        <v>80</v>
      </c>
      <c r="J153" s="38" t="str">
        <f t="shared" si="3"/>
        <v>Concertar</v>
      </c>
      <c r="K153" s="39">
        <f t="shared" si="4"/>
        <v>5</v>
      </c>
      <c r="L153" s="40" t="str">
        <f t="shared" si="5"/>
        <v>Da opiniones</v>
      </c>
    </row>
    <row r="154" ht="15.0" customHeight="1">
      <c r="C154" s="1" t="str">
        <f t="shared" si="1"/>
        <v>Martin </v>
      </c>
      <c r="E154" s="59" t="s">
        <v>59</v>
      </c>
      <c r="F154" s="84" t="s">
        <v>797</v>
      </c>
      <c r="G154" s="85" t="s">
        <v>810</v>
      </c>
      <c r="H154" s="36" t="str">
        <f t="shared" si="2"/>
        <v>No estoy seguro…</v>
      </c>
      <c r="I154" s="45" t="s">
        <v>180</v>
      </c>
      <c r="J154" s="38" t="str">
        <f t="shared" si="3"/>
        <v>Dudar</v>
      </c>
      <c r="K154" s="39">
        <f t="shared" si="4"/>
        <v>11</v>
      </c>
      <c r="L154" s="40" t="str">
        <f t="shared" si="5"/>
        <v>Muestra tensión o molestia</v>
      </c>
    </row>
    <row r="155" ht="15.0" customHeight="1">
      <c r="C155" s="1" t="str">
        <f t="shared" si="1"/>
        <v>Martin </v>
      </c>
      <c r="F155" s="86"/>
      <c r="G155" s="85" t="s">
        <v>812</v>
      </c>
      <c r="H155" s="36">
        <f t="shared" si="2"/>
        <v>0</v>
      </c>
      <c r="I155" s="37"/>
      <c r="J155" s="38">
        <f t="shared" si="3"/>
        <v>0</v>
      </c>
      <c r="K155" s="39">
        <f t="shared" si="4"/>
        <v>0</v>
      </c>
      <c r="L155" s="40">
        <f t="shared" si="5"/>
        <v>0</v>
      </c>
    </row>
    <row r="156" ht="15.0" customHeight="1">
      <c r="C156" s="1" t="str">
        <f t="shared" si="1"/>
        <v>Matias </v>
      </c>
      <c r="E156" s="59" t="s">
        <v>31</v>
      </c>
      <c r="F156" s="84" t="s">
        <v>797</v>
      </c>
      <c r="G156" s="85" t="s">
        <v>816</v>
      </c>
      <c r="H156" s="36" t="str">
        <f t="shared" si="2"/>
        <v>Hay que hacer lo siguiente…</v>
      </c>
      <c r="I156" s="45" t="s">
        <v>150</v>
      </c>
      <c r="J156" s="38" t="str">
        <f t="shared" si="3"/>
        <v>Elaborar</v>
      </c>
      <c r="K156" s="39">
        <f t="shared" si="4"/>
        <v>4</v>
      </c>
      <c r="L156" s="40" t="str">
        <f t="shared" si="5"/>
        <v>Da sugerencia u orientación</v>
      </c>
    </row>
    <row r="157" ht="15.0" customHeight="1">
      <c r="C157" s="1" t="str">
        <f t="shared" si="1"/>
        <v>Matias </v>
      </c>
      <c r="F157" s="86"/>
      <c r="G157" s="85" t="s">
        <v>820</v>
      </c>
      <c r="H157" s="36">
        <f t="shared" si="2"/>
        <v>0</v>
      </c>
      <c r="I157" s="37"/>
      <c r="J157" s="38">
        <f t="shared" si="3"/>
        <v>0</v>
      </c>
      <c r="K157" s="39">
        <f t="shared" si="4"/>
        <v>0</v>
      </c>
      <c r="L157" s="40">
        <f t="shared" si="5"/>
        <v>0</v>
      </c>
    </row>
    <row r="158" ht="15.0" customHeight="1">
      <c r="C158" s="1" t="str">
        <f t="shared" si="1"/>
        <v>Laura </v>
      </c>
      <c r="E158" s="59" t="s">
        <v>52</v>
      </c>
      <c r="F158" s="84" t="s">
        <v>825</v>
      </c>
      <c r="G158" s="85" t="s">
        <v>826</v>
      </c>
      <c r="H158" s="36" t="str">
        <f t="shared" si="2"/>
        <v>Continuemos…</v>
      </c>
      <c r="I158" s="45" t="s">
        <v>338</v>
      </c>
      <c r="J158" s="38" t="str">
        <f t="shared" si="3"/>
        <v>Coordinar procesos grupales</v>
      </c>
      <c r="K158" s="39">
        <f t="shared" si="4"/>
        <v>5</v>
      </c>
      <c r="L158" s="40" t="str">
        <f t="shared" si="5"/>
        <v>Da opiniones</v>
      </c>
    </row>
    <row r="159" ht="15.0" customHeight="1">
      <c r="C159" s="1" t="str">
        <f t="shared" si="1"/>
        <v>Martin </v>
      </c>
      <c r="E159" s="59" t="s">
        <v>59</v>
      </c>
      <c r="F159" s="84" t="s">
        <v>829</v>
      </c>
      <c r="G159" s="85" t="s">
        <v>830</v>
      </c>
      <c r="H159" s="36">
        <f t="shared" si="2"/>
        <v>0</v>
      </c>
      <c r="I159" s="37"/>
      <c r="J159" s="38">
        <f t="shared" si="3"/>
        <v>0</v>
      </c>
      <c r="K159" s="39">
        <f t="shared" si="4"/>
        <v>0</v>
      </c>
      <c r="L159" s="40">
        <f t="shared" si="5"/>
        <v>0</v>
      </c>
    </row>
    <row r="160" ht="15.0" customHeight="1">
      <c r="C160" s="1" t="str">
        <f t="shared" si="1"/>
        <v>Martin </v>
      </c>
      <c r="F160" s="86"/>
      <c r="G160" s="85" t="s">
        <v>834</v>
      </c>
      <c r="H160" s="36">
        <f t="shared" si="2"/>
        <v>0</v>
      </c>
      <c r="I160" s="37"/>
      <c r="J160" s="38">
        <f t="shared" si="3"/>
        <v>0</v>
      </c>
      <c r="K160" s="39">
        <f t="shared" si="4"/>
        <v>0</v>
      </c>
      <c r="L160" s="40">
        <f t="shared" si="5"/>
        <v>0</v>
      </c>
    </row>
    <row r="161" ht="15.0" customHeight="1">
      <c r="C161" s="1" t="str">
        <f t="shared" si="1"/>
        <v>Martin </v>
      </c>
      <c r="F161" s="86"/>
      <c r="G161" s="85" t="s">
        <v>837</v>
      </c>
      <c r="H161" s="36">
        <f t="shared" si="2"/>
        <v>0</v>
      </c>
      <c r="I161" s="37"/>
      <c r="J161" s="38">
        <f t="shared" si="3"/>
        <v>0</v>
      </c>
      <c r="K161" s="39">
        <f t="shared" si="4"/>
        <v>0</v>
      </c>
      <c r="L161" s="40">
        <f t="shared" si="5"/>
        <v>0</v>
      </c>
    </row>
    <row r="162" ht="15.0" customHeight="1">
      <c r="C162" s="1" t="str">
        <f t="shared" si="1"/>
        <v>Martin </v>
      </c>
      <c r="F162" s="86"/>
      <c r="G162" s="85" t="s">
        <v>840</v>
      </c>
      <c r="H162" s="36" t="str">
        <f t="shared" si="2"/>
        <v>Yo pienso que…</v>
      </c>
      <c r="I162" s="45" t="s">
        <v>127</v>
      </c>
      <c r="J162" s="38" t="str">
        <f t="shared" si="3"/>
        <v>Sugerir</v>
      </c>
      <c r="K162" s="39">
        <f t="shared" si="4"/>
        <v>5</v>
      </c>
      <c r="L162" s="40" t="str">
        <f t="shared" si="5"/>
        <v>Da opiniones</v>
      </c>
    </row>
    <row r="163" ht="15.0" customHeight="1">
      <c r="C163" s="1" t="str">
        <f t="shared" si="1"/>
        <v>Laura </v>
      </c>
      <c r="E163" s="59" t="s">
        <v>52</v>
      </c>
      <c r="F163" s="84" t="s">
        <v>842</v>
      </c>
      <c r="G163" s="85" t="s">
        <v>843</v>
      </c>
      <c r="H163" s="36" t="str">
        <f t="shared" si="2"/>
        <v>Por favor, expliqueme…</v>
      </c>
      <c r="I163" s="45" t="s">
        <v>81</v>
      </c>
      <c r="J163" s="38" t="str">
        <f t="shared" si="3"/>
        <v>Clarificación</v>
      </c>
      <c r="K163" s="39">
        <f t="shared" si="4"/>
        <v>7</v>
      </c>
      <c r="L163" s="40" t="str">
        <f t="shared" si="5"/>
        <v>Pide información</v>
      </c>
    </row>
    <row r="164" ht="15.0" customHeight="1">
      <c r="C164" s="1" t="str">
        <f t="shared" si="1"/>
        <v>Laura </v>
      </c>
      <c r="F164" s="86"/>
      <c r="G164" s="85" t="s">
        <v>290</v>
      </c>
      <c r="H164" s="36">
        <f t="shared" si="2"/>
        <v>0</v>
      </c>
      <c r="I164" s="37"/>
      <c r="J164" s="38">
        <f t="shared" si="3"/>
        <v>0</v>
      </c>
      <c r="K164" s="39">
        <f t="shared" si="4"/>
        <v>0</v>
      </c>
      <c r="L164" s="40">
        <f t="shared" si="5"/>
        <v>0</v>
      </c>
    </row>
    <row r="165" ht="15.0" customHeight="1">
      <c r="C165" s="1" t="str">
        <f t="shared" si="1"/>
        <v>Martin </v>
      </c>
      <c r="E165" s="59" t="s">
        <v>59</v>
      </c>
      <c r="F165" s="84" t="s">
        <v>842</v>
      </c>
      <c r="G165" s="85" t="s">
        <v>847</v>
      </c>
      <c r="H165" s="36" t="str">
        <f t="shared" si="2"/>
        <v>Yo creo que… porque…</v>
      </c>
      <c r="I165" s="45" t="s">
        <v>349</v>
      </c>
      <c r="J165" s="38" t="str">
        <f t="shared" si="3"/>
        <v>Justificar</v>
      </c>
      <c r="K165" s="39">
        <f t="shared" si="4"/>
        <v>5</v>
      </c>
      <c r="L165" s="40" t="str">
        <f t="shared" si="5"/>
        <v>Da opiniones</v>
      </c>
    </row>
    <row r="166" ht="15.0" customHeight="1">
      <c r="C166" s="1" t="str">
        <f t="shared" si="1"/>
        <v>Laura </v>
      </c>
      <c r="E166" s="59" t="s">
        <v>52</v>
      </c>
      <c r="F166" s="84" t="s">
        <v>849</v>
      </c>
      <c r="G166" s="85" t="s">
        <v>850</v>
      </c>
      <c r="H166" s="36" t="str">
        <f t="shared" si="2"/>
        <v>No estoy seguro…</v>
      </c>
      <c r="I166" s="45" t="s">
        <v>180</v>
      </c>
      <c r="J166" s="38" t="str">
        <f t="shared" si="3"/>
        <v>Dudar</v>
      </c>
      <c r="K166" s="39">
        <f t="shared" si="4"/>
        <v>11</v>
      </c>
      <c r="L166" s="40" t="str">
        <f t="shared" si="5"/>
        <v>Muestra tensión o molestia</v>
      </c>
    </row>
    <row r="167" ht="15.0" customHeight="1">
      <c r="C167" s="1" t="str">
        <f t="shared" si="1"/>
        <v>Laura </v>
      </c>
      <c r="F167" s="86"/>
      <c r="G167" s="85" t="s">
        <v>853</v>
      </c>
      <c r="H167" s="36">
        <f t="shared" si="2"/>
        <v>0</v>
      </c>
      <c r="I167" s="37"/>
      <c r="J167" s="38">
        <f t="shared" si="3"/>
        <v>0</v>
      </c>
      <c r="K167" s="39">
        <f t="shared" si="4"/>
        <v>0</v>
      </c>
      <c r="L167" s="40">
        <f t="shared" si="5"/>
        <v>0</v>
      </c>
    </row>
    <row r="168" ht="15.0" customHeight="1">
      <c r="C168" s="1" t="str">
        <f t="shared" si="1"/>
        <v>Martin </v>
      </c>
      <c r="E168" s="59" t="s">
        <v>59</v>
      </c>
      <c r="F168" s="84" t="s">
        <v>854</v>
      </c>
      <c r="G168" s="85" t="s">
        <v>855</v>
      </c>
      <c r="H168" s="36" t="str">
        <f t="shared" si="2"/>
        <v>Yo pienso que…</v>
      </c>
      <c r="I168" s="45" t="s">
        <v>127</v>
      </c>
      <c r="J168" s="38" t="str">
        <f t="shared" si="3"/>
        <v>Sugerir</v>
      </c>
      <c r="K168" s="39">
        <f t="shared" si="4"/>
        <v>5</v>
      </c>
      <c r="L168" s="40" t="str">
        <f t="shared" si="5"/>
        <v>Da opiniones</v>
      </c>
    </row>
    <row r="169" ht="15.0" customHeight="1">
      <c r="C169" s="1" t="str">
        <f t="shared" si="1"/>
        <v>Martin </v>
      </c>
      <c r="F169" s="86"/>
      <c r="G169" s="85" t="s">
        <v>857</v>
      </c>
      <c r="H169" s="36">
        <f t="shared" si="2"/>
        <v>0</v>
      </c>
      <c r="I169" s="37"/>
      <c r="J169" s="38">
        <f t="shared" si="3"/>
        <v>0</v>
      </c>
      <c r="K169" s="39">
        <f t="shared" si="4"/>
        <v>0</v>
      </c>
      <c r="L169" s="40">
        <f t="shared" si="5"/>
        <v>0</v>
      </c>
    </row>
    <row r="170" ht="15.0" customHeight="1">
      <c r="C170" s="1" t="str">
        <f t="shared" si="1"/>
        <v>Matias </v>
      </c>
      <c r="E170" s="59" t="s">
        <v>31</v>
      </c>
      <c r="F170" s="84" t="s">
        <v>854</v>
      </c>
      <c r="G170" s="85" t="s">
        <v>859</v>
      </c>
      <c r="H170" s="36">
        <f t="shared" si="2"/>
        <v>0</v>
      </c>
      <c r="I170" s="37"/>
      <c r="J170" s="38">
        <f t="shared" si="3"/>
        <v>0</v>
      </c>
      <c r="K170" s="39">
        <f t="shared" si="4"/>
        <v>0</v>
      </c>
      <c r="L170" s="40">
        <f t="shared" si="5"/>
        <v>0</v>
      </c>
    </row>
    <row r="171" ht="15.0" customHeight="1">
      <c r="C171" s="1" t="str">
        <f t="shared" si="1"/>
        <v>Matias </v>
      </c>
      <c r="F171" s="86"/>
      <c r="G171" s="85" t="s">
        <v>861</v>
      </c>
      <c r="H171" s="36" t="str">
        <f t="shared" si="2"/>
        <v>Yo lo dejaría así…</v>
      </c>
      <c r="I171" s="45" t="s">
        <v>355</v>
      </c>
      <c r="J171" s="38" t="str">
        <f t="shared" si="3"/>
        <v>Afirmar</v>
      </c>
      <c r="K171" s="39">
        <f t="shared" si="4"/>
        <v>5</v>
      </c>
      <c r="L171" s="40" t="str">
        <f t="shared" si="5"/>
        <v>Da opiniones</v>
      </c>
    </row>
    <row r="172" ht="15.0" customHeight="1">
      <c r="C172" s="1" t="str">
        <f t="shared" si="1"/>
        <v>Matias </v>
      </c>
      <c r="F172" s="86"/>
      <c r="G172" s="85" t="s">
        <v>864</v>
      </c>
      <c r="H172" s="36">
        <f t="shared" si="2"/>
        <v>0</v>
      </c>
      <c r="I172" s="37"/>
      <c r="J172" s="38">
        <f t="shared" si="3"/>
        <v>0</v>
      </c>
      <c r="K172" s="39">
        <f t="shared" si="4"/>
        <v>0</v>
      </c>
      <c r="L172" s="40">
        <f t="shared" si="5"/>
        <v>0</v>
      </c>
    </row>
    <row r="173" ht="15.0" customHeight="1">
      <c r="C173" s="1" t="str">
        <f t="shared" si="1"/>
        <v>Laura </v>
      </c>
      <c r="E173" s="59" t="s">
        <v>52</v>
      </c>
      <c r="F173" s="84" t="s">
        <v>866</v>
      </c>
      <c r="G173" s="85" t="s">
        <v>867</v>
      </c>
      <c r="H173" s="36" t="str">
        <f t="shared" si="2"/>
        <v>A mi me parece bien…</v>
      </c>
      <c r="I173" s="45" t="s">
        <v>80</v>
      </c>
      <c r="J173" s="38" t="str">
        <f t="shared" si="3"/>
        <v>Concertar</v>
      </c>
      <c r="K173" s="39">
        <f t="shared" si="4"/>
        <v>5</v>
      </c>
      <c r="L173" s="40" t="str">
        <f t="shared" si="5"/>
        <v>Da opiniones</v>
      </c>
    </row>
    <row r="174" ht="15.0" customHeight="1">
      <c r="C174" s="1" t="str">
        <f t="shared" si="1"/>
        <v>Laura </v>
      </c>
      <c r="F174" s="86"/>
      <c r="G174" s="85" t="s">
        <v>869</v>
      </c>
      <c r="H174" s="36" t="str">
        <f t="shared" si="2"/>
        <v>Intentemos…</v>
      </c>
      <c r="I174" s="45" t="s">
        <v>101</v>
      </c>
      <c r="J174" s="38" t="str">
        <f t="shared" si="3"/>
        <v>Guiar</v>
      </c>
      <c r="K174" s="39">
        <f t="shared" si="4"/>
        <v>4</v>
      </c>
      <c r="L174" s="40" t="str">
        <f t="shared" si="5"/>
        <v>Da sugerencia u orientación</v>
      </c>
    </row>
    <row r="175" ht="15.0" customHeight="1">
      <c r="C175" s="1" t="str">
        <f t="shared" si="1"/>
        <v>Matias </v>
      </c>
      <c r="E175" s="59" t="s">
        <v>31</v>
      </c>
      <c r="F175" s="84" t="s">
        <v>866</v>
      </c>
      <c r="G175" s="85" t="s">
        <v>871</v>
      </c>
      <c r="H175" s="36" t="str">
        <f t="shared" si="2"/>
        <v>Yo pienso que…</v>
      </c>
      <c r="I175" s="45" t="s">
        <v>127</v>
      </c>
      <c r="J175" s="38" t="str">
        <f t="shared" si="3"/>
        <v>Sugerir</v>
      </c>
      <c r="K175" s="39">
        <f t="shared" si="4"/>
        <v>5</v>
      </c>
      <c r="L175" s="40" t="str">
        <f t="shared" si="5"/>
        <v>Da opiniones</v>
      </c>
    </row>
    <row r="176" ht="15.0" customHeight="1">
      <c r="C176" s="1" t="str">
        <f t="shared" si="1"/>
        <v>Laura </v>
      </c>
      <c r="E176" s="59" t="s">
        <v>52</v>
      </c>
      <c r="F176" s="84" t="s">
        <v>866</v>
      </c>
      <c r="G176" s="85" t="s">
        <v>873</v>
      </c>
      <c r="H176" s="36" t="str">
        <f t="shared" si="2"/>
        <v>No estoy seguro…</v>
      </c>
      <c r="I176" s="45" t="s">
        <v>180</v>
      </c>
      <c r="J176" s="38" t="str">
        <f t="shared" si="3"/>
        <v>Dudar</v>
      </c>
      <c r="K176" s="39">
        <f t="shared" si="4"/>
        <v>11</v>
      </c>
      <c r="L176" s="40" t="str">
        <f t="shared" si="5"/>
        <v>Muestra tensión o molestia</v>
      </c>
    </row>
    <row r="177" ht="15.0" customHeight="1">
      <c r="C177" s="1" t="str">
        <f t="shared" si="1"/>
        <v>Matias </v>
      </c>
      <c r="E177" s="59" t="s">
        <v>31</v>
      </c>
      <c r="F177" s="84" t="s">
        <v>876</v>
      </c>
      <c r="G177" s="85" t="s">
        <v>877</v>
      </c>
      <c r="H177" s="36" t="str">
        <f t="shared" si="2"/>
        <v>No entiendo, ¿alguien puede...?</v>
      </c>
      <c r="I177" s="45" t="s">
        <v>362</v>
      </c>
      <c r="J177" s="38" t="str">
        <f t="shared" si="3"/>
        <v>Requerir atención</v>
      </c>
      <c r="K177" s="39">
        <f t="shared" si="4"/>
        <v>11</v>
      </c>
      <c r="L177" s="40" t="str">
        <f t="shared" si="5"/>
        <v>Muestra tensión o molestia</v>
      </c>
    </row>
    <row r="178" ht="15.0" customHeight="1">
      <c r="C178" s="1" t="str">
        <f t="shared" si="1"/>
        <v>Matias </v>
      </c>
      <c r="F178" s="86"/>
      <c r="G178" s="85" t="s">
        <v>880</v>
      </c>
      <c r="H178" s="36">
        <f t="shared" si="2"/>
        <v>0</v>
      </c>
      <c r="I178" s="37"/>
      <c r="J178" s="38">
        <f t="shared" si="3"/>
        <v>0</v>
      </c>
      <c r="K178" s="39">
        <f t="shared" si="4"/>
        <v>0</v>
      </c>
      <c r="L178" s="40">
        <f t="shared" si="5"/>
        <v>0</v>
      </c>
    </row>
    <row r="179" ht="15.0" customHeight="1">
      <c r="C179" s="1" t="str">
        <f t="shared" si="1"/>
        <v>Matias </v>
      </c>
      <c r="F179" s="86"/>
      <c r="G179" s="85" t="s">
        <v>882</v>
      </c>
      <c r="H179" s="36">
        <f t="shared" si="2"/>
        <v>0</v>
      </c>
      <c r="I179" s="37"/>
      <c r="J179" s="38">
        <f t="shared" si="3"/>
        <v>0</v>
      </c>
      <c r="K179" s="39">
        <f t="shared" si="4"/>
        <v>0</v>
      </c>
      <c r="L179" s="40">
        <f t="shared" si="5"/>
        <v>0</v>
      </c>
    </row>
    <row r="180" ht="15.0" customHeight="1">
      <c r="C180" s="1" t="str">
        <f t="shared" si="1"/>
        <v>Laura </v>
      </c>
      <c r="E180" s="59" t="s">
        <v>52</v>
      </c>
      <c r="F180" s="84" t="s">
        <v>884</v>
      </c>
      <c r="G180" s="85" t="s">
        <v>885</v>
      </c>
      <c r="H180" s="36" t="str">
        <f t="shared" si="2"/>
        <v>Hay que hacer lo siguiente…</v>
      </c>
      <c r="I180" s="45" t="s">
        <v>150</v>
      </c>
      <c r="J180" s="38" t="str">
        <f t="shared" si="3"/>
        <v>Elaborar</v>
      </c>
      <c r="K180" s="39">
        <f t="shared" si="4"/>
        <v>4</v>
      </c>
      <c r="L180" s="40" t="str">
        <f t="shared" si="5"/>
        <v>Da sugerencia u orientación</v>
      </c>
    </row>
    <row r="181" ht="15.0" customHeight="1">
      <c r="C181" s="1" t="str">
        <f t="shared" si="1"/>
        <v>Laura </v>
      </c>
      <c r="F181" s="86"/>
      <c r="G181" s="85" t="s">
        <v>886</v>
      </c>
      <c r="H181" s="36">
        <f t="shared" si="2"/>
        <v>0</v>
      </c>
      <c r="I181" s="37"/>
      <c r="J181" s="38">
        <f t="shared" si="3"/>
        <v>0</v>
      </c>
      <c r="K181" s="39">
        <f t="shared" si="4"/>
        <v>0</v>
      </c>
      <c r="L181" s="40">
        <f t="shared" si="5"/>
        <v>0</v>
      </c>
    </row>
    <row r="182" ht="15.0" customHeight="1">
      <c r="C182" s="1" t="str">
        <f t="shared" si="1"/>
        <v>Laura </v>
      </c>
      <c r="F182" s="86"/>
      <c r="G182" s="85" t="s">
        <v>889</v>
      </c>
      <c r="H182" s="36" t="str">
        <f t="shared" si="2"/>
        <v>No estoy seguro…</v>
      </c>
      <c r="I182" s="45" t="s">
        <v>180</v>
      </c>
      <c r="J182" s="38" t="str">
        <f t="shared" si="3"/>
        <v>Dudar</v>
      </c>
      <c r="K182" s="39">
        <f t="shared" si="4"/>
        <v>11</v>
      </c>
      <c r="L182" s="40" t="str">
        <f t="shared" si="5"/>
        <v>Muestra tensión o molestia</v>
      </c>
    </row>
    <row r="183" ht="15.0" customHeight="1">
      <c r="C183" s="1" t="str">
        <f t="shared" si="1"/>
        <v>Laura </v>
      </c>
      <c r="F183" s="86"/>
      <c r="G183" s="85" t="s">
        <v>890</v>
      </c>
      <c r="H183" s="36" t="str">
        <f t="shared" si="2"/>
        <v>Yo creo que… porque…</v>
      </c>
      <c r="I183" s="45" t="s">
        <v>349</v>
      </c>
      <c r="J183" s="38" t="str">
        <f t="shared" si="3"/>
        <v>Justificar</v>
      </c>
      <c r="K183" s="39">
        <f t="shared" si="4"/>
        <v>5</v>
      </c>
      <c r="L183" s="40" t="str">
        <f t="shared" si="5"/>
        <v>Da opiniones</v>
      </c>
    </row>
    <row r="184" ht="15.0" customHeight="1">
      <c r="C184" s="1" t="str">
        <f t="shared" si="1"/>
        <v>Laura </v>
      </c>
      <c r="F184" s="86"/>
      <c r="G184" s="85" t="s">
        <v>892</v>
      </c>
      <c r="H184" s="36" t="str">
        <f t="shared" si="2"/>
        <v>¿Están de acuerdo...?</v>
      </c>
      <c r="I184" s="45" t="s">
        <v>71</v>
      </c>
      <c r="J184" s="38" t="str">
        <f t="shared" si="3"/>
        <v>Requerir confirmación</v>
      </c>
      <c r="K184" s="39">
        <f t="shared" si="4"/>
        <v>8</v>
      </c>
      <c r="L184" s="40" t="str">
        <f t="shared" si="5"/>
        <v>Pide opinión</v>
      </c>
    </row>
    <row r="185" ht="15.0" customHeight="1">
      <c r="C185" s="1" t="str">
        <f t="shared" si="1"/>
        <v>Matias </v>
      </c>
      <c r="E185" s="59" t="s">
        <v>31</v>
      </c>
      <c r="F185" s="84" t="s">
        <v>895</v>
      </c>
      <c r="G185" s="85" t="s">
        <v>301</v>
      </c>
      <c r="H185" s="36" t="str">
        <f t="shared" si="2"/>
        <v>Si, estoy de acuerdo…</v>
      </c>
      <c r="I185" s="45" t="s">
        <v>144</v>
      </c>
      <c r="J185" s="38" t="str">
        <f t="shared" si="3"/>
        <v>Aceptación/Confirmación</v>
      </c>
      <c r="K185" s="39">
        <f t="shared" si="4"/>
        <v>3</v>
      </c>
      <c r="L185" s="40" t="str">
        <f t="shared" si="5"/>
        <v>Muestra acuerdo o aprueba</v>
      </c>
    </row>
    <row r="186" ht="15.0" customHeight="1">
      <c r="C186" s="1" t="str">
        <f t="shared" si="1"/>
        <v>Matias </v>
      </c>
      <c r="F186" s="86"/>
      <c r="G186" s="85" t="s">
        <v>896</v>
      </c>
      <c r="H186" s="36" t="str">
        <f t="shared" si="2"/>
        <v>Yo creo que debemos intentar…</v>
      </c>
      <c r="I186" s="45" t="s">
        <v>65</v>
      </c>
      <c r="J186" s="38" t="str">
        <f t="shared" si="3"/>
        <v>Sugerir acción</v>
      </c>
      <c r="K186" s="39">
        <f t="shared" si="4"/>
        <v>4</v>
      </c>
      <c r="L186" s="40" t="str">
        <f t="shared" si="5"/>
        <v>Da sugerencia u orientación</v>
      </c>
    </row>
    <row r="187" ht="15.0" customHeight="1">
      <c r="C187" s="1" t="str">
        <f t="shared" si="1"/>
        <v>Matias </v>
      </c>
      <c r="F187" s="86"/>
      <c r="G187" s="85" t="s">
        <v>898</v>
      </c>
      <c r="H187" s="36">
        <f t="shared" si="2"/>
        <v>0</v>
      </c>
      <c r="I187" s="37"/>
      <c r="J187" s="38">
        <f t="shared" si="3"/>
        <v>0</v>
      </c>
      <c r="K187" s="39">
        <f t="shared" si="4"/>
        <v>0</v>
      </c>
      <c r="L187" s="40">
        <f t="shared" si="5"/>
        <v>0</v>
      </c>
    </row>
    <row r="188" ht="15.0" customHeight="1">
      <c r="C188" s="1" t="str">
        <f t="shared" si="1"/>
        <v>Matias </v>
      </c>
      <c r="F188" s="86"/>
      <c r="G188" s="85" t="s">
        <v>901</v>
      </c>
      <c r="H188" s="36">
        <f t="shared" si="2"/>
        <v>0</v>
      </c>
      <c r="I188" s="37"/>
      <c r="J188" s="38">
        <f t="shared" si="3"/>
        <v>0</v>
      </c>
      <c r="K188" s="39">
        <f t="shared" si="4"/>
        <v>0</v>
      </c>
      <c r="L188" s="40">
        <f t="shared" si="5"/>
        <v>0</v>
      </c>
    </row>
    <row r="189" ht="15.0" customHeight="1">
      <c r="C189" s="1" t="str">
        <f t="shared" si="1"/>
        <v>Laura </v>
      </c>
      <c r="E189" s="59" t="s">
        <v>52</v>
      </c>
      <c r="F189" s="84" t="s">
        <v>903</v>
      </c>
      <c r="G189" s="85" t="s">
        <v>904</v>
      </c>
      <c r="H189" s="36">
        <f t="shared" si="2"/>
        <v>0</v>
      </c>
      <c r="I189" s="37"/>
      <c r="J189" s="38">
        <f t="shared" si="3"/>
        <v>0</v>
      </c>
      <c r="K189" s="39">
        <f t="shared" si="4"/>
        <v>0</v>
      </c>
      <c r="L189" s="40">
        <f t="shared" si="5"/>
        <v>0</v>
      </c>
    </row>
    <row r="190" ht="15.0" customHeight="1">
      <c r="C190" s="1" t="str">
        <f t="shared" si="1"/>
        <v>Laura </v>
      </c>
      <c r="F190" s="86"/>
      <c r="G190" s="85" t="s">
        <v>906</v>
      </c>
      <c r="H190" s="36" t="str">
        <f t="shared" si="2"/>
        <v>¡Esto va bien! Sigamos…</v>
      </c>
      <c r="I190" s="45" t="s">
        <v>99</v>
      </c>
      <c r="J190" s="38" t="str">
        <f t="shared" si="3"/>
        <v>Reforzar</v>
      </c>
      <c r="K190" s="39">
        <f t="shared" si="4"/>
        <v>5</v>
      </c>
      <c r="L190" s="40" t="str">
        <f t="shared" si="5"/>
        <v>Da opiniones</v>
      </c>
    </row>
    <row r="191" ht="15.0" customHeight="1">
      <c r="C191" s="1" t="str">
        <f t="shared" si="1"/>
        <v>Matias </v>
      </c>
      <c r="E191" s="59" t="s">
        <v>31</v>
      </c>
      <c r="F191" s="84" t="s">
        <v>908</v>
      </c>
      <c r="G191" s="85" t="s">
        <v>909</v>
      </c>
      <c r="H191" s="36" t="str">
        <f t="shared" si="2"/>
        <v>Gracias amigos…</v>
      </c>
      <c r="I191" s="45" t="s">
        <v>183</v>
      </c>
      <c r="J191" s="38" t="str">
        <f t="shared" si="3"/>
        <v>Apreciación</v>
      </c>
      <c r="K191" s="39">
        <f t="shared" si="4"/>
        <v>2</v>
      </c>
      <c r="L191" s="40" t="str">
        <f t="shared" si="5"/>
        <v>Muestra relajamiento o moderación</v>
      </c>
    </row>
    <row r="192" ht="15.0" customHeight="1">
      <c r="C192" s="1" t="str">
        <f t="shared" si="1"/>
        <v>Matias </v>
      </c>
      <c r="F192" s="86"/>
      <c r="G192" s="85" t="s">
        <v>910</v>
      </c>
      <c r="H192" s="36" t="str">
        <f t="shared" si="2"/>
        <v>¿Están de acuerdo...?</v>
      </c>
      <c r="I192" s="45" t="s">
        <v>71</v>
      </c>
      <c r="J192" s="38" t="str">
        <f t="shared" si="3"/>
        <v>Requerir confirmación</v>
      </c>
      <c r="K192" s="39">
        <f t="shared" si="4"/>
        <v>8</v>
      </c>
      <c r="L192" s="40" t="str">
        <f t="shared" si="5"/>
        <v>Pide opinión</v>
      </c>
    </row>
    <row r="193" ht="15.0" customHeight="1">
      <c r="C193" s="1" t="str">
        <f t="shared" si="1"/>
        <v>Martin </v>
      </c>
      <c r="E193" s="59" t="s">
        <v>59</v>
      </c>
      <c r="F193" s="84" t="s">
        <v>908</v>
      </c>
      <c r="G193" s="85" t="s">
        <v>913</v>
      </c>
      <c r="H193" s="36">
        <f t="shared" si="2"/>
        <v>0</v>
      </c>
      <c r="I193" s="37"/>
      <c r="J193" s="38">
        <f t="shared" si="3"/>
        <v>0</v>
      </c>
      <c r="K193" s="39">
        <f t="shared" si="4"/>
        <v>0</v>
      </c>
      <c r="L193" s="40">
        <f t="shared" si="5"/>
        <v>0</v>
      </c>
    </row>
    <row r="194" ht="15.0" customHeight="1">
      <c r="C194" s="1" t="str">
        <f t="shared" si="1"/>
        <v>Matias </v>
      </c>
      <c r="E194" s="59" t="s">
        <v>31</v>
      </c>
      <c r="F194" s="84" t="s">
        <v>908</v>
      </c>
      <c r="G194" s="85" t="s">
        <v>915</v>
      </c>
      <c r="H194" s="36" t="str">
        <f t="shared" si="2"/>
        <v>¿Qué falta considerar?...</v>
      </c>
      <c r="I194" s="45" t="s">
        <v>363</v>
      </c>
      <c r="J194" s="38" t="str">
        <f t="shared" si="3"/>
        <v>Información</v>
      </c>
      <c r="K194" s="39">
        <f t="shared" si="4"/>
        <v>7</v>
      </c>
      <c r="L194" s="40" t="str">
        <f t="shared" si="5"/>
        <v>Pide información</v>
      </c>
    </row>
    <row r="195" ht="15.0" customHeight="1">
      <c r="C195" s="1" t="str">
        <f t="shared" si="1"/>
        <v>Laura </v>
      </c>
      <c r="E195" s="59" t="s">
        <v>52</v>
      </c>
      <c r="F195" s="84" t="s">
        <v>916</v>
      </c>
      <c r="G195" s="85" t="s">
        <v>917</v>
      </c>
      <c r="H195" s="36" t="str">
        <f t="shared" si="2"/>
        <v>Yo pienso que…</v>
      </c>
      <c r="I195" s="45" t="s">
        <v>127</v>
      </c>
      <c r="J195" s="38" t="str">
        <f t="shared" si="3"/>
        <v>Sugerir</v>
      </c>
      <c r="K195" s="39">
        <f t="shared" si="4"/>
        <v>5</v>
      </c>
      <c r="L195" s="40" t="str">
        <f t="shared" si="5"/>
        <v>Da opiniones</v>
      </c>
    </row>
    <row r="196" ht="15.0" customHeight="1">
      <c r="C196" s="1" t="str">
        <f t="shared" si="1"/>
        <v>Laura </v>
      </c>
      <c r="F196" s="86"/>
      <c r="G196" s="85" t="s">
        <v>290</v>
      </c>
      <c r="H196" s="36">
        <f t="shared" si="2"/>
        <v>0</v>
      </c>
      <c r="I196" s="37"/>
      <c r="J196" s="38">
        <f t="shared" si="3"/>
        <v>0</v>
      </c>
      <c r="K196" s="39">
        <f t="shared" si="4"/>
        <v>0</v>
      </c>
      <c r="L196" s="40">
        <f t="shared" si="5"/>
        <v>0</v>
      </c>
    </row>
    <row r="197" ht="15.0" customHeight="1">
      <c r="C197" s="1" t="str">
        <f t="shared" si="1"/>
        <v>Matias </v>
      </c>
      <c r="E197" s="59" t="s">
        <v>31</v>
      </c>
      <c r="F197" s="84" t="s">
        <v>916</v>
      </c>
      <c r="G197" s="85" t="s">
        <v>921</v>
      </c>
      <c r="H197" s="36" t="str">
        <f t="shared" si="2"/>
        <v>Te explico….</v>
      </c>
      <c r="I197" s="45" t="s">
        <v>102</v>
      </c>
      <c r="J197" s="38" t="str">
        <f t="shared" si="3"/>
        <v>Atender</v>
      </c>
      <c r="K197" s="39">
        <f t="shared" si="4"/>
        <v>1</v>
      </c>
      <c r="L197" s="40" t="str">
        <f t="shared" si="5"/>
        <v>Muestra solidaridad</v>
      </c>
    </row>
    <row r="198" ht="15.0" customHeight="1">
      <c r="C198" s="1" t="str">
        <f t="shared" si="1"/>
        <v>Laura </v>
      </c>
      <c r="E198" s="59" t="s">
        <v>52</v>
      </c>
      <c r="F198" s="84" t="s">
        <v>916</v>
      </c>
      <c r="G198" s="85" t="s">
        <v>923</v>
      </c>
      <c r="H198" s="36">
        <f t="shared" si="2"/>
        <v>0</v>
      </c>
      <c r="I198" s="37"/>
      <c r="J198" s="38">
        <f t="shared" si="3"/>
        <v>0</v>
      </c>
      <c r="K198" s="39">
        <f t="shared" si="4"/>
        <v>0</v>
      </c>
      <c r="L198" s="40">
        <f t="shared" si="5"/>
        <v>0</v>
      </c>
    </row>
    <row r="199" ht="15.0" customHeight="1">
      <c r="C199" s="1" t="str">
        <f t="shared" si="1"/>
        <v>Matias </v>
      </c>
      <c r="E199" s="59" t="s">
        <v>31</v>
      </c>
      <c r="F199" s="84" t="s">
        <v>925</v>
      </c>
      <c r="G199" s="85" t="s">
        <v>926</v>
      </c>
      <c r="H199" s="36">
        <f t="shared" si="2"/>
        <v>0</v>
      </c>
      <c r="I199" s="37"/>
      <c r="J199" s="38">
        <f t="shared" si="3"/>
        <v>0</v>
      </c>
      <c r="K199" s="39">
        <f t="shared" si="4"/>
        <v>0</v>
      </c>
      <c r="L199" s="40">
        <f t="shared" si="5"/>
        <v>0</v>
      </c>
    </row>
    <row r="200" ht="15.0" customHeight="1">
      <c r="C200" s="1" t="str">
        <f t="shared" si="1"/>
        <v>Matias </v>
      </c>
      <c r="F200" s="86"/>
      <c r="G200" s="85" t="s">
        <v>928</v>
      </c>
      <c r="H200" s="36">
        <f t="shared" si="2"/>
        <v>0</v>
      </c>
      <c r="I200" s="37"/>
      <c r="J200" s="38">
        <f t="shared" si="3"/>
        <v>0</v>
      </c>
      <c r="K200" s="39">
        <f t="shared" si="4"/>
        <v>0</v>
      </c>
      <c r="L200" s="40">
        <f t="shared" si="5"/>
        <v>0</v>
      </c>
    </row>
    <row r="201" ht="15.0" customHeight="1">
      <c r="C201" s="1" t="str">
        <f t="shared" si="1"/>
        <v>Matias </v>
      </c>
      <c r="F201" s="86"/>
      <c r="G201" s="85" t="s">
        <v>930</v>
      </c>
      <c r="H201" s="36" t="str">
        <f t="shared" si="2"/>
        <v>¿Se puede…?</v>
      </c>
      <c r="I201" s="45" t="s">
        <v>307</v>
      </c>
      <c r="J201" s="38" t="str">
        <f t="shared" si="3"/>
        <v>Opinión</v>
      </c>
      <c r="K201" s="39">
        <f t="shared" si="4"/>
        <v>8</v>
      </c>
      <c r="L201" s="40" t="str">
        <f t="shared" si="5"/>
        <v>Pide opinión</v>
      </c>
    </row>
    <row r="202" ht="15.0" customHeight="1">
      <c r="C202" s="1" t="str">
        <f t="shared" si="1"/>
        <v>Matias </v>
      </c>
      <c r="F202" s="86"/>
      <c r="G202" s="85" t="s">
        <v>931</v>
      </c>
      <c r="H202" s="36">
        <f t="shared" si="2"/>
        <v>0</v>
      </c>
      <c r="I202" s="37"/>
      <c r="J202" s="38">
        <f t="shared" si="3"/>
        <v>0</v>
      </c>
      <c r="K202" s="39">
        <f t="shared" si="4"/>
        <v>0</v>
      </c>
      <c r="L202" s="40">
        <f t="shared" si="5"/>
        <v>0</v>
      </c>
    </row>
    <row r="203" ht="15.0" customHeight="1">
      <c r="C203" s="1" t="str">
        <f t="shared" si="1"/>
        <v>Laura </v>
      </c>
      <c r="E203" s="59" t="s">
        <v>52</v>
      </c>
      <c r="F203" s="84" t="s">
        <v>933</v>
      </c>
      <c r="G203" s="85" t="s">
        <v>934</v>
      </c>
      <c r="H203" s="36">
        <f t="shared" si="2"/>
        <v>0</v>
      </c>
      <c r="I203" s="37"/>
      <c r="J203" s="38">
        <f t="shared" si="3"/>
        <v>0</v>
      </c>
      <c r="K203" s="39">
        <f t="shared" si="4"/>
        <v>0</v>
      </c>
      <c r="L203" s="40">
        <f t="shared" si="5"/>
        <v>0</v>
      </c>
    </row>
    <row r="204" ht="15.0" customHeight="1">
      <c r="C204" s="1" t="str">
        <f t="shared" si="1"/>
        <v>Laura </v>
      </c>
      <c r="F204" s="86"/>
      <c r="G204" s="85" t="s">
        <v>936</v>
      </c>
      <c r="H204" s="36" t="str">
        <f t="shared" si="2"/>
        <v>No estoy seguro…</v>
      </c>
      <c r="I204" s="45" t="s">
        <v>180</v>
      </c>
      <c r="J204" s="38" t="str">
        <f t="shared" si="3"/>
        <v>Dudar</v>
      </c>
      <c r="K204" s="39">
        <f t="shared" si="4"/>
        <v>11</v>
      </c>
      <c r="L204" s="40" t="str">
        <f t="shared" si="5"/>
        <v>Muestra tensión o molestia</v>
      </c>
    </row>
    <row r="205" ht="15.0" customHeight="1">
      <c r="C205" s="1" t="str">
        <f t="shared" si="1"/>
        <v>Matias </v>
      </c>
      <c r="E205" s="59" t="s">
        <v>31</v>
      </c>
      <c r="F205" s="84" t="s">
        <v>938</v>
      </c>
      <c r="G205" s="85" t="s">
        <v>939</v>
      </c>
      <c r="H205" s="36">
        <f t="shared" si="2"/>
        <v>0</v>
      </c>
      <c r="I205" s="37"/>
      <c r="J205" s="38">
        <f t="shared" si="3"/>
        <v>0</v>
      </c>
      <c r="K205" s="39">
        <f t="shared" si="4"/>
        <v>0</v>
      </c>
      <c r="L205" s="40">
        <f t="shared" si="5"/>
        <v>0</v>
      </c>
    </row>
    <row r="206" ht="15.0" customHeight="1">
      <c r="C206" s="1" t="str">
        <f t="shared" si="1"/>
        <v>Matias </v>
      </c>
      <c r="F206" s="86"/>
      <c r="G206" s="85" t="s">
        <v>942</v>
      </c>
      <c r="H206" s="36" t="str">
        <f t="shared" si="2"/>
        <v>Discúlpenme…</v>
      </c>
      <c r="I206" s="45" t="s">
        <v>252</v>
      </c>
      <c r="J206" s="38" t="str">
        <f t="shared" si="3"/>
        <v>Disculparse</v>
      </c>
      <c r="K206" s="39">
        <f t="shared" si="4"/>
        <v>1</v>
      </c>
      <c r="L206" s="40" t="str">
        <f t="shared" si="5"/>
        <v>Muestra solidaridad</v>
      </c>
    </row>
    <row r="207" ht="15.0" customHeight="1">
      <c r="C207" s="1" t="str">
        <f t="shared" si="1"/>
        <v>Matias </v>
      </c>
      <c r="F207" s="86"/>
      <c r="G207" s="85" t="s">
        <v>769</v>
      </c>
      <c r="H207" s="36">
        <f t="shared" si="2"/>
        <v>0</v>
      </c>
      <c r="I207" s="37"/>
      <c r="J207" s="38">
        <f t="shared" si="3"/>
        <v>0</v>
      </c>
      <c r="K207" s="39">
        <f t="shared" si="4"/>
        <v>0</v>
      </c>
      <c r="L207" s="40">
        <f t="shared" si="5"/>
        <v>0</v>
      </c>
    </row>
    <row r="208" ht="15.0" customHeight="1">
      <c r="C208" s="1" t="str">
        <f t="shared" si="1"/>
        <v>Matias </v>
      </c>
      <c r="F208" s="86"/>
      <c r="G208" s="85" t="s">
        <v>947</v>
      </c>
      <c r="H208" s="36">
        <f t="shared" si="2"/>
        <v>0</v>
      </c>
      <c r="I208" s="37"/>
      <c r="J208" s="38">
        <f t="shared" si="3"/>
        <v>0</v>
      </c>
      <c r="K208" s="39">
        <f t="shared" si="4"/>
        <v>0</v>
      </c>
      <c r="L208" s="40">
        <f t="shared" si="5"/>
        <v>0</v>
      </c>
    </row>
    <row r="209" ht="15.0" customHeight="1">
      <c r="C209" s="1" t="str">
        <f t="shared" si="1"/>
        <v>Laura </v>
      </c>
      <c r="E209" s="59" t="s">
        <v>52</v>
      </c>
      <c r="F209" s="84" t="s">
        <v>950</v>
      </c>
      <c r="G209" s="85" t="s">
        <v>951</v>
      </c>
      <c r="H209" s="36">
        <f t="shared" si="2"/>
        <v>0</v>
      </c>
      <c r="I209" s="37"/>
      <c r="J209" s="38">
        <f t="shared" si="3"/>
        <v>0</v>
      </c>
      <c r="K209" s="39">
        <f t="shared" si="4"/>
        <v>0</v>
      </c>
      <c r="L209" s="40">
        <f t="shared" si="5"/>
        <v>0</v>
      </c>
    </row>
    <row r="210" ht="15.0" customHeight="1">
      <c r="C210" s="1" t="str">
        <f t="shared" si="1"/>
        <v>Laura </v>
      </c>
      <c r="F210" s="86"/>
      <c r="G210" s="85" t="s">
        <v>955</v>
      </c>
      <c r="H210" s="36" t="str">
        <f t="shared" si="2"/>
        <v>Hay que hacer lo siguiente…</v>
      </c>
      <c r="I210" s="45" t="s">
        <v>150</v>
      </c>
      <c r="J210" s="38" t="str">
        <f t="shared" si="3"/>
        <v>Elaborar</v>
      </c>
      <c r="K210" s="39">
        <f t="shared" si="4"/>
        <v>4</v>
      </c>
      <c r="L210" s="40" t="str">
        <f t="shared" si="5"/>
        <v>Da sugerencia u orientación</v>
      </c>
    </row>
    <row r="211" ht="15.0" customHeight="1">
      <c r="C211" s="1" t="str">
        <f t="shared" si="1"/>
        <v>Laura </v>
      </c>
      <c r="F211" s="86"/>
      <c r="G211" s="85" t="s">
        <v>957</v>
      </c>
      <c r="H211" s="36">
        <f t="shared" si="2"/>
        <v>0</v>
      </c>
      <c r="I211" s="37"/>
      <c r="J211" s="38">
        <f t="shared" si="3"/>
        <v>0</v>
      </c>
      <c r="K211" s="39">
        <f t="shared" si="4"/>
        <v>0</v>
      </c>
      <c r="L211" s="40">
        <f t="shared" si="5"/>
        <v>0</v>
      </c>
    </row>
    <row r="212" ht="15.0" customHeight="1">
      <c r="C212" s="1" t="str">
        <f t="shared" si="1"/>
        <v>Laura </v>
      </c>
      <c r="F212" s="86"/>
      <c r="G212" s="85" t="s">
        <v>961</v>
      </c>
      <c r="H212" s="36">
        <f t="shared" si="2"/>
        <v>0</v>
      </c>
      <c r="I212" s="37"/>
      <c r="J212" s="38">
        <f t="shared" si="3"/>
        <v>0</v>
      </c>
      <c r="K212" s="39">
        <f t="shared" si="4"/>
        <v>0</v>
      </c>
      <c r="L212" s="40">
        <f t="shared" si="5"/>
        <v>0</v>
      </c>
    </row>
    <row r="213" ht="15.0" customHeight="1">
      <c r="C213" s="1" t="str">
        <f t="shared" si="1"/>
        <v>Matias </v>
      </c>
      <c r="E213" s="59" t="s">
        <v>31</v>
      </c>
      <c r="F213" s="84" t="s">
        <v>964</v>
      </c>
      <c r="G213" s="85" t="s">
        <v>966</v>
      </c>
      <c r="H213" s="36">
        <f t="shared" si="2"/>
        <v>0</v>
      </c>
      <c r="I213" s="37"/>
      <c r="J213" s="38">
        <f t="shared" si="3"/>
        <v>0</v>
      </c>
      <c r="K213" s="39">
        <f t="shared" si="4"/>
        <v>0</v>
      </c>
      <c r="L213" s="40">
        <f t="shared" si="5"/>
        <v>0</v>
      </c>
    </row>
    <row r="214" ht="15.0" customHeight="1">
      <c r="C214" s="1" t="str">
        <f t="shared" si="1"/>
        <v>Matias </v>
      </c>
      <c r="F214" s="86"/>
      <c r="G214" s="85" t="s">
        <v>968</v>
      </c>
      <c r="H214" s="36" t="str">
        <f t="shared" si="2"/>
        <v>¿Están de acuerdo...?</v>
      </c>
      <c r="I214" s="45" t="s">
        <v>71</v>
      </c>
      <c r="J214" s="38" t="str">
        <f t="shared" si="3"/>
        <v>Requerir confirmación</v>
      </c>
      <c r="K214" s="39">
        <f t="shared" si="4"/>
        <v>8</v>
      </c>
      <c r="L214" s="40" t="str">
        <f t="shared" si="5"/>
        <v>Pide opinión</v>
      </c>
    </row>
    <row r="215" ht="15.0" customHeight="1">
      <c r="C215" s="1" t="str">
        <f t="shared" si="1"/>
        <v>Laura </v>
      </c>
      <c r="E215" s="59" t="s">
        <v>52</v>
      </c>
      <c r="F215" s="84" t="s">
        <v>964</v>
      </c>
      <c r="G215" s="85" t="s">
        <v>339</v>
      </c>
      <c r="H215" s="36" t="str">
        <f t="shared" si="2"/>
        <v>¡Vamos por buen camino!…</v>
      </c>
      <c r="I215" s="45" t="s">
        <v>278</v>
      </c>
      <c r="J215" s="38" t="str">
        <f t="shared" si="3"/>
        <v>Animar</v>
      </c>
      <c r="K215" s="39">
        <f t="shared" si="4"/>
        <v>1</v>
      </c>
      <c r="L215" s="40" t="str">
        <f t="shared" si="5"/>
        <v>Muestra solidaridad</v>
      </c>
    </row>
    <row r="216" ht="15.0" customHeight="1">
      <c r="C216" s="1" t="str">
        <f t="shared" si="1"/>
        <v>Laura </v>
      </c>
      <c r="F216" s="86"/>
      <c r="G216" s="85" t="s">
        <v>973</v>
      </c>
      <c r="H216" s="36">
        <f t="shared" si="2"/>
        <v>0</v>
      </c>
      <c r="I216" s="37"/>
      <c r="J216" s="38">
        <f t="shared" si="3"/>
        <v>0</v>
      </c>
      <c r="K216" s="39">
        <f t="shared" si="4"/>
        <v>0</v>
      </c>
      <c r="L216" s="40">
        <f t="shared" si="5"/>
        <v>0</v>
      </c>
    </row>
    <row r="217" ht="15.0" customHeight="1">
      <c r="C217" s="1" t="str">
        <f t="shared" si="1"/>
        <v>Laura </v>
      </c>
      <c r="F217" s="86"/>
      <c r="G217" s="85" t="s">
        <v>975</v>
      </c>
      <c r="H217" s="36">
        <f t="shared" si="2"/>
        <v>0</v>
      </c>
      <c r="I217" s="37"/>
      <c r="J217" s="38">
        <f t="shared" si="3"/>
        <v>0</v>
      </c>
      <c r="K217" s="39">
        <f t="shared" si="4"/>
        <v>0</v>
      </c>
      <c r="L217" s="40">
        <f t="shared" si="5"/>
        <v>0</v>
      </c>
    </row>
    <row r="218" ht="15.0" customHeight="1">
      <c r="C218" s="1" t="str">
        <f t="shared" si="1"/>
        <v>Matias </v>
      </c>
      <c r="E218" s="59" t="s">
        <v>31</v>
      </c>
      <c r="F218" s="84" t="s">
        <v>964</v>
      </c>
      <c r="G218" s="85" t="s">
        <v>978</v>
      </c>
      <c r="H218" s="36" t="str">
        <f t="shared" si="2"/>
        <v>Continuemos…</v>
      </c>
      <c r="I218" s="45" t="s">
        <v>338</v>
      </c>
      <c r="J218" s="38" t="str">
        <f t="shared" si="3"/>
        <v>Coordinar procesos grupales</v>
      </c>
      <c r="K218" s="39">
        <f t="shared" si="4"/>
        <v>5</v>
      </c>
      <c r="L218" s="40" t="str">
        <f t="shared" si="5"/>
        <v>Da opiniones</v>
      </c>
    </row>
    <row r="219" ht="15.0" customHeight="1">
      <c r="C219" s="1" t="str">
        <f t="shared" si="1"/>
        <v>Laura </v>
      </c>
      <c r="E219" s="59" t="s">
        <v>52</v>
      </c>
      <c r="F219" s="84" t="s">
        <v>980</v>
      </c>
      <c r="G219" s="85" t="s">
        <v>981</v>
      </c>
      <c r="H219" s="36" t="str">
        <f t="shared" si="2"/>
        <v>Entonces…</v>
      </c>
      <c r="I219" s="45" t="s">
        <v>88</v>
      </c>
      <c r="J219" s="38" t="str">
        <f t="shared" si="3"/>
        <v>Inferir</v>
      </c>
      <c r="K219" s="39">
        <f t="shared" si="4"/>
        <v>5</v>
      </c>
      <c r="L219" s="40" t="str">
        <f t="shared" si="5"/>
        <v>Da opiniones</v>
      </c>
    </row>
    <row r="220" ht="15.0" customHeight="1">
      <c r="C220" s="1" t="str">
        <f t="shared" si="1"/>
        <v>Matias </v>
      </c>
      <c r="E220" s="59" t="s">
        <v>31</v>
      </c>
      <c r="F220" s="84" t="s">
        <v>980</v>
      </c>
      <c r="G220" s="85" t="s">
        <v>983</v>
      </c>
      <c r="H220" s="36" t="str">
        <f t="shared" si="2"/>
        <v>Yo lo dejaría así…</v>
      </c>
      <c r="I220" s="45" t="s">
        <v>355</v>
      </c>
      <c r="J220" s="38" t="str">
        <f t="shared" si="3"/>
        <v>Afirmar</v>
      </c>
      <c r="K220" s="39">
        <f t="shared" si="4"/>
        <v>5</v>
      </c>
      <c r="L220" s="40" t="str">
        <f t="shared" si="5"/>
        <v>Da opiniones</v>
      </c>
    </row>
    <row r="221" ht="15.0" customHeight="1">
      <c r="C221" s="1" t="str">
        <f t="shared" si="1"/>
        <v>Laura </v>
      </c>
      <c r="E221" s="59" t="s">
        <v>52</v>
      </c>
      <c r="F221" s="84" t="s">
        <v>980</v>
      </c>
      <c r="G221" s="85" t="s">
        <v>557</v>
      </c>
      <c r="H221" s="36" t="str">
        <f t="shared" si="2"/>
        <v>¡Esto va bien! Sigamos…</v>
      </c>
      <c r="I221" s="45" t="s">
        <v>99</v>
      </c>
      <c r="J221" s="38" t="str">
        <f t="shared" si="3"/>
        <v>Reforzar</v>
      </c>
      <c r="K221" s="39">
        <f t="shared" si="4"/>
        <v>5</v>
      </c>
      <c r="L221" s="40" t="str">
        <f t="shared" si="5"/>
        <v>Da opiniones</v>
      </c>
    </row>
    <row r="222" ht="15.0" customHeight="1">
      <c r="C222" s="1" t="str">
        <f t="shared" si="1"/>
        <v>Laura </v>
      </c>
      <c r="F222" s="86"/>
      <c r="G222" s="85" t="s">
        <v>986</v>
      </c>
      <c r="H222" s="36">
        <f t="shared" si="2"/>
        <v>0</v>
      </c>
      <c r="I222" s="37"/>
      <c r="J222" s="38">
        <f t="shared" si="3"/>
        <v>0</v>
      </c>
      <c r="K222" s="39">
        <f t="shared" si="4"/>
        <v>0</v>
      </c>
      <c r="L222" s="40">
        <f t="shared" si="5"/>
        <v>0</v>
      </c>
    </row>
    <row r="223" ht="15.0" customHeight="1">
      <c r="C223" s="1" t="str">
        <f t="shared" si="1"/>
        <v>Laura </v>
      </c>
      <c r="F223" s="86"/>
      <c r="G223" s="85" t="s">
        <v>987</v>
      </c>
      <c r="H223" s="36" t="str">
        <f t="shared" si="2"/>
        <v>¡Hasta la próxima!</v>
      </c>
      <c r="I223" s="45" t="s">
        <v>126</v>
      </c>
      <c r="J223" s="38" t="str">
        <f t="shared" si="3"/>
        <v>Finalizar participación</v>
      </c>
      <c r="K223" s="39">
        <f t="shared" si="4"/>
        <v>1</v>
      </c>
      <c r="L223" s="40" t="str">
        <f t="shared" si="5"/>
        <v>Muestra solidaridad</v>
      </c>
    </row>
    <row r="224" ht="15.0" customHeight="1">
      <c r="C224" s="1" t="str">
        <f t="shared" si="1"/>
        <v>Matias </v>
      </c>
      <c r="E224" s="59" t="s">
        <v>31</v>
      </c>
      <c r="F224" s="84" t="s">
        <v>980</v>
      </c>
      <c r="G224" s="85" t="s">
        <v>339</v>
      </c>
      <c r="H224" s="36" t="str">
        <f t="shared" si="2"/>
        <v>¡Vamos por buen camino!…</v>
      </c>
      <c r="I224" s="45" t="s">
        <v>278</v>
      </c>
      <c r="J224" s="38" t="str">
        <f t="shared" si="3"/>
        <v>Animar</v>
      </c>
      <c r="K224" s="39">
        <f t="shared" si="4"/>
        <v>1</v>
      </c>
      <c r="L224" s="40" t="str">
        <f t="shared" si="5"/>
        <v>Muestra solidaridad</v>
      </c>
    </row>
    <row r="225" ht="15.0" customHeight="1">
      <c r="C225" s="1" t="str">
        <f t="shared" si="1"/>
        <v>Martin </v>
      </c>
      <c r="E225" s="59" t="s">
        <v>59</v>
      </c>
      <c r="F225" s="84" t="s">
        <v>980</v>
      </c>
      <c r="G225" s="85" t="s">
        <v>990</v>
      </c>
      <c r="H225" s="36" t="str">
        <f t="shared" si="2"/>
        <v>Por favor, expliqueme…</v>
      </c>
      <c r="I225" s="45" t="s">
        <v>81</v>
      </c>
      <c r="J225" s="38" t="str">
        <f t="shared" si="3"/>
        <v>Clarificación</v>
      </c>
      <c r="K225" s="39">
        <f t="shared" si="4"/>
        <v>7</v>
      </c>
      <c r="L225" s="40" t="str">
        <f t="shared" si="5"/>
        <v>Pide información</v>
      </c>
    </row>
    <row r="226" ht="15.0" customHeight="1">
      <c r="C226" s="1" t="str">
        <f t="shared" si="1"/>
        <v>Matias </v>
      </c>
      <c r="E226" s="59" t="s">
        <v>31</v>
      </c>
      <c r="F226" s="84" t="s">
        <v>993</v>
      </c>
      <c r="G226" s="85" t="s">
        <v>994</v>
      </c>
      <c r="H226" s="36">
        <f t="shared" si="2"/>
        <v>0</v>
      </c>
      <c r="I226" s="37"/>
      <c r="J226" s="38">
        <f t="shared" si="3"/>
        <v>0</v>
      </c>
      <c r="K226" s="39">
        <f t="shared" si="4"/>
        <v>0</v>
      </c>
      <c r="L226" s="40">
        <f t="shared" si="5"/>
        <v>0</v>
      </c>
    </row>
    <row r="227" ht="15.0" customHeight="1">
      <c r="C227" s="1" t="str">
        <f t="shared" si="1"/>
        <v>Laura </v>
      </c>
      <c r="E227" s="59" t="s">
        <v>52</v>
      </c>
      <c r="F227" s="84" t="s">
        <v>993</v>
      </c>
      <c r="G227" s="85" t="s">
        <v>995</v>
      </c>
      <c r="H227" s="36" t="str">
        <f t="shared" si="2"/>
        <v>Te explico….</v>
      </c>
      <c r="I227" s="45" t="s">
        <v>102</v>
      </c>
      <c r="J227" s="38" t="str">
        <f t="shared" si="3"/>
        <v>Atender</v>
      </c>
      <c r="K227" s="39">
        <f t="shared" si="4"/>
        <v>1</v>
      </c>
      <c r="L227" s="40" t="str">
        <f t="shared" si="5"/>
        <v>Muestra solidaridad</v>
      </c>
    </row>
    <row r="228" ht="15.0" customHeight="1">
      <c r="C228" s="1" t="str">
        <f t="shared" si="1"/>
        <v>Laura </v>
      </c>
      <c r="F228" s="86"/>
      <c r="G228" s="85" t="s">
        <v>996</v>
      </c>
      <c r="H228" s="36">
        <f t="shared" si="2"/>
        <v>0</v>
      </c>
      <c r="I228" s="37"/>
      <c r="J228" s="38">
        <f t="shared" si="3"/>
        <v>0</v>
      </c>
      <c r="K228" s="39">
        <f t="shared" si="4"/>
        <v>0</v>
      </c>
      <c r="L228" s="40">
        <f t="shared" si="5"/>
        <v>0</v>
      </c>
    </row>
    <row r="229" ht="15.0" customHeight="1">
      <c r="C229" s="1" t="str">
        <f t="shared" si="1"/>
        <v>Martin </v>
      </c>
      <c r="E229" s="59" t="s">
        <v>59</v>
      </c>
      <c r="F229" s="84" t="s">
        <v>993</v>
      </c>
      <c r="G229" s="85" t="s">
        <v>998</v>
      </c>
      <c r="H229" s="36" t="str">
        <f t="shared" si="2"/>
        <v>Discúlpenme…</v>
      </c>
      <c r="I229" s="45" t="s">
        <v>252</v>
      </c>
      <c r="J229" s="38" t="str">
        <f t="shared" si="3"/>
        <v>Disculparse</v>
      </c>
      <c r="K229" s="39">
        <f t="shared" si="4"/>
        <v>1</v>
      </c>
      <c r="L229" s="40" t="str">
        <f t="shared" si="5"/>
        <v>Muestra solidaridad</v>
      </c>
    </row>
    <row r="230" ht="15.0" customHeight="1">
      <c r="C230" s="1" t="str">
        <f t="shared" si="1"/>
        <v>Laura </v>
      </c>
      <c r="E230" s="59" t="s">
        <v>52</v>
      </c>
      <c r="F230" s="84" t="s">
        <v>993</v>
      </c>
      <c r="G230" s="85" t="s">
        <v>1000</v>
      </c>
      <c r="H230" s="36">
        <f t="shared" si="2"/>
        <v>0</v>
      </c>
      <c r="I230" s="37"/>
      <c r="J230" s="38">
        <f t="shared" si="3"/>
        <v>0</v>
      </c>
      <c r="K230" s="39">
        <f t="shared" si="4"/>
        <v>0</v>
      </c>
      <c r="L230" s="40">
        <f t="shared" si="5"/>
        <v>0</v>
      </c>
    </row>
    <row r="231" ht="15.0" customHeight="1">
      <c r="C231" s="1" t="str">
        <f t="shared" si="1"/>
        <v>Matias </v>
      </c>
      <c r="E231" s="59" t="s">
        <v>31</v>
      </c>
      <c r="F231" s="84" t="s">
        <v>993</v>
      </c>
      <c r="G231" s="85" t="s">
        <v>1002</v>
      </c>
      <c r="H231" s="36">
        <f t="shared" si="2"/>
        <v>0</v>
      </c>
      <c r="I231" s="37"/>
      <c r="J231" s="38">
        <f t="shared" si="3"/>
        <v>0</v>
      </c>
      <c r="K231" s="39">
        <f t="shared" si="4"/>
        <v>0</v>
      </c>
      <c r="L231" s="40">
        <f t="shared" si="5"/>
        <v>0</v>
      </c>
    </row>
    <row r="232" ht="15.0" customHeight="1">
      <c r="C232" s="1" t="str">
        <f t="shared" si="1"/>
        <v>Matias </v>
      </c>
      <c r="F232" s="86"/>
      <c r="G232" s="85" t="s">
        <v>1004</v>
      </c>
      <c r="H232" s="36">
        <f t="shared" si="2"/>
        <v>0</v>
      </c>
      <c r="I232" s="37"/>
      <c r="J232" s="38">
        <f t="shared" si="3"/>
        <v>0</v>
      </c>
      <c r="K232" s="39">
        <f t="shared" si="4"/>
        <v>0</v>
      </c>
      <c r="L232" s="40">
        <f t="shared" si="5"/>
        <v>0</v>
      </c>
    </row>
    <row r="233" ht="15.0" customHeight="1">
      <c r="C233" s="1" t="str">
        <f t="shared" si="1"/>
        <v>Matias </v>
      </c>
      <c r="F233" s="86"/>
      <c r="G233" s="85" t="s">
        <v>1006</v>
      </c>
      <c r="H233" s="36">
        <f t="shared" si="2"/>
        <v>0</v>
      </c>
      <c r="I233" s="37"/>
      <c r="J233" s="38">
        <f t="shared" si="3"/>
        <v>0</v>
      </c>
      <c r="K233" s="39">
        <f t="shared" si="4"/>
        <v>0</v>
      </c>
      <c r="L233" s="40">
        <f t="shared" si="5"/>
        <v>0</v>
      </c>
    </row>
    <row r="234" ht="15.0" customHeight="1">
      <c r="C234" s="1" t="str">
        <f t="shared" si="1"/>
        <v>Laura </v>
      </c>
      <c r="E234" s="59" t="s">
        <v>52</v>
      </c>
      <c r="F234" s="84" t="s">
        <v>993</v>
      </c>
      <c r="G234" s="85" t="s">
        <v>1008</v>
      </c>
      <c r="H234" s="36">
        <f t="shared" si="2"/>
        <v>0</v>
      </c>
      <c r="I234" s="37"/>
      <c r="J234" s="38">
        <f t="shared" si="3"/>
        <v>0</v>
      </c>
      <c r="K234" s="39">
        <f t="shared" si="4"/>
        <v>0</v>
      </c>
      <c r="L234" s="40">
        <f t="shared" si="5"/>
        <v>0</v>
      </c>
    </row>
    <row r="235" ht="15.0" customHeight="1">
      <c r="C235" s="1" t="str">
        <f t="shared" si="1"/>
        <v>Laura </v>
      </c>
      <c r="F235" s="86"/>
      <c r="G235" s="85" t="s">
        <v>1012</v>
      </c>
      <c r="H235" s="36">
        <f t="shared" si="2"/>
        <v>0</v>
      </c>
      <c r="I235" s="37"/>
      <c r="J235" s="38">
        <f t="shared" si="3"/>
        <v>0</v>
      </c>
      <c r="K235" s="39">
        <f t="shared" si="4"/>
        <v>0</v>
      </c>
      <c r="L235" s="40">
        <f t="shared" si="5"/>
        <v>0</v>
      </c>
    </row>
    <row r="236" ht="15.0" customHeight="1">
      <c r="C236" s="1" t="str">
        <f t="shared" si="1"/>
        <v>Laura </v>
      </c>
      <c r="F236" s="86"/>
      <c r="G236" s="85" t="s">
        <v>290</v>
      </c>
      <c r="H236" s="36">
        <f t="shared" si="2"/>
        <v>0</v>
      </c>
      <c r="I236" s="37"/>
      <c r="J236" s="38">
        <f t="shared" si="3"/>
        <v>0</v>
      </c>
      <c r="K236" s="39">
        <f t="shared" si="4"/>
        <v>0</v>
      </c>
      <c r="L236" s="40">
        <f t="shared" si="5"/>
        <v>0</v>
      </c>
    </row>
    <row r="237" ht="15.0" customHeight="1">
      <c r="C237" s="1" t="str">
        <f t="shared" si="1"/>
        <v>Martin </v>
      </c>
      <c r="E237" s="59" t="s">
        <v>59</v>
      </c>
      <c r="F237" s="84" t="s">
        <v>993</v>
      </c>
      <c r="G237" s="85" t="s">
        <v>1017</v>
      </c>
      <c r="H237" s="36">
        <f t="shared" si="2"/>
        <v>0</v>
      </c>
      <c r="I237" s="37"/>
      <c r="J237" s="38">
        <f t="shared" si="3"/>
        <v>0</v>
      </c>
      <c r="K237" s="39">
        <f t="shared" si="4"/>
        <v>0</v>
      </c>
      <c r="L237" s="40">
        <f t="shared" si="5"/>
        <v>0</v>
      </c>
    </row>
    <row r="238" ht="15.0" customHeight="1">
      <c r="C238" s="1" t="str">
        <f t="shared" si="1"/>
        <v>Matias </v>
      </c>
      <c r="E238" s="59" t="s">
        <v>31</v>
      </c>
      <c r="F238" s="84" t="s">
        <v>993</v>
      </c>
      <c r="G238" s="85" t="s">
        <v>1021</v>
      </c>
      <c r="H238" s="36">
        <f t="shared" si="2"/>
        <v>0</v>
      </c>
      <c r="I238" s="37"/>
      <c r="J238" s="38">
        <f t="shared" si="3"/>
        <v>0</v>
      </c>
      <c r="K238" s="39">
        <f t="shared" si="4"/>
        <v>0</v>
      </c>
      <c r="L238" s="40">
        <f t="shared" si="5"/>
        <v>0</v>
      </c>
    </row>
    <row r="239" ht="15.0" customHeight="1">
      <c r="C239" s="1" t="str">
        <f t="shared" si="1"/>
        <v>Matias </v>
      </c>
      <c r="F239" s="86"/>
      <c r="G239" s="85" t="s">
        <v>1024</v>
      </c>
      <c r="H239" s="36">
        <f t="shared" si="2"/>
        <v>0</v>
      </c>
      <c r="I239" s="37"/>
      <c r="J239" s="38">
        <f t="shared" si="3"/>
        <v>0</v>
      </c>
      <c r="K239" s="39">
        <f t="shared" si="4"/>
        <v>0</v>
      </c>
      <c r="L239" s="40">
        <f t="shared" si="5"/>
        <v>0</v>
      </c>
    </row>
    <row r="240" ht="15.0" customHeight="1">
      <c r="C240" s="1" t="str">
        <f t="shared" si="1"/>
        <v>Martin </v>
      </c>
      <c r="E240" s="59" t="s">
        <v>59</v>
      </c>
      <c r="F240" s="84" t="s">
        <v>993</v>
      </c>
      <c r="G240" s="85" t="s">
        <v>1028</v>
      </c>
      <c r="H240" s="36">
        <f t="shared" si="2"/>
        <v>0</v>
      </c>
      <c r="I240" s="37"/>
      <c r="J240" s="38">
        <f t="shared" si="3"/>
        <v>0</v>
      </c>
      <c r="K240" s="39">
        <f t="shared" si="4"/>
        <v>0</v>
      </c>
      <c r="L240" s="40">
        <f t="shared" si="5"/>
        <v>0</v>
      </c>
    </row>
    <row r="241" ht="15.0" customHeight="1">
      <c r="C241" s="1" t="str">
        <f t="shared" si="1"/>
        <v>Laura </v>
      </c>
      <c r="E241" s="59" t="s">
        <v>52</v>
      </c>
      <c r="F241" s="84" t="s">
        <v>1032</v>
      </c>
      <c r="G241" s="85" t="s">
        <v>1033</v>
      </c>
      <c r="H241" s="36">
        <f t="shared" si="2"/>
        <v>0</v>
      </c>
      <c r="I241" s="37"/>
      <c r="J241" s="38">
        <f t="shared" si="3"/>
        <v>0</v>
      </c>
      <c r="K241" s="39">
        <f t="shared" si="4"/>
        <v>0</v>
      </c>
      <c r="L241" s="40">
        <f t="shared" si="5"/>
        <v>0</v>
      </c>
    </row>
    <row r="242" ht="15.0" customHeight="1">
      <c r="C242" s="1" t="str">
        <f t="shared" si="1"/>
        <v>Martin </v>
      </c>
      <c r="E242" s="59" t="s">
        <v>59</v>
      </c>
      <c r="F242" s="84" t="s">
        <v>1032</v>
      </c>
      <c r="G242" s="85" t="s">
        <v>1036</v>
      </c>
      <c r="H242" s="36">
        <f t="shared" si="2"/>
        <v>0</v>
      </c>
      <c r="I242" s="37"/>
      <c r="J242" s="38">
        <f t="shared" si="3"/>
        <v>0</v>
      </c>
      <c r="K242" s="39">
        <f t="shared" si="4"/>
        <v>0</v>
      </c>
      <c r="L242" s="40">
        <f t="shared" si="5"/>
        <v>0</v>
      </c>
    </row>
    <row r="243" ht="15.0" customHeight="1">
      <c r="C243" s="1" t="str">
        <f t="shared" si="1"/>
        <v>Martin </v>
      </c>
      <c r="F243" s="86"/>
      <c r="G243" s="85" t="s">
        <v>1038</v>
      </c>
      <c r="H243" s="36">
        <f t="shared" si="2"/>
        <v>0</v>
      </c>
      <c r="I243" s="37"/>
      <c r="J243" s="38">
        <f t="shared" si="3"/>
        <v>0</v>
      </c>
      <c r="K243" s="39">
        <f t="shared" si="4"/>
        <v>0</v>
      </c>
      <c r="L243" s="40">
        <f t="shared" si="5"/>
        <v>0</v>
      </c>
    </row>
    <row r="244" ht="15.0" customHeight="1">
      <c r="C244" s="1" t="str">
        <f t="shared" si="1"/>
        <v>Matias </v>
      </c>
      <c r="E244" s="59" t="s">
        <v>31</v>
      </c>
      <c r="F244" s="84" t="s">
        <v>1032</v>
      </c>
      <c r="G244" s="85" t="s">
        <v>1041</v>
      </c>
      <c r="H244" s="36">
        <f t="shared" si="2"/>
        <v>0</v>
      </c>
      <c r="I244" s="37"/>
      <c r="J244" s="38">
        <f t="shared" si="3"/>
        <v>0</v>
      </c>
      <c r="K244" s="39">
        <f t="shared" si="4"/>
        <v>0</v>
      </c>
      <c r="L244" s="40">
        <f t="shared" si="5"/>
        <v>0</v>
      </c>
    </row>
    <row r="245" ht="15.0" customHeight="1">
      <c r="C245" s="1" t="str">
        <f t="shared" si="1"/>
        <v>Laura </v>
      </c>
      <c r="E245" s="59" t="s">
        <v>52</v>
      </c>
      <c r="F245" s="84" t="s">
        <v>1032</v>
      </c>
      <c r="G245" s="85" t="s">
        <v>1044</v>
      </c>
      <c r="H245" s="36" t="str">
        <f t="shared" si="2"/>
        <v>Entonces…</v>
      </c>
      <c r="I245" s="45" t="s">
        <v>88</v>
      </c>
      <c r="J245" s="38" t="str">
        <f t="shared" si="3"/>
        <v>Inferir</v>
      </c>
      <c r="K245" s="39">
        <f t="shared" si="4"/>
        <v>5</v>
      </c>
      <c r="L245" s="40" t="str">
        <f t="shared" si="5"/>
        <v>Da opiniones</v>
      </c>
    </row>
    <row r="246" ht="15.0" customHeight="1">
      <c r="C246" s="1" t="str">
        <f t="shared" si="1"/>
        <v>Matias </v>
      </c>
      <c r="E246" s="59" t="s">
        <v>31</v>
      </c>
      <c r="F246" s="84" t="s">
        <v>1032</v>
      </c>
      <c r="G246" s="85" t="s">
        <v>1046</v>
      </c>
      <c r="H246" s="36">
        <f t="shared" si="2"/>
        <v>0</v>
      </c>
      <c r="I246" s="37"/>
      <c r="J246" s="38">
        <f t="shared" si="3"/>
        <v>0</v>
      </c>
      <c r="K246" s="39">
        <f t="shared" si="4"/>
        <v>0</v>
      </c>
      <c r="L246" s="40">
        <f t="shared" si="5"/>
        <v>0</v>
      </c>
    </row>
    <row r="247" ht="15.0" customHeight="1">
      <c r="C247" s="1" t="str">
        <f t="shared" si="1"/>
        <v>Martin </v>
      </c>
      <c r="E247" s="59" t="s">
        <v>59</v>
      </c>
      <c r="F247" s="84" t="s">
        <v>1032</v>
      </c>
      <c r="G247" s="85" t="s">
        <v>1048</v>
      </c>
      <c r="H247" s="36">
        <f t="shared" si="2"/>
        <v>0</v>
      </c>
      <c r="I247" s="37"/>
      <c r="J247" s="38">
        <f t="shared" si="3"/>
        <v>0</v>
      </c>
      <c r="K247" s="39">
        <f t="shared" si="4"/>
        <v>0</v>
      </c>
      <c r="L247" s="40">
        <f t="shared" si="5"/>
        <v>0</v>
      </c>
    </row>
    <row r="248" ht="15.0" customHeight="1">
      <c r="C248" s="1" t="str">
        <f t="shared" si="1"/>
        <v>Martin </v>
      </c>
      <c r="F248" s="86"/>
      <c r="G248" s="85" t="s">
        <v>1051</v>
      </c>
      <c r="H248" s="36">
        <f t="shared" si="2"/>
        <v>0</v>
      </c>
      <c r="I248" s="37"/>
      <c r="J248" s="38">
        <f t="shared" si="3"/>
        <v>0</v>
      </c>
      <c r="K248" s="39">
        <f t="shared" si="4"/>
        <v>0</v>
      </c>
      <c r="L248" s="40">
        <f t="shared" si="5"/>
        <v>0</v>
      </c>
    </row>
    <row r="249" ht="15.0" customHeight="1">
      <c r="C249" s="1" t="str">
        <f t="shared" si="1"/>
        <v>Matias </v>
      </c>
      <c r="E249" s="59" t="s">
        <v>31</v>
      </c>
      <c r="F249" s="84" t="s">
        <v>1032</v>
      </c>
      <c r="G249" s="85" t="s">
        <v>1053</v>
      </c>
      <c r="H249" s="36" t="str">
        <f t="shared" si="2"/>
        <v>A mi me parece bien…</v>
      </c>
      <c r="I249" s="45" t="s">
        <v>80</v>
      </c>
      <c r="J249" s="38" t="str">
        <f t="shared" si="3"/>
        <v>Concertar</v>
      </c>
      <c r="K249" s="39">
        <f t="shared" si="4"/>
        <v>5</v>
      </c>
      <c r="L249" s="40" t="str">
        <f t="shared" si="5"/>
        <v>Da opiniones</v>
      </c>
    </row>
    <row r="250" ht="15.0" customHeight="1">
      <c r="C250" s="1" t="str">
        <f t="shared" si="1"/>
        <v>Laura </v>
      </c>
      <c r="E250" s="59" t="s">
        <v>52</v>
      </c>
      <c r="F250" s="84" t="s">
        <v>1055</v>
      </c>
      <c r="G250" s="85" t="s">
        <v>1056</v>
      </c>
      <c r="H250" s="36" t="str">
        <f t="shared" si="2"/>
        <v>Entonces…</v>
      </c>
      <c r="I250" s="45" t="s">
        <v>88</v>
      </c>
      <c r="J250" s="38" t="str">
        <f t="shared" si="3"/>
        <v>Inferir</v>
      </c>
      <c r="K250" s="39">
        <f t="shared" si="4"/>
        <v>5</v>
      </c>
      <c r="L250" s="40" t="str">
        <f t="shared" si="5"/>
        <v>Da opiniones</v>
      </c>
    </row>
    <row r="251" ht="15.0" customHeight="1">
      <c r="C251" s="1" t="str">
        <f t="shared" si="1"/>
        <v>Laura </v>
      </c>
      <c r="F251" s="86"/>
      <c r="G251" s="85" t="s">
        <v>1058</v>
      </c>
      <c r="H251" s="36" t="str">
        <f t="shared" si="2"/>
        <v>¡Hasta la próxima!</v>
      </c>
      <c r="I251" s="45" t="s">
        <v>126</v>
      </c>
      <c r="J251" s="38" t="str">
        <f t="shared" si="3"/>
        <v>Finalizar participación</v>
      </c>
      <c r="K251" s="39">
        <f t="shared" si="4"/>
        <v>1</v>
      </c>
      <c r="L251" s="40" t="str">
        <f t="shared" si="5"/>
        <v>Muestra solidaridad</v>
      </c>
    </row>
    <row r="252" ht="15.0" customHeight="1">
      <c r="C252" s="1" t="str">
        <f t="shared" si="1"/>
        <v>Laura </v>
      </c>
      <c r="F252" s="86"/>
      <c r="G252" s="85" t="s">
        <v>1060</v>
      </c>
      <c r="H252" s="36">
        <f t="shared" si="2"/>
        <v>0</v>
      </c>
      <c r="I252" s="37"/>
      <c r="J252" s="38">
        <f t="shared" si="3"/>
        <v>0</v>
      </c>
      <c r="K252" s="39">
        <f t="shared" si="4"/>
        <v>0</v>
      </c>
      <c r="L252" s="40">
        <f t="shared" si="5"/>
        <v>0</v>
      </c>
    </row>
    <row r="253" ht="15.0" customHeight="1">
      <c r="C253" s="1" t="str">
        <f t="shared" si="1"/>
        <v>Matias </v>
      </c>
      <c r="E253" s="59" t="s">
        <v>31</v>
      </c>
      <c r="F253" s="84" t="s">
        <v>1055</v>
      </c>
      <c r="G253" s="85" t="s">
        <v>1062</v>
      </c>
      <c r="H253" s="36" t="str">
        <f t="shared" si="2"/>
        <v>¡Hasta la próxima!</v>
      </c>
      <c r="I253" s="45" t="s">
        <v>126</v>
      </c>
      <c r="J253" s="38" t="str">
        <f t="shared" si="3"/>
        <v>Finalizar participación</v>
      </c>
      <c r="K253" s="39">
        <f t="shared" si="4"/>
        <v>1</v>
      </c>
      <c r="L253" s="40" t="str">
        <f t="shared" si="5"/>
        <v>Muestra solidaridad</v>
      </c>
    </row>
    <row r="254" ht="15.0" customHeight="1">
      <c r="C254" s="1" t="str">
        <f t="shared" si="1"/>
        <v>Matias </v>
      </c>
      <c r="F254" s="86"/>
      <c r="G254" s="85" t="s">
        <v>1064</v>
      </c>
      <c r="H254" s="36">
        <f t="shared" si="2"/>
        <v>0</v>
      </c>
      <c r="I254" s="37"/>
      <c r="J254" s="38">
        <f t="shared" si="3"/>
        <v>0</v>
      </c>
      <c r="K254" s="39">
        <f t="shared" si="4"/>
        <v>0</v>
      </c>
      <c r="L254" s="40">
        <f t="shared" si="5"/>
        <v>0</v>
      </c>
    </row>
    <row r="255" ht="15.0" customHeight="1">
      <c r="C255" s="1" t="str">
        <f t="shared" si="1"/>
        <v>Martin </v>
      </c>
      <c r="E255" s="59" t="s">
        <v>59</v>
      </c>
      <c r="F255" s="84" t="s">
        <v>1055</v>
      </c>
      <c r="G255" s="85" t="s">
        <v>1066</v>
      </c>
      <c r="H255" s="36" t="str">
        <f t="shared" si="2"/>
        <v>Gracias amigos…</v>
      </c>
      <c r="I255" s="45" t="s">
        <v>183</v>
      </c>
      <c r="J255" s="38" t="str">
        <f t="shared" si="3"/>
        <v>Apreciación</v>
      </c>
      <c r="K255" s="39">
        <f t="shared" si="4"/>
        <v>2</v>
      </c>
      <c r="L255" s="40" t="str">
        <f t="shared" si="5"/>
        <v>Muestra relajamiento o moderación</v>
      </c>
    </row>
    <row r="256" ht="15.0" customHeight="1">
      <c r="C256" s="1" t="str">
        <f t="shared" si="1"/>
        <v>Martin </v>
      </c>
      <c r="F256" s="86"/>
      <c r="G256" s="85" t="s">
        <v>1068</v>
      </c>
      <c r="H256" s="36">
        <f t="shared" si="2"/>
        <v>0</v>
      </c>
      <c r="I256" s="37"/>
      <c r="J256" s="38">
        <f t="shared" si="3"/>
        <v>0</v>
      </c>
      <c r="K256" s="39">
        <f t="shared" si="4"/>
        <v>0</v>
      </c>
      <c r="L256" s="40">
        <f t="shared" si="5"/>
        <v>0</v>
      </c>
    </row>
    <row r="257" ht="15.0" customHeight="1">
      <c r="C257" s="1" t="str">
        <f t="shared" si="1"/>
        <v>Laura </v>
      </c>
      <c r="E257" s="59" t="s">
        <v>52</v>
      </c>
      <c r="F257" s="84" t="s">
        <v>1070</v>
      </c>
      <c r="G257" s="85" t="s">
        <v>1071</v>
      </c>
      <c r="H257" s="36">
        <f t="shared" si="2"/>
        <v>0</v>
      </c>
      <c r="I257" s="37"/>
      <c r="J257" s="38">
        <f t="shared" si="3"/>
        <v>0</v>
      </c>
      <c r="K257" s="39">
        <f t="shared" si="4"/>
        <v>0</v>
      </c>
      <c r="L257" s="40">
        <f t="shared" si="5"/>
        <v>0</v>
      </c>
    </row>
    <row r="258" ht="15.0" customHeight="1">
      <c r="C258" s="1" t="str">
        <f t="shared" si="1"/>
        <v>Laura </v>
      </c>
      <c r="F258" s="86"/>
      <c r="G258" s="85" t="s">
        <v>1072</v>
      </c>
      <c r="H258" s="36">
        <f t="shared" si="2"/>
        <v>0</v>
      </c>
      <c r="I258" s="37"/>
      <c r="J258" s="38">
        <f t="shared" si="3"/>
        <v>0</v>
      </c>
      <c r="K258" s="39">
        <f t="shared" si="4"/>
        <v>0</v>
      </c>
      <c r="L258" s="40">
        <f t="shared" si="5"/>
        <v>0</v>
      </c>
    </row>
    <row r="259" ht="15.0" customHeight="1">
      <c r="C259" s="1" t="str">
        <f t="shared" si="1"/>
        <v>Martin </v>
      </c>
      <c r="E259" s="59" t="s">
        <v>59</v>
      </c>
      <c r="F259" s="84" t="s">
        <v>1074</v>
      </c>
      <c r="G259" s="85" t="s">
        <v>1075</v>
      </c>
      <c r="H259" s="36" t="str">
        <f t="shared" si="2"/>
        <v>Yo pienso que…</v>
      </c>
      <c r="I259" s="45" t="s">
        <v>127</v>
      </c>
      <c r="J259" s="38" t="str">
        <f t="shared" si="3"/>
        <v>Sugerir</v>
      </c>
      <c r="K259" s="39">
        <f t="shared" si="4"/>
        <v>5</v>
      </c>
      <c r="L259" s="40" t="str">
        <f t="shared" si="5"/>
        <v>Da opiniones</v>
      </c>
    </row>
    <row r="260" ht="15.0" customHeight="1">
      <c r="C260" s="1" t="str">
        <f t="shared" si="1"/>
        <v>Bruno </v>
      </c>
      <c r="E260" s="59" t="s">
        <v>15</v>
      </c>
      <c r="F260" s="84" t="s">
        <v>1078</v>
      </c>
      <c r="G260" s="85" t="s">
        <v>1079</v>
      </c>
      <c r="H260" s="36" t="str">
        <f t="shared" si="2"/>
        <v>Si, estoy de acuerdo…</v>
      </c>
      <c r="I260" s="45" t="s">
        <v>144</v>
      </c>
      <c r="J260" s="38" t="str">
        <f t="shared" si="3"/>
        <v>Aceptación/Confirmación</v>
      </c>
      <c r="K260" s="39">
        <f t="shared" si="4"/>
        <v>3</v>
      </c>
      <c r="L260" s="40" t="str">
        <f t="shared" si="5"/>
        <v>Muestra acuerdo o aprueba</v>
      </c>
    </row>
    <row r="261" ht="15.0" customHeight="1">
      <c r="C261" s="1" t="str">
        <f t="shared" si="1"/>
        <v>Laura </v>
      </c>
      <c r="E261" s="59" t="s">
        <v>52</v>
      </c>
      <c r="F261" s="84" t="s">
        <v>1081</v>
      </c>
      <c r="G261" s="85" t="s">
        <v>735</v>
      </c>
      <c r="H261" s="36">
        <f t="shared" si="2"/>
        <v>0</v>
      </c>
      <c r="I261" s="37"/>
      <c r="J261" s="38">
        <f t="shared" si="3"/>
        <v>0</v>
      </c>
      <c r="K261" s="39">
        <f t="shared" si="4"/>
        <v>0</v>
      </c>
      <c r="L261" s="40">
        <f t="shared" si="5"/>
        <v>0</v>
      </c>
    </row>
    <row r="262" ht="15.0" customHeight="1">
      <c r="C262" s="1" t="str">
        <f t="shared" si="1"/>
        <v>Laura </v>
      </c>
      <c r="F262" s="86"/>
      <c r="G262" s="85" t="s">
        <v>1083</v>
      </c>
      <c r="H262" s="36">
        <f t="shared" si="2"/>
        <v>0</v>
      </c>
      <c r="I262" s="37"/>
      <c r="J262" s="38">
        <f t="shared" si="3"/>
        <v>0</v>
      </c>
      <c r="K262" s="39">
        <f t="shared" si="4"/>
        <v>0</v>
      </c>
      <c r="L262" s="40">
        <f t="shared" si="5"/>
        <v>0</v>
      </c>
    </row>
    <row r="263" ht="15.0" customHeight="1">
      <c r="C263" s="1" t="str">
        <f t="shared" si="1"/>
        <v>yamil </v>
      </c>
      <c r="E263" s="59" t="s">
        <v>41</v>
      </c>
      <c r="F263" s="84" t="s">
        <v>1085</v>
      </c>
      <c r="G263" s="85" t="s">
        <v>1086</v>
      </c>
      <c r="H263" s="36">
        <f t="shared" si="2"/>
        <v>0</v>
      </c>
      <c r="I263" s="37"/>
      <c r="J263" s="38">
        <f t="shared" si="3"/>
        <v>0</v>
      </c>
      <c r="K263" s="39">
        <f t="shared" si="4"/>
        <v>0</v>
      </c>
      <c r="L263" s="40">
        <f t="shared" si="5"/>
        <v>0</v>
      </c>
    </row>
    <row r="264" ht="15.0" customHeight="1">
      <c r="C264" s="1" t="str">
        <f t="shared" si="1"/>
        <v>yamil </v>
      </c>
      <c r="F264" s="86"/>
      <c r="G264" s="85" t="s">
        <v>1088</v>
      </c>
      <c r="H264" s="36">
        <f t="shared" si="2"/>
        <v>0</v>
      </c>
      <c r="I264" s="37"/>
      <c r="J264" s="38">
        <f t="shared" si="3"/>
        <v>0</v>
      </c>
      <c r="K264" s="39">
        <f t="shared" si="4"/>
        <v>0</v>
      </c>
      <c r="L264" s="40">
        <f t="shared" si="5"/>
        <v>0</v>
      </c>
    </row>
    <row r="265" ht="15.0" customHeight="1">
      <c r="C265" s="1" t="str">
        <f t="shared" si="1"/>
        <v>yamil </v>
      </c>
      <c r="F265" s="86"/>
      <c r="G265" s="88"/>
      <c r="H265" s="36">
        <f t="shared" si="2"/>
        <v>0</v>
      </c>
      <c r="I265" s="37"/>
      <c r="J265" s="38">
        <f t="shared" si="3"/>
        <v>0</v>
      </c>
      <c r="K265" s="39">
        <f t="shared" si="4"/>
        <v>0</v>
      </c>
      <c r="L265" s="40">
        <f t="shared" si="5"/>
        <v>0</v>
      </c>
    </row>
    <row r="266" ht="15.0" customHeight="1">
      <c r="F266" s="86"/>
      <c r="G266" s="88"/>
      <c r="H266" s="36">
        <f t="shared" si="2"/>
        <v>0</v>
      </c>
      <c r="I266" s="37"/>
      <c r="J266" s="38">
        <f t="shared" si="3"/>
        <v>0</v>
      </c>
      <c r="K266" s="39">
        <f t="shared" si="4"/>
        <v>0</v>
      </c>
      <c r="L266" s="40">
        <f t="shared" si="5"/>
        <v>0</v>
      </c>
    </row>
  </sheetData>
  <dataValidations>
    <dataValidation type="list" allowBlank="1" showErrorMessage="1" sqref="I3:I266">
      <formula1>$W$28:$W$63</formula1>
    </dataValidation>
    <dataValidation type="list" allowBlank="1" showErrorMessage="1" sqref="K1:K2">
      <formula1>$O$4:$O$15</formula1>
    </dataValidation>
  </dataValidations>
  <hyperlinks>
    <hyperlink r:id="rId2" ref="G1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7.75"/>
    <col customWidth="1" min="6" max="6" width="2.88"/>
    <col customWidth="1" min="7" max="7" width="39.88"/>
    <col customWidth="1" min="8" max="8" width="2.38"/>
    <col customWidth="1" min="9" max="9" width="13.5"/>
    <col customWidth="1" min="10" max="10" width="10.13"/>
    <col customWidth="1" min="11" max="11" width="5.0"/>
    <col customWidth="1" min="12" max="12" width="11.13"/>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3"/>
      <c r="G1" s="4"/>
      <c r="H1" s="5"/>
      <c r="I1" s="6"/>
      <c r="J1" s="7"/>
      <c r="K1" s="8"/>
      <c r="L1" s="9"/>
      <c r="M1" s="10"/>
      <c r="N1" s="11">
        <v>880.0</v>
      </c>
      <c r="O1" s="27"/>
      <c r="P1" s="27"/>
      <c r="Q1" s="27"/>
      <c r="R1" s="27"/>
      <c r="S1" s="27"/>
      <c r="T1" s="27"/>
      <c r="U1" s="27"/>
      <c r="V1" s="27"/>
      <c r="W1" s="27"/>
      <c r="X1" s="27"/>
      <c r="Y1" s="27"/>
      <c r="Z1" s="27"/>
      <c r="AA1" s="27"/>
      <c r="AB1" s="27"/>
      <c r="AC1" s="27"/>
      <c r="AD1" s="27"/>
      <c r="AE1" s="27"/>
      <c r="AF1" s="27"/>
      <c r="AG1" s="27"/>
      <c r="AH1" s="27"/>
      <c r="AI1" s="27"/>
      <c r="AJ1" s="28"/>
      <c r="AK1" s="28"/>
      <c r="AL1" s="28"/>
      <c r="AM1" s="28"/>
      <c r="AN1" s="28"/>
      <c r="AO1" s="28"/>
      <c r="AP1" s="28"/>
      <c r="AQ1" s="28"/>
      <c r="AR1" s="30"/>
    </row>
    <row r="2" ht="18.0" customHeight="1">
      <c r="A2" s="16" t="s">
        <v>0</v>
      </c>
      <c r="B2" s="16" t="s">
        <v>1</v>
      </c>
      <c r="C2" s="16" t="s">
        <v>2</v>
      </c>
      <c r="D2" s="17"/>
      <c r="E2" s="16" t="s">
        <v>1</v>
      </c>
      <c r="F2" s="18" t="s">
        <v>3</v>
      </c>
      <c r="G2" s="19" t="s">
        <v>4</v>
      </c>
      <c r="H2" s="20" t="s">
        <v>5</v>
      </c>
      <c r="I2" s="21" t="s">
        <v>6</v>
      </c>
      <c r="J2" s="22" t="s">
        <v>7</v>
      </c>
      <c r="K2" s="22" t="s">
        <v>8</v>
      </c>
      <c r="L2" s="23" t="s">
        <v>9</v>
      </c>
      <c r="M2" s="33"/>
      <c r="N2" s="34" t="s">
        <v>10</v>
      </c>
      <c r="O2" s="34"/>
      <c r="P2" s="34" t="s">
        <v>11</v>
      </c>
      <c r="Q2" s="34" t="s">
        <v>12</v>
      </c>
      <c r="R2" s="34"/>
      <c r="S2" s="34" t="s">
        <v>13</v>
      </c>
      <c r="T2" s="34"/>
      <c r="U2" s="34"/>
      <c r="V2" s="34"/>
      <c r="W2" s="34" t="s">
        <v>14</v>
      </c>
      <c r="X2" s="34"/>
      <c r="Y2" s="34"/>
      <c r="Z2" s="34"/>
      <c r="AA2" s="34"/>
      <c r="AB2" s="34"/>
      <c r="AC2" s="34"/>
      <c r="AD2" s="34"/>
      <c r="AE2" s="34"/>
      <c r="AF2" s="34"/>
      <c r="AG2" s="34"/>
      <c r="AH2" s="34"/>
      <c r="AI2" s="34"/>
      <c r="AJ2" s="35"/>
      <c r="AK2" s="35"/>
      <c r="AL2" s="35"/>
      <c r="AM2" s="35"/>
      <c r="AN2" s="35"/>
      <c r="AO2" s="35"/>
      <c r="AP2" s="35"/>
      <c r="AQ2" s="35"/>
      <c r="AR2" s="35"/>
    </row>
    <row r="3" ht="18.75" customHeight="1">
      <c r="A3" s="1"/>
      <c r="B3" s="1"/>
      <c r="C3" s="1" t="str">
        <f t="shared" ref="C3:C879" si="1">IF(E3="",C2,E3)</f>
        <v>Eddie </v>
      </c>
      <c r="D3" s="2"/>
      <c r="E3" s="29" t="s">
        <v>21</v>
      </c>
      <c r="F3" s="31" t="s">
        <v>22</v>
      </c>
      <c r="G3" s="32" t="s">
        <v>23</v>
      </c>
      <c r="H3" s="36">
        <f t="shared" ref="H3:H880"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0</v>
      </c>
      <c r="I3" s="37"/>
      <c r="J3" s="38">
        <f t="shared" ref="J3:J880"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0</v>
      </c>
      <c r="K3" s="39">
        <f t="shared" ref="K3:K880"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0</v>
      </c>
      <c r="L3" s="40">
        <f t="shared" ref="L3:L880" si="5">IF(K3=O$4,N$4,IF(K3=O$5,N$5,IF(K3=O$6,N$6,IF(K3=O$7,N$7,IF(K3=O$8,N$8,IF(K3=O$9,N$9,IF(K3=O$10,N$10,IF(K3=O$11,N$11,IF(K3=O$12,N$12,IF(K3=O$13,N$13,IF(K3=O$14,N$14,0)))))))))))</f>
        <v>0</v>
      </c>
      <c r="M3" s="10"/>
      <c r="N3" s="34"/>
      <c r="O3" s="34" t="s">
        <v>24</v>
      </c>
      <c r="P3" s="27">
        <f>COUNTIFS(K$3:K$880,"&gt;0")</f>
        <v>373</v>
      </c>
      <c r="Q3" s="27">
        <f t="shared" ref="Q3:Q15" si="6">(P3/P$3)*100</f>
        <v>100</v>
      </c>
      <c r="R3" s="27"/>
      <c r="S3" s="27"/>
      <c r="T3" s="27"/>
      <c r="U3" s="27"/>
      <c r="V3" s="27"/>
      <c r="W3" s="34" t="s">
        <v>25</v>
      </c>
      <c r="X3" s="34" t="s">
        <v>26</v>
      </c>
      <c r="Y3" s="34" t="s">
        <v>27</v>
      </c>
      <c r="Z3" s="34" t="s">
        <v>28</v>
      </c>
      <c r="AA3" s="27"/>
      <c r="AB3" s="34" t="s">
        <v>29</v>
      </c>
      <c r="AC3" s="34" t="s">
        <v>30</v>
      </c>
      <c r="AD3" s="27"/>
      <c r="AE3" s="27"/>
      <c r="AF3" s="27"/>
      <c r="AG3" s="27"/>
      <c r="AH3" s="27"/>
      <c r="AI3" s="27"/>
      <c r="AJ3" s="28"/>
      <c r="AK3" s="28"/>
      <c r="AL3" s="28"/>
      <c r="AM3" s="28"/>
      <c r="AN3" s="28"/>
      <c r="AO3" s="28"/>
      <c r="AP3" s="28"/>
      <c r="AQ3" s="28"/>
      <c r="AR3" s="30"/>
    </row>
    <row r="4" ht="16.5" customHeight="1">
      <c r="A4" s="1"/>
      <c r="B4" s="1"/>
      <c r="C4" s="1" t="str">
        <f t="shared" si="1"/>
        <v>Eddie </v>
      </c>
      <c r="D4" s="2"/>
      <c r="E4" s="43"/>
      <c r="F4" s="44"/>
      <c r="G4" s="42" t="s">
        <v>35</v>
      </c>
      <c r="H4" s="36" t="str">
        <f t="shared" si="2"/>
        <v>¿Qué hacemos ahora?...</v>
      </c>
      <c r="I4" s="45" t="s">
        <v>36</v>
      </c>
      <c r="J4" s="38" t="str">
        <f t="shared" si="3"/>
        <v>Elaboración</v>
      </c>
      <c r="K4" s="39">
        <f t="shared" si="4"/>
        <v>9</v>
      </c>
      <c r="L4" s="40" t="str">
        <f t="shared" si="5"/>
        <v>Pide sugerencias u orientación</v>
      </c>
      <c r="M4" s="10"/>
      <c r="N4" s="34" t="s">
        <v>37</v>
      </c>
      <c r="O4" s="34">
        <v>1.0</v>
      </c>
      <c r="P4" s="27">
        <f t="shared" ref="P4:P15" si="7">COUNTIF(K$3:K$880,O4)</f>
        <v>34</v>
      </c>
      <c r="Q4" s="27">
        <f t="shared" si="6"/>
        <v>9.115281501</v>
      </c>
      <c r="R4" s="27"/>
      <c r="S4" s="27" t="str">
        <f>IF(Q4&gt;5,"Problema de Reintegración",0)</f>
        <v>Problema de Reintegración</v>
      </c>
      <c r="T4" s="27">
        <v>0.0</v>
      </c>
      <c r="U4" s="27"/>
      <c r="V4" s="27"/>
      <c r="W4" s="34" t="s">
        <v>38</v>
      </c>
      <c r="X4" s="34" t="s">
        <v>39</v>
      </c>
      <c r="Y4" s="34">
        <f>30/100</f>
        <v>0.3</v>
      </c>
      <c r="Z4" s="34">
        <f>14/100</f>
        <v>0.14</v>
      </c>
      <c r="AA4" s="27"/>
      <c r="AB4" s="27">
        <v>1.0</v>
      </c>
      <c r="AC4" s="27"/>
      <c r="AD4" s="27">
        <f>IF(AC4&gt;5,"Problema de Reintegración",0)</f>
        <v>0</v>
      </c>
      <c r="AE4" s="27">
        <v>0.0</v>
      </c>
      <c r="AF4" s="27" t="s">
        <v>40</v>
      </c>
      <c r="AG4" s="27"/>
      <c r="AH4" s="27"/>
      <c r="AI4" s="27"/>
      <c r="AJ4" s="28"/>
      <c r="AK4" s="28"/>
      <c r="AL4" s="28"/>
      <c r="AM4" s="28"/>
      <c r="AN4" s="28"/>
      <c r="AO4" s="28"/>
      <c r="AP4" s="28"/>
      <c r="AQ4" s="28"/>
      <c r="AR4" s="30"/>
    </row>
    <row r="5" ht="18.0" customHeight="1">
      <c r="A5" s="1"/>
      <c r="B5" s="1"/>
      <c r="C5" s="1" t="str">
        <f t="shared" si="1"/>
        <v>Jose </v>
      </c>
      <c r="D5" s="2"/>
      <c r="E5" s="41" t="s">
        <v>47</v>
      </c>
      <c r="F5" s="31" t="s">
        <v>48</v>
      </c>
      <c r="G5" s="42" t="s">
        <v>49</v>
      </c>
      <c r="H5" s="36">
        <f t="shared" si="2"/>
        <v>0</v>
      </c>
      <c r="I5" s="37"/>
      <c r="J5" s="38">
        <f t="shared" si="3"/>
        <v>0</v>
      </c>
      <c r="K5" s="39">
        <f t="shared" si="4"/>
        <v>0</v>
      </c>
      <c r="L5" s="40">
        <f t="shared" si="5"/>
        <v>0</v>
      </c>
      <c r="M5" s="10"/>
      <c r="N5" s="34" t="s">
        <v>50</v>
      </c>
      <c r="O5" s="34">
        <v>2.0</v>
      </c>
      <c r="P5" s="27">
        <f t="shared" si="7"/>
        <v>1</v>
      </c>
      <c r="Q5" s="27">
        <f t="shared" si="6"/>
        <v>0.2680965147</v>
      </c>
      <c r="R5" s="27"/>
      <c r="S5" s="27" t="str">
        <f>IF(Q5&lt;=14,,"Problema de Tensión")</f>
        <v/>
      </c>
      <c r="T5" s="27" t="str">
        <f>IF(Q5&gt;=3,,"Problema de Tensión")</f>
        <v>Problema de Tensión</v>
      </c>
      <c r="U5" s="27"/>
      <c r="V5" s="27"/>
      <c r="W5" s="34" t="s">
        <v>38</v>
      </c>
      <c r="X5" s="34" t="s">
        <v>51</v>
      </c>
      <c r="Y5" s="34">
        <f>11/100</f>
        <v>0.11</v>
      </c>
      <c r="Z5" s="34">
        <f>2/100</f>
        <v>0.02</v>
      </c>
      <c r="AA5" s="27"/>
      <c r="AB5" s="27">
        <v>2.0</v>
      </c>
      <c r="AC5" s="27"/>
      <c r="AD5" s="27" t="str">
        <f>IF(AC5&lt;=14,,"Problema de Tensión")</f>
        <v/>
      </c>
      <c r="AE5" s="27" t="str">
        <f>IF(AC5&gt;=3,,"Problema de Tensión")</f>
        <v>Problema de Tensión</v>
      </c>
      <c r="AF5" s="27" t="s">
        <v>40</v>
      </c>
      <c r="AG5" s="27"/>
      <c r="AH5" s="27"/>
      <c r="AI5" s="27"/>
      <c r="AJ5" s="28"/>
      <c r="AK5" s="28"/>
      <c r="AL5" s="28"/>
      <c r="AM5" s="28"/>
      <c r="AN5" s="28"/>
      <c r="AO5" s="28"/>
      <c r="AP5" s="28"/>
      <c r="AQ5" s="28"/>
      <c r="AR5" s="30"/>
    </row>
    <row r="6" ht="15.75" customHeight="1">
      <c r="A6" s="1"/>
      <c r="B6" s="1"/>
      <c r="C6" s="1" t="str">
        <f t="shared" si="1"/>
        <v>Jose </v>
      </c>
      <c r="D6" s="2"/>
      <c r="E6" s="43"/>
      <c r="F6" s="44"/>
      <c r="G6" s="42" t="s">
        <v>56</v>
      </c>
      <c r="H6" s="36">
        <f t="shared" si="2"/>
        <v>0</v>
      </c>
      <c r="I6" s="37"/>
      <c r="J6" s="38">
        <f t="shared" si="3"/>
        <v>0</v>
      </c>
      <c r="K6" s="39">
        <f t="shared" si="4"/>
        <v>0</v>
      </c>
      <c r="L6" s="40">
        <f t="shared" si="5"/>
        <v>0</v>
      </c>
      <c r="M6" s="10"/>
      <c r="N6" s="34" t="s">
        <v>55</v>
      </c>
      <c r="O6" s="34">
        <v>3.0</v>
      </c>
      <c r="P6" s="27">
        <f t="shared" si="7"/>
        <v>10</v>
      </c>
      <c r="Q6" s="27">
        <f t="shared" si="6"/>
        <v>2.680965147</v>
      </c>
      <c r="R6" s="27"/>
      <c r="S6" s="27" t="str">
        <f>IF(Q6&lt;=20,,"Problema de Decisión")</f>
        <v/>
      </c>
      <c r="T6" s="27" t="str">
        <f>IF(Q6&gt;=6,,"Problema de Decisión")</f>
        <v>Problema de Decisión</v>
      </c>
      <c r="U6" s="27"/>
      <c r="V6" s="27"/>
      <c r="W6" s="34" t="s">
        <v>57</v>
      </c>
      <c r="X6" s="34" t="s">
        <v>58</v>
      </c>
      <c r="Y6" s="34">
        <f>40/100</f>
        <v>0.4</v>
      </c>
      <c r="Z6" s="34">
        <f>21/100</f>
        <v>0.21</v>
      </c>
      <c r="AA6" s="27"/>
      <c r="AB6" s="27">
        <v>3.0</v>
      </c>
      <c r="AC6" s="27"/>
      <c r="AD6" s="27" t="str">
        <f>IF(AC6&lt;=20,,"Problema de Decisión")</f>
        <v/>
      </c>
      <c r="AE6" s="27" t="str">
        <f>IF(AC6&gt;=6,,"Problema de Decisión")</f>
        <v>Problema de Decisión</v>
      </c>
      <c r="AF6" s="27" t="s">
        <v>40</v>
      </c>
      <c r="AG6" s="27"/>
      <c r="AH6" s="27"/>
      <c r="AI6" s="27"/>
      <c r="AJ6" s="28"/>
      <c r="AK6" s="28"/>
      <c r="AL6" s="28"/>
      <c r="AM6" s="28"/>
      <c r="AN6" s="28"/>
      <c r="AO6" s="28"/>
      <c r="AP6" s="28"/>
      <c r="AQ6" s="28"/>
      <c r="AR6" s="30"/>
    </row>
    <row r="7" ht="15.75" customHeight="1">
      <c r="A7" s="1"/>
      <c r="B7" s="1"/>
      <c r="C7" s="1" t="str">
        <f t="shared" si="1"/>
        <v>Jose </v>
      </c>
      <c r="D7" s="2"/>
      <c r="E7" s="43"/>
      <c r="F7" s="44"/>
      <c r="G7" s="42" t="s">
        <v>63</v>
      </c>
      <c r="H7" s="36" t="str">
        <f t="shared" si="2"/>
        <v>Yo creo que debemos intentar…</v>
      </c>
      <c r="I7" s="45" t="s">
        <v>65</v>
      </c>
      <c r="J7" s="38" t="str">
        <f t="shared" si="3"/>
        <v>Sugerir acción</v>
      </c>
      <c r="K7" s="39">
        <f t="shared" si="4"/>
        <v>4</v>
      </c>
      <c r="L7" s="40" t="str">
        <f t="shared" si="5"/>
        <v>Da sugerencia u orientación</v>
      </c>
      <c r="M7" s="10"/>
      <c r="N7" s="34" t="s">
        <v>64</v>
      </c>
      <c r="O7" s="34">
        <v>4.0</v>
      </c>
      <c r="P7" s="27">
        <f t="shared" si="7"/>
        <v>48</v>
      </c>
      <c r="Q7" s="27">
        <f t="shared" si="6"/>
        <v>12.86863271</v>
      </c>
      <c r="R7" s="27"/>
      <c r="S7" s="27" t="str">
        <f>IF(Q7&lt;=11,,"Problema de Control")</f>
        <v>Problema de Control</v>
      </c>
      <c r="T7" s="27" t="str">
        <f>IF(Q7&gt;=4,,"Problema de Control")</f>
        <v/>
      </c>
      <c r="U7" s="27"/>
      <c r="V7" s="27"/>
      <c r="W7" s="34" t="s">
        <v>57</v>
      </c>
      <c r="X7" s="34" t="s">
        <v>66</v>
      </c>
      <c r="Y7" s="34">
        <f>9/100</f>
        <v>0.09</v>
      </c>
      <c r="Z7" s="34">
        <f>1/100</f>
        <v>0.01</v>
      </c>
      <c r="AA7" s="27"/>
      <c r="AB7" s="27">
        <v>4.0</v>
      </c>
      <c r="AC7" s="27"/>
      <c r="AD7" s="27" t="str">
        <f>IF(AC7&lt;=11,,"Problema de Control")</f>
        <v/>
      </c>
      <c r="AE7" s="27" t="str">
        <f>IF(AC7&gt;=4,,"Problema de Control")</f>
        <v>Problema de Control</v>
      </c>
      <c r="AF7" s="27" t="s">
        <v>40</v>
      </c>
      <c r="AG7" s="27"/>
      <c r="AH7" s="27"/>
      <c r="AI7" s="27"/>
      <c r="AJ7" s="28"/>
      <c r="AK7" s="28"/>
      <c r="AL7" s="28"/>
      <c r="AM7" s="28"/>
      <c r="AN7" s="28"/>
      <c r="AO7" s="28"/>
      <c r="AP7" s="28"/>
      <c r="AQ7" s="28"/>
      <c r="AR7" s="30"/>
    </row>
    <row r="8" ht="15.75" customHeight="1">
      <c r="A8" s="1"/>
      <c r="B8" s="1"/>
      <c r="C8" s="1" t="str">
        <f t="shared" si="1"/>
        <v>Jose </v>
      </c>
      <c r="D8" s="2"/>
      <c r="E8" s="43"/>
      <c r="F8" s="44"/>
      <c r="G8" s="42" t="s">
        <v>70</v>
      </c>
      <c r="H8" s="36" t="str">
        <f t="shared" si="2"/>
        <v>¿Están de acuerdo...?</v>
      </c>
      <c r="I8" s="45" t="s">
        <v>71</v>
      </c>
      <c r="J8" s="38" t="str">
        <f t="shared" si="3"/>
        <v>Requerir confirmación</v>
      </c>
      <c r="K8" s="39">
        <f t="shared" si="4"/>
        <v>8</v>
      </c>
      <c r="L8" s="40" t="str">
        <f t="shared" si="5"/>
        <v>Pide opinión</v>
      </c>
      <c r="M8" s="10"/>
      <c r="N8" s="34" t="s">
        <v>72</v>
      </c>
      <c r="O8" s="34">
        <v>5.0</v>
      </c>
      <c r="P8" s="27">
        <f t="shared" si="7"/>
        <v>78</v>
      </c>
      <c r="Q8" s="27">
        <f t="shared" si="6"/>
        <v>20.91152815</v>
      </c>
      <c r="R8" s="27"/>
      <c r="S8" s="27" t="str">
        <f>IF(Q8&lt;=40,,"Problema de Evaluación")</f>
        <v/>
      </c>
      <c r="T8" s="27" t="str">
        <f>IF(Q8&gt;=21,,"Problema de Evaluación")</f>
        <v>Problema de Evaluación</v>
      </c>
      <c r="U8" s="27"/>
      <c r="V8" s="27"/>
      <c r="W8" s="34" t="s">
        <v>73</v>
      </c>
      <c r="X8" s="34" t="s">
        <v>74</v>
      </c>
      <c r="Y8" s="34">
        <f>11/100</f>
        <v>0.11</v>
      </c>
      <c r="Z8" s="34">
        <f>4/100</f>
        <v>0.04</v>
      </c>
      <c r="AA8" s="27"/>
      <c r="AB8" s="27">
        <v>5.0</v>
      </c>
      <c r="AC8" s="27"/>
      <c r="AD8" s="27" t="str">
        <f>IF(AC8&lt;=40,,"Problema de Evaluación")</f>
        <v/>
      </c>
      <c r="AE8" s="27" t="str">
        <f>IF(AC8&gt;=21,,"Problema de Evaluación")</f>
        <v>Problema de Evaluación</v>
      </c>
      <c r="AF8" s="27" t="s">
        <v>40</v>
      </c>
      <c r="AG8" s="27"/>
      <c r="AH8" s="27"/>
      <c r="AI8" s="27"/>
      <c r="AJ8" s="28"/>
      <c r="AK8" s="28"/>
      <c r="AL8" s="28"/>
      <c r="AM8" s="28"/>
      <c r="AN8" s="28"/>
      <c r="AO8" s="28"/>
      <c r="AP8" s="28"/>
      <c r="AQ8" s="28"/>
      <c r="AR8" s="30"/>
    </row>
    <row r="9" ht="15.75" customHeight="1">
      <c r="A9" s="1"/>
      <c r="B9" s="1"/>
      <c r="C9" s="1" t="str">
        <f t="shared" si="1"/>
        <v>Eddie </v>
      </c>
      <c r="D9" s="2"/>
      <c r="E9" s="47" t="s">
        <v>21</v>
      </c>
      <c r="F9" s="31" t="s">
        <v>76</v>
      </c>
      <c r="G9" s="32" t="s">
        <v>77</v>
      </c>
      <c r="H9" s="36" t="str">
        <f t="shared" si="2"/>
        <v>A mi me parece bien…</v>
      </c>
      <c r="I9" s="45" t="s">
        <v>80</v>
      </c>
      <c r="J9" s="38" t="str">
        <f t="shared" si="3"/>
        <v>Concertar</v>
      </c>
      <c r="K9" s="39">
        <f t="shared" si="4"/>
        <v>5</v>
      </c>
      <c r="L9" s="40" t="str">
        <f t="shared" si="5"/>
        <v>Da opiniones</v>
      </c>
      <c r="M9" s="10"/>
      <c r="N9" s="34" t="s">
        <v>82</v>
      </c>
      <c r="O9" s="34">
        <v>6.0</v>
      </c>
      <c r="P9" s="27">
        <f t="shared" si="7"/>
        <v>52</v>
      </c>
      <c r="Q9" s="27">
        <f t="shared" si="6"/>
        <v>13.94101877</v>
      </c>
      <c r="R9" s="27"/>
      <c r="S9" s="27" t="str">
        <f>IF(Q9&lt;=30,,"Problema de Comunicación")</f>
        <v/>
      </c>
      <c r="T9" s="27" t="str">
        <f>IF(Q9&gt;=14,,"Problema de Comunicación")</f>
        <v>Problema de Comunicación</v>
      </c>
      <c r="U9" s="27"/>
      <c r="V9" s="27"/>
      <c r="W9" s="34" t="s">
        <v>73</v>
      </c>
      <c r="X9" s="34" t="s">
        <v>83</v>
      </c>
      <c r="Y9" s="34">
        <f>5/100</f>
        <v>0.05</v>
      </c>
      <c r="Z9" s="34">
        <v>0.0</v>
      </c>
      <c r="AA9" s="27"/>
      <c r="AB9" s="27">
        <v>6.0</v>
      </c>
      <c r="AC9" s="27"/>
      <c r="AD9" s="27" t="str">
        <f>IF(AC9&lt;=30,,"Problema de Comunicación")</f>
        <v/>
      </c>
      <c r="AE9" s="27" t="str">
        <f>IF(AC9&gt;=14,,"Problema de Comunicación")</f>
        <v>Problema de Comunicación</v>
      </c>
      <c r="AF9" s="27" t="s">
        <v>40</v>
      </c>
      <c r="AG9" s="27"/>
      <c r="AH9" s="27"/>
      <c r="AI9" s="27"/>
      <c r="AJ9" s="28"/>
      <c r="AK9" s="28"/>
      <c r="AL9" s="28"/>
      <c r="AM9" s="28"/>
      <c r="AN9" s="28"/>
      <c r="AO9" s="28"/>
      <c r="AP9" s="28"/>
      <c r="AQ9" s="28"/>
      <c r="AR9" s="30"/>
    </row>
    <row r="10" ht="15.75" customHeight="1">
      <c r="A10" s="1"/>
      <c r="B10" s="1"/>
      <c r="C10" s="1" t="str">
        <f t="shared" si="1"/>
        <v>Andrés </v>
      </c>
      <c r="D10" s="2"/>
      <c r="E10" s="47" t="s">
        <v>84</v>
      </c>
      <c r="F10" s="31" t="s">
        <v>85</v>
      </c>
      <c r="G10" s="32" t="s">
        <v>86</v>
      </c>
      <c r="H10" s="36" t="str">
        <f t="shared" si="2"/>
        <v>Entonces…</v>
      </c>
      <c r="I10" s="45" t="s">
        <v>88</v>
      </c>
      <c r="J10" s="38" t="str">
        <f t="shared" si="3"/>
        <v>Inferir</v>
      </c>
      <c r="K10" s="39">
        <f t="shared" si="4"/>
        <v>5</v>
      </c>
      <c r="L10" s="40" t="str">
        <f t="shared" si="5"/>
        <v>Da opiniones</v>
      </c>
      <c r="M10" s="10"/>
      <c r="N10" s="34" t="s">
        <v>92</v>
      </c>
      <c r="O10" s="34">
        <v>7.0</v>
      </c>
      <c r="P10" s="27">
        <f t="shared" si="7"/>
        <v>18</v>
      </c>
      <c r="Q10" s="27">
        <f t="shared" si="6"/>
        <v>4.825737265</v>
      </c>
      <c r="R10" s="27"/>
      <c r="S10" s="27" t="str">
        <f>IF(Q10&lt;=11,,"Problema de Comunicación")</f>
        <v/>
      </c>
      <c r="T10" s="27" t="str">
        <f>IF(Q10&gt;=2,,"Problema de Comunicación")</f>
        <v/>
      </c>
      <c r="U10" s="27"/>
      <c r="V10" s="27"/>
      <c r="W10" s="34" t="s">
        <v>93</v>
      </c>
      <c r="X10" s="34" t="s">
        <v>94</v>
      </c>
      <c r="Y10" s="34">
        <f>20/100</f>
        <v>0.2</v>
      </c>
      <c r="Z10" s="34">
        <f>6/100</f>
        <v>0.06</v>
      </c>
      <c r="AA10" s="27"/>
      <c r="AB10" s="27">
        <v>7.0</v>
      </c>
      <c r="AC10" s="27"/>
      <c r="AD10" s="27" t="str">
        <f>IF(AC10&lt;=11,,"Problema de Comunicación")</f>
        <v/>
      </c>
      <c r="AE10" s="27" t="str">
        <f>IF(AC10&gt;=2,,"Problema de Comunicación")</f>
        <v>Problema de Comunicación</v>
      </c>
      <c r="AF10" s="27" t="s">
        <v>40</v>
      </c>
      <c r="AG10" s="27"/>
      <c r="AH10" s="27"/>
      <c r="AI10" s="27"/>
      <c r="AJ10" s="28"/>
      <c r="AK10" s="28"/>
      <c r="AL10" s="28"/>
      <c r="AM10" s="28"/>
      <c r="AN10" s="28"/>
      <c r="AO10" s="28"/>
      <c r="AP10" s="28"/>
      <c r="AQ10" s="28"/>
      <c r="AR10" s="30"/>
    </row>
    <row r="11" ht="15.75" customHeight="1">
      <c r="A11" s="1"/>
      <c r="B11" s="1"/>
      <c r="C11" s="1" t="str">
        <f t="shared" si="1"/>
        <v>Eddie </v>
      </c>
      <c r="D11" s="2"/>
      <c r="E11" s="47" t="s">
        <v>21</v>
      </c>
      <c r="F11" s="31" t="s">
        <v>95</v>
      </c>
      <c r="G11" s="50" t="s">
        <v>96</v>
      </c>
      <c r="H11" s="36" t="str">
        <f t="shared" si="2"/>
        <v>¡Esto va bien! Sigamos…</v>
      </c>
      <c r="I11" s="45" t="s">
        <v>99</v>
      </c>
      <c r="J11" s="38" t="str">
        <f t="shared" si="3"/>
        <v>Reforzar</v>
      </c>
      <c r="K11" s="39">
        <f t="shared" si="4"/>
        <v>5</v>
      </c>
      <c r="L11" s="40" t="str">
        <f t="shared" si="5"/>
        <v>Da opiniones</v>
      </c>
      <c r="M11" s="10"/>
      <c r="N11" s="34" t="s">
        <v>103</v>
      </c>
      <c r="O11" s="34">
        <v>8.0</v>
      </c>
      <c r="P11" s="27">
        <f t="shared" si="7"/>
        <v>17</v>
      </c>
      <c r="Q11" s="27">
        <f t="shared" si="6"/>
        <v>4.557640751</v>
      </c>
      <c r="R11" s="27"/>
      <c r="S11" s="27" t="str">
        <f>IF(Q11&lt;=9,,"Problema de Evaluación")</f>
        <v/>
      </c>
      <c r="T11" s="27" t="str">
        <f>IF(Q11&gt;=1,,"Problema de Evaluación")</f>
        <v/>
      </c>
      <c r="U11" s="27"/>
      <c r="V11" s="27"/>
      <c r="W11" s="34" t="s">
        <v>93</v>
      </c>
      <c r="X11" s="34" t="s">
        <v>104</v>
      </c>
      <c r="Y11" s="34">
        <f>13/100</f>
        <v>0.13</v>
      </c>
      <c r="Z11" s="34">
        <f t="shared" ref="Z11:Z12" si="8">3/100</f>
        <v>0.03</v>
      </c>
      <c r="AA11" s="27"/>
      <c r="AB11" s="27">
        <v>8.0</v>
      </c>
      <c r="AC11" s="27"/>
      <c r="AD11" s="27" t="str">
        <f>IF(AC11&lt;=9,,"Problema de Evaluación")</f>
        <v/>
      </c>
      <c r="AE11" s="27" t="str">
        <f>IF(AC11&gt;=1,,"Problema de Evaluación")</f>
        <v>Problema de Evaluación</v>
      </c>
      <c r="AF11" s="27" t="s">
        <v>40</v>
      </c>
      <c r="AG11" s="27" t="s">
        <v>105</v>
      </c>
      <c r="AH11" s="27"/>
      <c r="AI11" s="27"/>
      <c r="AJ11" s="28"/>
      <c r="AK11" s="28"/>
      <c r="AL11" s="28"/>
      <c r="AM11" s="28"/>
      <c r="AN11" s="28"/>
      <c r="AO11" s="28"/>
      <c r="AP11" s="28"/>
      <c r="AQ11" s="28"/>
      <c r="AR11" s="30"/>
    </row>
    <row r="12" ht="15.75" customHeight="1">
      <c r="A12" s="1"/>
      <c r="B12" s="1"/>
      <c r="C12" s="1" t="str">
        <f t="shared" si="1"/>
        <v>Diego </v>
      </c>
      <c r="D12" s="2"/>
      <c r="E12" s="47" t="s">
        <v>106</v>
      </c>
      <c r="F12" s="31" t="s">
        <v>107</v>
      </c>
      <c r="G12" s="32" t="s">
        <v>108</v>
      </c>
      <c r="H12" s="36" t="str">
        <f t="shared" si="2"/>
        <v>No</v>
      </c>
      <c r="I12" s="45" t="s">
        <v>91</v>
      </c>
      <c r="J12" s="38" t="str">
        <f t="shared" si="3"/>
        <v>Rechazo</v>
      </c>
      <c r="K12" s="39">
        <f t="shared" si="4"/>
        <v>10</v>
      </c>
      <c r="L12" s="40" t="str">
        <f t="shared" si="5"/>
        <v>Muestra desacuerdo o desaprobación</v>
      </c>
      <c r="M12" s="10"/>
      <c r="N12" s="34" t="s">
        <v>113</v>
      </c>
      <c r="O12" s="34">
        <v>9.0</v>
      </c>
      <c r="P12" s="27">
        <f t="shared" si="7"/>
        <v>12</v>
      </c>
      <c r="Q12" s="27">
        <f t="shared" si="6"/>
        <v>3.217158177</v>
      </c>
      <c r="R12" s="27"/>
      <c r="S12" s="27" t="str">
        <f>IF(Q12&lt;=5,,"Problema de Control")</f>
        <v/>
      </c>
      <c r="T12" s="27" t="str">
        <f>IF(Q12&gt;=0,,"Problema de Control")</f>
        <v/>
      </c>
      <c r="U12" s="27"/>
      <c r="V12" s="27"/>
      <c r="W12" s="34" t="s">
        <v>114</v>
      </c>
      <c r="X12" s="34" t="s">
        <v>115</v>
      </c>
      <c r="Y12" s="34">
        <f>14/100</f>
        <v>0.14</v>
      </c>
      <c r="Z12" s="34">
        <f t="shared" si="8"/>
        <v>0.03</v>
      </c>
      <c r="AA12" s="27"/>
      <c r="AB12" s="27">
        <v>9.0</v>
      </c>
      <c r="AC12" s="27"/>
      <c r="AD12" s="27" t="str">
        <f>IF(AC12&lt;=5,,"Problema de Control")</f>
        <v/>
      </c>
      <c r="AE12" s="27" t="str">
        <f>IF(AC12&gt;=0,,"Problema de Control")</f>
        <v/>
      </c>
      <c r="AF12" s="27" t="s">
        <v>40</v>
      </c>
      <c r="AG12" s="27">
        <v>1.0</v>
      </c>
      <c r="AH12" s="27">
        <f t="shared" ref="AH12:AH23" si="9">IF( OR(T4&lt;&gt;0,S4&lt;&gt;0),1,0)</f>
        <v>1</v>
      </c>
      <c r="AI12" s="27"/>
      <c r="AJ12" s="28"/>
      <c r="AK12" s="28"/>
      <c r="AL12" s="28"/>
      <c r="AM12" s="28"/>
      <c r="AN12" s="28"/>
      <c r="AO12" s="28"/>
      <c r="AP12" s="28"/>
      <c r="AQ12" s="28"/>
      <c r="AR12" s="30"/>
    </row>
    <row r="13" ht="24.0" customHeight="1">
      <c r="A13" s="1"/>
      <c r="B13" s="1"/>
      <c r="C13" s="1" t="str">
        <f t="shared" si="1"/>
        <v>Jose </v>
      </c>
      <c r="D13" s="2"/>
      <c r="E13" s="47" t="s">
        <v>47</v>
      </c>
      <c r="F13" s="31" t="s">
        <v>116</v>
      </c>
      <c r="G13" s="32" t="s">
        <v>117</v>
      </c>
      <c r="H13" s="36" t="str">
        <f t="shared" si="2"/>
        <v>¿Qué hacemos ahora?...</v>
      </c>
      <c r="I13" s="45" t="s">
        <v>36</v>
      </c>
      <c r="J13" s="38" t="str">
        <f t="shared" si="3"/>
        <v>Elaboración</v>
      </c>
      <c r="K13" s="39">
        <f t="shared" si="4"/>
        <v>9</v>
      </c>
      <c r="L13" s="40" t="str">
        <f t="shared" si="5"/>
        <v>Pide sugerencias u orientación</v>
      </c>
      <c r="M13" s="10"/>
      <c r="N13" s="34" t="s">
        <v>120</v>
      </c>
      <c r="O13" s="34">
        <v>10.0</v>
      </c>
      <c r="P13" s="27">
        <f t="shared" si="7"/>
        <v>45</v>
      </c>
      <c r="Q13" s="27">
        <f t="shared" si="6"/>
        <v>12.06434316</v>
      </c>
      <c r="R13" s="27"/>
      <c r="S13" s="27" t="str">
        <f>IF(Q13&lt;=13,,"Problema de Decisión")</f>
        <v/>
      </c>
      <c r="T13" s="27" t="str">
        <f>IF(Q13&gt;=3,,"Problema de Decisión")</f>
        <v/>
      </c>
      <c r="U13" s="27"/>
      <c r="V13" s="27"/>
      <c r="W13" s="34" t="s">
        <v>114</v>
      </c>
      <c r="X13" s="34" t="s">
        <v>121</v>
      </c>
      <c r="Y13" s="34">
        <f>10/100</f>
        <v>0.1</v>
      </c>
      <c r="Z13" s="34">
        <f>1/100</f>
        <v>0.01</v>
      </c>
      <c r="AA13" s="27"/>
      <c r="AB13" s="27">
        <v>10.0</v>
      </c>
      <c r="AC13" s="27"/>
      <c r="AD13" s="27" t="str">
        <f>IF(AC13&lt;=13,,"Problema de Decisión")</f>
        <v/>
      </c>
      <c r="AE13" s="27" t="str">
        <f>IF(AC13&gt;=3,,"Problema de Decisión")</f>
        <v>Problema de Decisión</v>
      </c>
      <c r="AF13" s="27" t="s">
        <v>40</v>
      </c>
      <c r="AG13" s="27">
        <v>2.0</v>
      </c>
      <c r="AH13" s="27">
        <f t="shared" si="9"/>
        <v>1</v>
      </c>
      <c r="AI13" s="27"/>
      <c r="AJ13" s="28"/>
      <c r="AK13" s="28"/>
      <c r="AL13" s="28"/>
      <c r="AM13" s="28"/>
      <c r="AN13" s="28"/>
      <c r="AO13" s="28"/>
      <c r="AP13" s="28"/>
      <c r="AQ13" s="28"/>
      <c r="AR13" s="30"/>
    </row>
    <row r="14" ht="24.0" customHeight="1">
      <c r="A14" s="1"/>
      <c r="B14" s="1"/>
      <c r="C14" s="1" t="str">
        <f t="shared" si="1"/>
        <v>Diego </v>
      </c>
      <c r="D14" s="2"/>
      <c r="E14" s="47" t="s">
        <v>106</v>
      </c>
      <c r="F14" s="31" t="s">
        <v>122</v>
      </c>
      <c r="G14" s="32" t="s">
        <v>123</v>
      </c>
      <c r="H14" s="36">
        <f t="shared" si="2"/>
        <v>0</v>
      </c>
      <c r="I14" s="37"/>
      <c r="J14" s="38">
        <f t="shared" si="3"/>
        <v>0</v>
      </c>
      <c r="K14" s="39">
        <f t="shared" si="4"/>
        <v>0</v>
      </c>
      <c r="L14" s="40">
        <f t="shared" si="5"/>
        <v>0</v>
      </c>
      <c r="M14" s="10"/>
      <c r="N14" s="34" t="s">
        <v>128</v>
      </c>
      <c r="O14" s="34">
        <v>11.0</v>
      </c>
      <c r="P14" s="27">
        <f t="shared" si="7"/>
        <v>29</v>
      </c>
      <c r="Q14" s="27">
        <f t="shared" si="6"/>
        <v>7.774798928</v>
      </c>
      <c r="R14" s="27"/>
      <c r="S14" s="27" t="str">
        <f>IF(Q14&lt;=10,,"Problema de Tensión")</f>
        <v/>
      </c>
      <c r="T14" s="27" t="str">
        <f>IF(Q14&gt;=1,,"Problema de Tensión")</f>
        <v/>
      </c>
      <c r="U14" s="27"/>
      <c r="V14" s="27"/>
      <c r="W14" s="34" t="s">
        <v>129</v>
      </c>
      <c r="X14" s="34" t="s">
        <v>130</v>
      </c>
      <c r="Y14" s="34">
        <f>5/100</f>
        <v>0.05</v>
      </c>
      <c r="Z14" s="34">
        <v>0.0</v>
      </c>
      <c r="AA14" s="27"/>
      <c r="AB14" s="27">
        <v>11.0</v>
      </c>
      <c r="AC14" s="27"/>
      <c r="AD14" s="27" t="str">
        <f>IF(AC14&lt;=10,,"Problema de Tensión")</f>
        <v/>
      </c>
      <c r="AE14" s="27" t="str">
        <f>IF(AC14&gt;=1,,"Problema de Tensión")</f>
        <v>Problema de Tensión</v>
      </c>
      <c r="AF14" s="27" t="s">
        <v>40</v>
      </c>
      <c r="AG14" s="27">
        <v>3.0</v>
      </c>
      <c r="AH14" s="27">
        <f t="shared" si="9"/>
        <v>1</v>
      </c>
      <c r="AI14" s="27"/>
      <c r="AJ14" s="28"/>
      <c r="AK14" s="28"/>
      <c r="AL14" s="28"/>
      <c r="AM14" s="28"/>
      <c r="AN14" s="28"/>
      <c r="AO14" s="28"/>
      <c r="AP14" s="28"/>
      <c r="AQ14" s="28"/>
      <c r="AR14" s="30"/>
    </row>
    <row r="15" ht="15.75" customHeight="1">
      <c r="A15" s="1"/>
      <c r="B15" s="1"/>
      <c r="C15" s="1" t="str">
        <f t="shared" si="1"/>
        <v>Diego </v>
      </c>
      <c r="D15" s="2"/>
      <c r="E15" s="51"/>
      <c r="F15" s="44"/>
      <c r="G15" s="32" t="s">
        <v>131</v>
      </c>
      <c r="H15" s="36" t="str">
        <f t="shared" si="2"/>
        <v>Pero podría ocurrir que…</v>
      </c>
      <c r="I15" s="45" t="s">
        <v>136</v>
      </c>
      <c r="J15" s="38" t="str">
        <f t="shared" si="3"/>
        <v>Proponer excepciones</v>
      </c>
      <c r="K15" s="39">
        <f t="shared" si="4"/>
        <v>5</v>
      </c>
      <c r="L15" s="40" t="str">
        <f t="shared" si="5"/>
        <v>Da opiniones</v>
      </c>
      <c r="M15" s="10"/>
      <c r="N15" s="34" t="s">
        <v>137</v>
      </c>
      <c r="O15" s="34">
        <v>12.0</v>
      </c>
      <c r="P15" s="27">
        <f t="shared" si="7"/>
        <v>29</v>
      </c>
      <c r="Q15" s="27">
        <f t="shared" si="6"/>
        <v>7.774798928</v>
      </c>
      <c r="R15" s="27"/>
      <c r="S15" s="27" t="str">
        <f>IF(Q15&lt;=7,,"Problema de Reintegración")</f>
        <v>Problema de Reintegración</v>
      </c>
      <c r="T15" s="27" t="str">
        <f>IF(Q15&gt;=0,,"Problema de Reintegración")</f>
        <v/>
      </c>
      <c r="U15" s="27"/>
      <c r="V15" s="27"/>
      <c r="W15" s="34" t="s">
        <v>129</v>
      </c>
      <c r="X15" s="34" t="s">
        <v>138</v>
      </c>
      <c r="Y15" s="34">
        <f>7/100</f>
        <v>0.07</v>
      </c>
      <c r="Z15" s="34">
        <v>0.0</v>
      </c>
      <c r="AA15" s="27"/>
      <c r="AB15" s="27">
        <v>12.0</v>
      </c>
      <c r="AC15" s="27"/>
      <c r="AD15" s="27" t="str">
        <f>IF(AC15&lt;=7,,"Problema de Reintegración")</f>
        <v/>
      </c>
      <c r="AE15" s="27" t="str">
        <f>IF(AC15&gt;=0,,"Problema de Reintegración")</f>
        <v/>
      </c>
      <c r="AF15" s="27" t="s">
        <v>40</v>
      </c>
      <c r="AG15" s="27">
        <v>4.0</v>
      </c>
      <c r="AH15" s="27">
        <f t="shared" si="9"/>
        <v>1</v>
      </c>
      <c r="AI15" s="27"/>
      <c r="AJ15" s="28"/>
      <c r="AK15" s="28"/>
      <c r="AL15" s="28"/>
      <c r="AM15" s="28"/>
      <c r="AN15" s="28"/>
      <c r="AO15" s="28"/>
      <c r="AP15" s="28"/>
      <c r="AQ15" s="28"/>
      <c r="AR15" s="30"/>
    </row>
    <row r="16" ht="15.75" customHeight="1">
      <c r="A16" s="1"/>
      <c r="B16" s="1"/>
      <c r="C16" s="1" t="str">
        <f t="shared" si="1"/>
        <v>Diego </v>
      </c>
      <c r="D16" s="2"/>
      <c r="E16" s="46"/>
      <c r="F16" s="44"/>
      <c r="G16" s="32" t="s">
        <v>143</v>
      </c>
      <c r="H16" s="36">
        <f t="shared" si="2"/>
        <v>0</v>
      </c>
      <c r="I16" s="37"/>
      <c r="J16" s="38">
        <f t="shared" si="3"/>
        <v>0</v>
      </c>
      <c r="K16" s="39">
        <f t="shared" si="4"/>
        <v>0</v>
      </c>
      <c r="L16" s="40">
        <f t="shared" si="5"/>
        <v>0</v>
      </c>
      <c r="M16" s="10"/>
      <c r="N16" s="34"/>
      <c r="O16" s="34"/>
      <c r="P16" s="27"/>
      <c r="Q16" s="27"/>
      <c r="R16" s="27"/>
      <c r="S16" s="27"/>
      <c r="T16" s="27"/>
      <c r="U16" s="34"/>
      <c r="V16" s="27"/>
      <c r="W16" s="34"/>
      <c r="X16" s="34"/>
      <c r="Y16" s="34"/>
      <c r="Z16" s="34"/>
      <c r="AA16" s="27"/>
      <c r="AB16" s="27"/>
      <c r="AC16" s="27"/>
      <c r="AD16" s="27"/>
      <c r="AE16" s="27"/>
      <c r="AF16" s="27" t="s">
        <v>40</v>
      </c>
      <c r="AG16" s="27">
        <v>5.0</v>
      </c>
      <c r="AH16" s="27">
        <f t="shared" si="9"/>
        <v>1</v>
      </c>
      <c r="AI16" s="27"/>
      <c r="AJ16" s="28"/>
      <c r="AK16" s="28"/>
      <c r="AL16" s="28"/>
      <c r="AM16" s="28"/>
      <c r="AN16" s="28"/>
      <c r="AO16" s="28"/>
      <c r="AP16" s="28"/>
      <c r="AQ16" s="28"/>
      <c r="AR16" s="30"/>
    </row>
    <row r="17" ht="29.25" customHeight="1">
      <c r="A17" s="1"/>
      <c r="B17" s="1"/>
      <c r="C17" s="1" t="str">
        <f t="shared" si="1"/>
        <v>Jose </v>
      </c>
      <c r="D17" s="2"/>
      <c r="E17" s="53" t="s">
        <v>47</v>
      </c>
      <c r="F17" s="31" t="s">
        <v>122</v>
      </c>
      <c r="G17" s="54" t="s">
        <v>149</v>
      </c>
      <c r="H17" s="36" t="str">
        <f t="shared" si="2"/>
        <v>No</v>
      </c>
      <c r="I17" s="45" t="s">
        <v>91</v>
      </c>
      <c r="J17" s="38" t="str">
        <f t="shared" si="3"/>
        <v>Rechazo</v>
      </c>
      <c r="K17" s="39">
        <f t="shared" si="4"/>
        <v>10</v>
      </c>
      <c r="L17" s="40" t="str">
        <f t="shared" si="5"/>
        <v>Muestra desacuerdo o desaprobación</v>
      </c>
      <c r="M17" s="10"/>
      <c r="N17" s="27"/>
      <c r="O17" s="27"/>
      <c r="P17" s="27"/>
      <c r="Q17" s="27"/>
      <c r="R17" s="27"/>
      <c r="S17" s="27"/>
      <c r="T17" s="34"/>
      <c r="U17" s="27" t="s">
        <v>151</v>
      </c>
      <c r="V17" s="27"/>
      <c r="W17" s="27"/>
      <c r="X17" s="27"/>
      <c r="Y17" s="27"/>
      <c r="Z17" s="27"/>
      <c r="AA17" s="27"/>
      <c r="AB17" s="27"/>
      <c r="AC17" s="27"/>
      <c r="AD17" s="27"/>
      <c r="AE17" s="27"/>
      <c r="AF17" s="27"/>
      <c r="AG17" s="27">
        <v>6.0</v>
      </c>
      <c r="AH17" s="27">
        <f t="shared" si="9"/>
        <v>1</v>
      </c>
      <c r="AI17" s="27"/>
      <c r="AJ17" s="28"/>
      <c r="AK17" s="28"/>
      <c r="AL17" s="28"/>
      <c r="AM17" s="28"/>
      <c r="AN17" s="28"/>
      <c r="AO17" s="28"/>
      <c r="AP17" s="28"/>
      <c r="AQ17" s="28"/>
      <c r="AR17" s="30"/>
    </row>
    <row r="18" ht="37.5" customHeight="1">
      <c r="A18" s="1"/>
      <c r="B18" s="1"/>
      <c r="C18" s="1" t="str">
        <f t="shared" si="1"/>
        <v>Diego </v>
      </c>
      <c r="D18" s="2"/>
      <c r="E18" s="53" t="s">
        <v>106</v>
      </c>
      <c r="F18" s="31" t="s">
        <v>155</v>
      </c>
      <c r="G18" s="56" t="s">
        <v>157</v>
      </c>
      <c r="H18" s="36">
        <f t="shared" si="2"/>
        <v>0</v>
      </c>
      <c r="I18" s="37"/>
      <c r="J18" s="38">
        <f t="shared" si="3"/>
        <v>0</v>
      </c>
      <c r="K18" s="39">
        <f t="shared" si="4"/>
        <v>0</v>
      </c>
      <c r="L18" s="40">
        <f t="shared" si="5"/>
        <v>0</v>
      </c>
      <c r="M18" s="10"/>
      <c r="N18" s="34" t="s">
        <v>158</v>
      </c>
      <c r="O18" s="27" t="s">
        <v>159</v>
      </c>
      <c r="P18" s="27" t="s">
        <v>159</v>
      </c>
      <c r="Q18" s="27" t="s">
        <v>159</v>
      </c>
      <c r="R18" s="27"/>
      <c r="S18" s="27" t="s">
        <v>160</v>
      </c>
      <c r="T18" s="27"/>
      <c r="U18" s="27"/>
      <c r="V18" s="27"/>
      <c r="W18" s="27"/>
      <c r="X18" s="27"/>
      <c r="Y18" s="27"/>
      <c r="Z18" s="27"/>
      <c r="AA18" s="27"/>
      <c r="AB18" s="27"/>
      <c r="AC18" s="27"/>
      <c r="AD18" s="27"/>
      <c r="AE18" s="27"/>
      <c r="AF18" s="27"/>
      <c r="AG18" s="27">
        <v>7.0</v>
      </c>
      <c r="AH18" s="27">
        <f t="shared" si="9"/>
        <v>0</v>
      </c>
      <c r="AI18" s="27"/>
      <c r="AJ18" s="28"/>
      <c r="AK18" s="28"/>
      <c r="AL18" s="28"/>
      <c r="AM18" s="28"/>
      <c r="AN18" s="28"/>
      <c r="AO18" s="28"/>
      <c r="AP18" s="28"/>
      <c r="AQ18" s="28"/>
      <c r="AR18" s="30"/>
    </row>
    <row r="19" ht="30.0" customHeight="1">
      <c r="A19" s="1"/>
      <c r="B19" s="1"/>
      <c r="C19" s="1" t="str">
        <f t="shared" si="1"/>
        <v>Diego </v>
      </c>
      <c r="D19" s="2"/>
      <c r="E19" s="55"/>
      <c r="F19" s="44"/>
      <c r="G19" s="56" t="s">
        <v>165</v>
      </c>
      <c r="H19" s="36">
        <f t="shared" si="2"/>
        <v>0</v>
      </c>
      <c r="I19" s="37"/>
      <c r="J19" s="38">
        <f t="shared" si="3"/>
        <v>0</v>
      </c>
      <c r="K19" s="39">
        <f t="shared" si="4"/>
        <v>0</v>
      </c>
      <c r="L19" s="40">
        <f t="shared" si="5"/>
        <v>0</v>
      </c>
      <c r="M19" s="10"/>
      <c r="N19" s="34" t="s">
        <v>166</v>
      </c>
      <c r="O19" s="57" t="s">
        <v>167</v>
      </c>
      <c r="P19" s="27">
        <f t="shared" ref="P19:P25" si="10"> COUNTIFS(C$3:C$880,O19,K$3:K$880,"&gt;0")
</f>
        <v>150</v>
      </c>
      <c r="Q19" s="27"/>
      <c r="R19" s="27"/>
      <c r="S19" s="27"/>
      <c r="T19" s="27"/>
      <c r="U19" s="27"/>
      <c r="V19" s="27"/>
      <c r="W19" s="27"/>
      <c r="X19" s="27"/>
      <c r="Y19" s="27"/>
      <c r="Z19" s="27"/>
      <c r="AA19" s="27"/>
      <c r="AB19" s="27"/>
      <c r="AC19" s="27"/>
      <c r="AD19" s="27"/>
      <c r="AE19" s="27"/>
      <c r="AF19" s="27"/>
      <c r="AG19" s="27">
        <v>8.0</v>
      </c>
      <c r="AH19" s="27">
        <f t="shared" si="9"/>
        <v>0</v>
      </c>
      <c r="AI19" s="27"/>
      <c r="AJ19" s="28"/>
      <c r="AK19" s="28"/>
      <c r="AL19" s="28"/>
      <c r="AM19" s="28"/>
      <c r="AN19" s="28"/>
      <c r="AO19" s="28"/>
      <c r="AP19" s="28"/>
      <c r="AQ19" s="28"/>
      <c r="AR19" s="30"/>
    </row>
    <row r="20" ht="36.75" customHeight="1">
      <c r="A20" s="1"/>
      <c r="B20" s="1"/>
      <c r="C20" s="1" t="str">
        <f t="shared" si="1"/>
        <v>Diego </v>
      </c>
      <c r="D20" s="2"/>
      <c r="E20" s="55"/>
      <c r="F20" s="44"/>
      <c r="G20" s="56" t="s">
        <v>171</v>
      </c>
      <c r="H20" s="36">
        <f t="shared" si="2"/>
        <v>0</v>
      </c>
      <c r="I20" s="37"/>
      <c r="J20" s="38">
        <f t="shared" si="3"/>
        <v>0</v>
      </c>
      <c r="K20" s="39">
        <f t="shared" si="4"/>
        <v>0</v>
      </c>
      <c r="L20" s="40">
        <f t="shared" si="5"/>
        <v>0</v>
      </c>
      <c r="M20" s="10"/>
      <c r="N20" s="34" t="s">
        <v>166</v>
      </c>
      <c r="O20" s="47" t="s">
        <v>106</v>
      </c>
      <c r="P20" s="27">
        <f t="shared" si="10"/>
        <v>122</v>
      </c>
      <c r="Q20" s="27"/>
      <c r="R20" s="27"/>
      <c r="S20" s="27"/>
      <c r="T20" s="27"/>
      <c r="U20" s="27"/>
      <c r="V20" s="27"/>
      <c r="W20" s="27"/>
      <c r="X20" s="27"/>
      <c r="Y20" s="27"/>
      <c r="Z20" s="27"/>
      <c r="AA20" s="27"/>
      <c r="AB20" s="27"/>
      <c r="AC20" s="27"/>
      <c r="AD20" s="27"/>
      <c r="AE20" s="27"/>
      <c r="AF20" s="27"/>
      <c r="AG20" s="27">
        <v>9.0</v>
      </c>
      <c r="AH20" s="27">
        <f t="shared" si="9"/>
        <v>0</v>
      </c>
      <c r="AI20" s="27"/>
      <c r="AJ20" s="28"/>
      <c r="AK20" s="28"/>
      <c r="AL20" s="28"/>
      <c r="AM20" s="28"/>
      <c r="AN20" s="28"/>
      <c r="AO20" s="28"/>
      <c r="AP20" s="28"/>
      <c r="AQ20" s="28"/>
      <c r="AR20" s="30"/>
    </row>
    <row r="21" ht="47.25" customHeight="1">
      <c r="A21" s="1"/>
      <c r="B21" s="1"/>
      <c r="C21" s="1" t="str">
        <f t="shared" si="1"/>
        <v>Diego </v>
      </c>
      <c r="D21" s="2"/>
      <c r="E21" s="58"/>
      <c r="F21" s="44"/>
      <c r="G21" s="54" t="s">
        <v>175</v>
      </c>
      <c r="H21" s="36" t="str">
        <f t="shared" si="2"/>
        <v>Pero podría ocurrir que…</v>
      </c>
      <c r="I21" s="45" t="s">
        <v>136</v>
      </c>
      <c r="J21" s="38" t="str">
        <f t="shared" si="3"/>
        <v>Proponer excepciones</v>
      </c>
      <c r="K21" s="39">
        <f t="shared" si="4"/>
        <v>5</v>
      </c>
      <c r="L21" s="40" t="str">
        <f t="shared" si="5"/>
        <v>Da opiniones</v>
      </c>
      <c r="M21" s="10"/>
      <c r="N21" s="34" t="s">
        <v>166</v>
      </c>
      <c r="O21" s="47" t="s">
        <v>47</v>
      </c>
      <c r="P21" s="27">
        <f t="shared" si="10"/>
        <v>56</v>
      </c>
      <c r="Q21" s="27"/>
      <c r="R21" s="27"/>
      <c r="S21" s="27"/>
      <c r="T21" s="27"/>
      <c r="U21" s="27"/>
      <c r="V21" s="27"/>
      <c r="W21" s="27"/>
      <c r="X21" s="27"/>
      <c r="Y21" s="27"/>
      <c r="Z21" s="27"/>
      <c r="AA21" s="27"/>
      <c r="AB21" s="27"/>
      <c r="AC21" s="27"/>
      <c r="AD21" s="27"/>
      <c r="AE21" s="27"/>
      <c r="AF21" s="27"/>
      <c r="AG21" s="27">
        <v>10.0</v>
      </c>
      <c r="AH21" s="27">
        <f t="shared" si="9"/>
        <v>0</v>
      </c>
      <c r="AI21" s="27"/>
      <c r="AJ21" s="28"/>
      <c r="AK21" s="28"/>
      <c r="AL21" s="28"/>
      <c r="AM21" s="28"/>
      <c r="AN21" s="28"/>
      <c r="AO21" s="28"/>
      <c r="AP21" s="28"/>
      <c r="AQ21" s="28"/>
      <c r="AR21" s="30"/>
    </row>
    <row r="22" ht="27.0" customHeight="1">
      <c r="A22" s="1"/>
      <c r="B22" s="1"/>
      <c r="C22" s="1" t="str">
        <f t="shared" si="1"/>
        <v>Jose </v>
      </c>
      <c r="D22" s="2"/>
      <c r="E22" s="57" t="s">
        <v>47</v>
      </c>
      <c r="F22" s="31" t="s">
        <v>181</v>
      </c>
      <c r="G22" s="54" t="s">
        <v>182</v>
      </c>
      <c r="H22" s="36" t="str">
        <f t="shared" si="2"/>
        <v>Resumiendo,…</v>
      </c>
      <c r="I22" s="45" t="s">
        <v>90</v>
      </c>
      <c r="J22" s="38" t="str">
        <f t="shared" si="3"/>
        <v>Resumir información</v>
      </c>
      <c r="K22" s="39">
        <f t="shared" si="4"/>
        <v>6</v>
      </c>
      <c r="L22" s="40" t="str">
        <f t="shared" si="5"/>
        <v>Da información</v>
      </c>
      <c r="M22" s="10"/>
      <c r="N22" s="34" t="s">
        <v>166</v>
      </c>
      <c r="O22" s="47" t="s">
        <v>84</v>
      </c>
      <c r="P22" s="27">
        <f t="shared" si="10"/>
        <v>3</v>
      </c>
      <c r="Q22" s="27"/>
      <c r="R22" s="27"/>
      <c r="S22" s="27"/>
      <c r="T22" s="27"/>
      <c r="U22" s="27"/>
      <c r="V22" s="27"/>
      <c r="W22" s="27"/>
      <c r="X22" s="27"/>
      <c r="Y22" s="27"/>
      <c r="Z22" s="27"/>
      <c r="AA22" s="27"/>
      <c r="AB22" s="27"/>
      <c r="AC22" s="27"/>
      <c r="AD22" s="27"/>
      <c r="AE22" s="27"/>
      <c r="AF22" s="27"/>
      <c r="AG22" s="27">
        <v>11.0</v>
      </c>
      <c r="AH22" s="27">
        <f t="shared" si="9"/>
        <v>0</v>
      </c>
      <c r="AI22" s="27"/>
      <c r="AJ22" s="28"/>
      <c r="AK22" s="28"/>
      <c r="AL22" s="28"/>
      <c r="AM22" s="28"/>
      <c r="AN22" s="28"/>
      <c r="AO22" s="28"/>
      <c r="AP22" s="28"/>
      <c r="AQ22" s="28"/>
      <c r="AR22" s="30"/>
    </row>
    <row r="23" ht="27.0" customHeight="1">
      <c r="A23" s="1"/>
      <c r="B23" s="1"/>
      <c r="C23" s="1" t="str">
        <f t="shared" si="1"/>
        <v>Jose </v>
      </c>
      <c r="D23" s="2"/>
      <c r="E23" s="58"/>
      <c r="F23" s="44"/>
      <c r="G23" s="54" t="s">
        <v>186</v>
      </c>
      <c r="H23" s="36">
        <f t="shared" si="2"/>
        <v>0</v>
      </c>
      <c r="I23" s="37"/>
      <c r="J23" s="38">
        <f t="shared" si="3"/>
        <v>0</v>
      </c>
      <c r="K23" s="39">
        <f t="shared" si="4"/>
        <v>0</v>
      </c>
      <c r="L23" s="40">
        <f t="shared" si="5"/>
        <v>0</v>
      </c>
      <c r="M23" s="10"/>
      <c r="N23" s="34" t="s">
        <v>166</v>
      </c>
      <c r="O23" s="47" t="s">
        <v>21</v>
      </c>
      <c r="P23" s="27">
        <f t="shared" si="10"/>
        <v>42</v>
      </c>
      <c r="Q23" s="27"/>
      <c r="R23" s="27"/>
      <c r="S23" s="27"/>
      <c r="T23" s="27"/>
      <c r="U23" s="27"/>
      <c r="V23" s="27"/>
      <c r="W23" s="27"/>
      <c r="X23" s="27"/>
      <c r="Y23" s="27"/>
      <c r="Z23" s="27"/>
      <c r="AA23" s="27"/>
      <c r="AB23" s="27"/>
      <c r="AC23" s="27"/>
      <c r="AD23" s="27"/>
      <c r="AE23" s="27"/>
      <c r="AF23" s="27"/>
      <c r="AG23" s="27">
        <v>12.0</v>
      </c>
      <c r="AH23" s="27">
        <f t="shared" si="9"/>
        <v>1</v>
      </c>
      <c r="AI23" s="27"/>
      <c r="AJ23" s="27"/>
      <c r="AK23" s="27"/>
      <c r="AL23" s="27"/>
      <c r="AM23" s="27"/>
      <c r="AN23" s="27"/>
      <c r="AO23" s="27"/>
      <c r="AP23" s="27"/>
      <c r="AQ23" s="27"/>
      <c r="AR23" s="27"/>
    </row>
    <row r="24" ht="24.0" customHeight="1">
      <c r="A24" s="1"/>
      <c r="B24" s="1"/>
      <c r="C24" s="1" t="str">
        <f t="shared" si="1"/>
        <v>Diego </v>
      </c>
      <c r="D24" s="2"/>
      <c r="E24" s="57" t="s">
        <v>106</v>
      </c>
      <c r="F24" s="31" t="s">
        <v>181</v>
      </c>
      <c r="G24" s="54" t="s">
        <v>190</v>
      </c>
      <c r="H24" s="36" t="str">
        <f t="shared" si="2"/>
        <v>Discrepar…</v>
      </c>
      <c r="I24" s="45" t="s">
        <v>194</v>
      </c>
      <c r="J24" s="38" t="str">
        <f t="shared" si="3"/>
        <v>Discrepar</v>
      </c>
      <c r="K24" s="39">
        <f t="shared" si="4"/>
        <v>12</v>
      </c>
      <c r="L24" s="40">
        <f t="shared" si="5"/>
        <v>0</v>
      </c>
      <c r="M24" s="10"/>
      <c r="N24" s="34" t="s">
        <v>166</v>
      </c>
      <c r="O24" s="27"/>
      <c r="P24" s="27">
        <f t="shared" si="10"/>
        <v>0</v>
      </c>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row>
    <row r="25" ht="27.75" customHeight="1">
      <c r="A25" s="1"/>
      <c r="B25" s="1"/>
      <c r="C25" s="1" t="str">
        <f t="shared" si="1"/>
        <v>Jose </v>
      </c>
      <c r="D25" s="2"/>
      <c r="E25" s="57" t="s">
        <v>47</v>
      </c>
      <c r="F25" s="31" t="s">
        <v>195</v>
      </c>
      <c r="G25" s="54" t="s">
        <v>196</v>
      </c>
      <c r="H25" s="36" t="str">
        <f t="shared" si="2"/>
        <v>Te explico….</v>
      </c>
      <c r="I25" s="45" t="s">
        <v>102</v>
      </c>
      <c r="J25" s="38" t="str">
        <f t="shared" si="3"/>
        <v>Atender</v>
      </c>
      <c r="K25" s="39">
        <f t="shared" si="4"/>
        <v>1</v>
      </c>
      <c r="L25" s="40" t="str">
        <f t="shared" si="5"/>
        <v>Muestra solidaridad</v>
      </c>
      <c r="M25" s="10"/>
      <c r="N25" s="34" t="s">
        <v>166</v>
      </c>
      <c r="O25" s="27"/>
      <c r="P25" s="27">
        <f t="shared" si="10"/>
        <v>0</v>
      </c>
      <c r="Q25" s="34" t="s">
        <v>7</v>
      </c>
      <c r="R25" s="27"/>
      <c r="S25" s="27"/>
      <c r="T25" s="27"/>
      <c r="U25" s="34" t="s">
        <v>7</v>
      </c>
      <c r="V25" s="34" t="s">
        <v>7</v>
      </c>
      <c r="W25" s="27"/>
      <c r="X25" s="27"/>
      <c r="Y25" s="27"/>
      <c r="Z25" s="27"/>
      <c r="AA25" s="27"/>
      <c r="AB25" s="27"/>
      <c r="AC25" s="27"/>
      <c r="AD25" s="27"/>
      <c r="AE25" s="27"/>
      <c r="AF25" s="27"/>
      <c r="AG25" s="27"/>
      <c r="AH25" s="27"/>
      <c r="AI25" s="27"/>
      <c r="AJ25" s="27"/>
      <c r="AK25" s="27"/>
      <c r="AL25" s="27"/>
      <c r="AM25" s="27"/>
      <c r="AN25" s="27"/>
      <c r="AO25" s="27"/>
      <c r="AP25" s="27"/>
      <c r="AQ25" s="27"/>
      <c r="AR25" s="27"/>
    </row>
    <row r="26" ht="35.25" customHeight="1">
      <c r="A26" s="1"/>
      <c r="B26" s="1"/>
      <c r="C26" s="1" t="str">
        <f t="shared" si="1"/>
        <v>Jose </v>
      </c>
      <c r="D26" s="2"/>
      <c r="E26" s="58"/>
      <c r="F26" s="44"/>
      <c r="G26" s="54" t="s">
        <v>200</v>
      </c>
      <c r="H26" s="36" t="str">
        <f t="shared" si="2"/>
        <v>Intentemos…</v>
      </c>
      <c r="I26" s="45" t="s">
        <v>101</v>
      </c>
      <c r="J26" s="38" t="str">
        <f t="shared" si="3"/>
        <v>Guiar</v>
      </c>
      <c r="K26" s="39">
        <f t="shared" si="4"/>
        <v>4</v>
      </c>
      <c r="L26" s="40" t="str">
        <f t="shared" si="5"/>
        <v>Da sugerencia u orientación</v>
      </c>
      <c r="M26" s="10"/>
      <c r="N26" s="34"/>
      <c r="O26" s="27"/>
      <c r="P26" s="34" t="s">
        <v>204</v>
      </c>
      <c r="Q26" s="34" t="s">
        <v>12</v>
      </c>
      <c r="R26" s="34"/>
      <c r="S26" s="34" t="s">
        <v>205</v>
      </c>
      <c r="T26" s="27"/>
      <c r="U26" s="34" t="s">
        <v>206</v>
      </c>
      <c r="V26" s="34" t="s">
        <v>207</v>
      </c>
      <c r="W26" s="27"/>
      <c r="X26" s="27"/>
      <c r="Y26" s="27"/>
      <c r="Z26" s="27"/>
      <c r="AA26" s="27"/>
      <c r="AB26" s="34" t="s">
        <v>208</v>
      </c>
      <c r="AC26" s="27"/>
      <c r="AD26" s="27"/>
      <c r="AE26" s="27"/>
      <c r="AF26" s="27"/>
      <c r="AG26" s="27"/>
      <c r="AH26" s="27"/>
      <c r="AI26" s="27"/>
      <c r="AJ26" s="27"/>
      <c r="AK26" s="27"/>
      <c r="AL26" s="27"/>
      <c r="AM26" s="27"/>
      <c r="AN26" s="27"/>
      <c r="AO26" s="27"/>
      <c r="AP26" s="34" t="s">
        <v>209</v>
      </c>
      <c r="AQ26" s="27"/>
      <c r="AR26" s="27"/>
    </row>
    <row r="27" ht="39.75" customHeight="1">
      <c r="A27" s="1"/>
      <c r="B27" s="1"/>
      <c r="C27" s="1" t="str">
        <f t="shared" si="1"/>
        <v>Diego </v>
      </c>
      <c r="D27" s="2"/>
      <c r="E27" s="57" t="s">
        <v>106</v>
      </c>
      <c r="F27" s="31" t="s">
        <v>195</v>
      </c>
      <c r="G27" s="54" t="s">
        <v>210</v>
      </c>
      <c r="H27" s="36" t="str">
        <f t="shared" si="2"/>
        <v>No estoy seguro…</v>
      </c>
      <c r="I27" s="45" t="s">
        <v>180</v>
      </c>
      <c r="J27" s="38" t="str">
        <f t="shared" si="3"/>
        <v>Dudar</v>
      </c>
      <c r="K27" s="39">
        <f t="shared" si="4"/>
        <v>11</v>
      </c>
      <c r="L27" s="40" t="str">
        <f t="shared" si="5"/>
        <v>Muestra tensión o molestia</v>
      </c>
      <c r="M27" s="10"/>
      <c r="N27" s="34" t="s">
        <v>211</v>
      </c>
      <c r="O27" s="27" t="s">
        <v>214</v>
      </c>
      <c r="P27" s="27"/>
      <c r="Q27" s="27"/>
      <c r="R27" s="27"/>
      <c r="S27" s="60">
        <f>COUNTIFS(C$3:C$880,S$18,K$3:K$880,"&gt;0") </f>
        <v>0</v>
      </c>
      <c r="T27" s="61">
        <f>(S27/P$3)*100</f>
        <v>0</v>
      </c>
      <c r="U27" s="27"/>
      <c r="V27" s="62"/>
      <c r="W27" s="63" t="s">
        <v>216</v>
      </c>
      <c r="X27" s="64" t="s">
        <v>217</v>
      </c>
      <c r="Y27" s="64" t="s">
        <v>218</v>
      </c>
      <c r="Z27" s="34" t="s">
        <v>26</v>
      </c>
      <c r="AA27" s="27"/>
      <c r="AB27" s="34" t="s">
        <v>219</v>
      </c>
      <c r="AC27" s="34" t="s">
        <v>220</v>
      </c>
      <c r="AD27" s="34" t="s">
        <v>221</v>
      </c>
      <c r="AE27" s="34" t="s">
        <v>25</v>
      </c>
      <c r="AF27" s="34" t="s">
        <v>26</v>
      </c>
      <c r="AG27" s="34" t="s">
        <v>222</v>
      </c>
      <c r="AH27" s="34" t="s">
        <v>223</v>
      </c>
      <c r="AI27" s="27"/>
      <c r="AJ27" s="27"/>
      <c r="AK27" s="27" t="s">
        <v>224</v>
      </c>
      <c r="AL27" s="27" t="s">
        <v>225</v>
      </c>
      <c r="AM27" s="27" t="s">
        <v>226</v>
      </c>
      <c r="AN27" s="27"/>
      <c r="AO27" s="27"/>
      <c r="AP27" s="27" t="str">
        <f>S18</f>
        <v>hernan</v>
      </c>
      <c r="AQ27" s="27"/>
      <c r="AR27" s="27" t="s">
        <v>40</v>
      </c>
    </row>
    <row r="28" ht="36.75" customHeight="1">
      <c r="A28" s="1"/>
      <c r="B28" s="1"/>
      <c r="C28" s="1" t="str">
        <f t="shared" si="1"/>
        <v>Diego </v>
      </c>
      <c r="D28" s="2"/>
      <c r="E28" s="58"/>
      <c r="F28" s="44"/>
      <c r="G28" s="54" t="s">
        <v>227</v>
      </c>
      <c r="H28" s="36" t="str">
        <f t="shared" si="2"/>
        <v>Si, estoy de acuerdo…</v>
      </c>
      <c r="I28" s="45" t="s">
        <v>144</v>
      </c>
      <c r="J28" s="38" t="str">
        <f t="shared" si="3"/>
        <v>Aceptación/Confirmación</v>
      </c>
      <c r="K28" s="39">
        <f t="shared" si="4"/>
        <v>3</v>
      </c>
      <c r="L28" s="40" t="str">
        <f t="shared" si="5"/>
        <v>Muestra acuerdo o aprueba</v>
      </c>
      <c r="M28" s="10"/>
      <c r="N28" s="34" t="s">
        <v>231</v>
      </c>
      <c r="O28" s="34">
        <v>1.0</v>
      </c>
      <c r="P28" s="27">
        <f t="shared" ref="P28:P63" si="11">COUNTIF(I$3:I$880,W28)</f>
        <v>0</v>
      </c>
      <c r="Q28" s="27">
        <f t="shared" ref="Q28:Q63" si="12">(P28/P$3)</f>
        <v>0</v>
      </c>
      <c r="R28" s="27"/>
      <c r="S28" s="60">
        <f t="shared" ref="S28:S63" si="13">COUNTIFS(J$3:J$880,X28,C$3:C$880,S$18)</f>
        <v>0</v>
      </c>
      <c r="T28" s="68" t="str">
        <f t="shared" ref="T28:T63" si="14">IF(P28&lt;&gt;0,S28/P28,"oo")</f>
        <v>oo</v>
      </c>
      <c r="U28" s="27">
        <f t="shared" ref="U28:U63" si="15">IF(P28&lt;&gt;0,T28,0)</f>
        <v>0</v>
      </c>
      <c r="V28" s="62">
        <f t="shared" ref="V28:V63" si="16">U28*Q28</f>
        <v>0</v>
      </c>
      <c r="W28" s="69" t="s">
        <v>232</v>
      </c>
      <c r="X28" s="70" t="s">
        <v>233</v>
      </c>
      <c r="Y28" s="71" t="s">
        <v>234</v>
      </c>
      <c r="Z28" s="34">
        <v>5.0</v>
      </c>
      <c r="AA28" s="27"/>
      <c r="AB28" s="27">
        <f t="shared" ref="AB28:AB63" si="17">SUMIFS(V$28:V$63,Y$28:Y$63,Y28)</f>
        <v>0</v>
      </c>
      <c r="AC28" s="27">
        <f t="shared" ref="AC28:AC63" si="18">SUMIFS(Q$28:Q$63,Y$28:Y$63,Y28)</f>
        <v>0</v>
      </c>
      <c r="AD28" s="27">
        <f t="shared" ref="AD28:AD63" si="19">IF(AC28&lt;&gt;0,AB28/AC28,0)</f>
        <v>0</v>
      </c>
      <c r="AE28" s="34" t="s">
        <v>235</v>
      </c>
      <c r="AF28" s="34">
        <v>6.0</v>
      </c>
      <c r="AG28" s="34" t="s">
        <v>236</v>
      </c>
      <c r="AH28" s="27">
        <f t="shared" ref="AH28:AH52" si="20">SUMIFS(V$28:V$63,Y$28:Y$63,AG28,Z$28:Z$63,AF28)</f>
        <v>0</v>
      </c>
      <c r="AI28" s="27" t="str">
        <f t="shared" ref="AI28:AI52" si="21">IF(AH28&lt;0.21,"BAJO",0)</f>
        <v>BAJO</v>
      </c>
      <c r="AJ28" s="27">
        <f t="shared" ref="AJ28:AJ52" si="22">IF(AH28&gt;0.5,"ALTO",0)</f>
        <v>0</v>
      </c>
      <c r="AK28" s="27" t="s">
        <v>38</v>
      </c>
      <c r="AL28" s="27" t="s">
        <v>237</v>
      </c>
      <c r="AM28" s="75" t="s">
        <v>238</v>
      </c>
      <c r="AN28" s="27"/>
      <c r="AO28" s="27"/>
      <c r="AP28" s="27" t="str">
        <f>IF(AND(AI$28&lt;&gt;0, AH$17&lt;&gt;0),AL$28&amp;" - "&amp;AK$28,0)</f>
        <v>Estudiante requiere entrenamiento de subhabilidad Informar - Comunicación</v>
      </c>
      <c r="AQ28" s="27"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27" t="s">
        <v>40</v>
      </c>
    </row>
    <row r="29" ht="31.5" customHeight="1">
      <c r="A29" s="1"/>
      <c r="B29" s="1"/>
      <c r="C29" s="1" t="str">
        <f t="shared" si="1"/>
        <v>Jose </v>
      </c>
      <c r="D29" s="2"/>
      <c r="E29" s="57" t="s">
        <v>47</v>
      </c>
      <c r="F29" s="31" t="s">
        <v>239</v>
      </c>
      <c r="G29" s="54" t="s">
        <v>240</v>
      </c>
      <c r="H29" s="36">
        <f t="shared" si="2"/>
        <v>0</v>
      </c>
      <c r="I29" s="37"/>
      <c r="J29" s="38">
        <f t="shared" si="3"/>
        <v>0</v>
      </c>
      <c r="K29" s="39">
        <f t="shared" si="4"/>
        <v>0</v>
      </c>
      <c r="L29" s="40">
        <f t="shared" si="5"/>
        <v>0</v>
      </c>
      <c r="M29" s="10"/>
      <c r="N29" s="34" t="s">
        <v>231</v>
      </c>
      <c r="O29" s="34">
        <v>2.0</v>
      </c>
      <c r="P29" s="27">
        <f t="shared" si="11"/>
        <v>1</v>
      </c>
      <c r="Q29" s="27">
        <f t="shared" si="12"/>
        <v>0.002680965147</v>
      </c>
      <c r="R29" s="27"/>
      <c r="S29" s="60">
        <f t="shared" si="13"/>
        <v>0</v>
      </c>
      <c r="T29" s="68">
        <f t="shared" si="14"/>
        <v>0</v>
      </c>
      <c r="U29" s="27">
        <f t="shared" si="15"/>
        <v>0</v>
      </c>
      <c r="V29" s="62">
        <f t="shared" si="16"/>
        <v>0</v>
      </c>
      <c r="W29" s="69" t="s">
        <v>243</v>
      </c>
      <c r="X29" s="70" t="s">
        <v>244</v>
      </c>
      <c r="Y29" s="71" t="s">
        <v>245</v>
      </c>
      <c r="Z29" s="34">
        <v>5.0</v>
      </c>
      <c r="AA29" s="27"/>
      <c r="AB29" s="27">
        <f t="shared" si="17"/>
        <v>0</v>
      </c>
      <c r="AC29" s="27">
        <f t="shared" si="18"/>
        <v>0.2064343164</v>
      </c>
      <c r="AD29" s="27">
        <f t="shared" si="19"/>
        <v>0</v>
      </c>
      <c r="AE29" s="34"/>
      <c r="AF29" s="34">
        <v>6.0</v>
      </c>
      <c r="AG29" s="34" t="s">
        <v>246</v>
      </c>
      <c r="AH29" s="27">
        <f t="shared" si="20"/>
        <v>0</v>
      </c>
      <c r="AI29" s="27" t="str">
        <f t="shared" si="21"/>
        <v>BAJO</v>
      </c>
      <c r="AJ29" s="27">
        <f t="shared" si="22"/>
        <v>0</v>
      </c>
      <c r="AK29" s="27" t="s">
        <v>38</v>
      </c>
      <c r="AL29" s="27" t="s">
        <v>247</v>
      </c>
      <c r="AM29" s="75" t="s">
        <v>248</v>
      </c>
      <c r="AN29" s="27"/>
      <c r="AO29" s="27"/>
      <c r="AP29" s="27" t="str">
        <f>IF( AND(AI$29&lt;&gt;0,AH$17&lt;&gt;0),AL$29&amp;" - "&amp;AK$29,0)</f>
        <v>Estudiante requiere entrenamiento de subhabilidad Tarea - Comunicación</v>
      </c>
      <c r="AQ29" s="27"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27" t="s">
        <v>40</v>
      </c>
    </row>
    <row r="30" ht="52.5" customHeight="1">
      <c r="A30" s="1"/>
      <c r="B30" s="1"/>
      <c r="C30" s="1" t="str">
        <f t="shared" si="1"/>
        <v>Matías Aereal </v>
      </c>
      <c r="D30" s="2"/>
      <c r="E30" s="57" t="s">
        <v>167</v>
      </c>
      <c r="F30" s="31" t="s">
        <v>239</v>
      </c>
      <c r="G30" s="54" t="s">
        <v>249</v>
      </c>
      <c r="H30" s="36" t="str">
        <f t="shared" si="2"/>
        <v>Discúlpenme…</v>
      </c>
      <c r="I30" s="45" t="s">
        <v>252</v>
      </c>
      <c r="J30" s="38" t="str">
        <f t="shared" si="3"/>
        <v>Disculparse</v>
      </c>
      <c r="K30" s="39">
        <f t="shared" si="4"/>
        <v>1</v>
      </c>
      <c r="L30" s="40" t="str">
        <f t="shared" si="5"/>
        <v>Muestra solidaridad</v>
      </c>
      <c r="M30" s="10"/>
      <c r="N30" s="34" t="s">
        <v>231</v>
      </c>
      <c r="O30" s="34">
        <v>3.0</v>
      </c>
      <c r="P30" s="27">
        <f t="shared" si="11"/>
        <v>8</v>
      </c>
      <c r="Q30" s="27">
        <f t="shared" si="12"/>
        <v>0.02144772118</v>
      </c>
      <c r="R30" s="27"/>
      <c r="S30" s="60">
        <f t="shared" si="13"/>
        <v>0</v>
      </c>
      <c r="T30" s="68">
        <f t="shared" si="14"/>
        <v>0</v>
      </c>
      <c r="U30" s="27">
        <f t="shared" si="15"/>
        <v>0</v>
      </c>
      <c r="V30" s="62">
        <f t="shared" si="16"/>
        <v>0</v>
      </c>
      <c r="W30" s="69" t="s">
        <v>80</v>
      </c>
      <c r="X30" s="70" t="s">
        <v>255</v>
      </c>
      <c r="Y30" s="71" t="s">
        <v>245</v>
      </c>
      <c r="Z30" s="34">
        <v>5.0</v>
      </c>
      <c r="AA30" s="27"/>
      <c r="AB30" s="27">
        <f t="shared" si="17"/>
        <v>0</v>
      </c>
      <c r="AC30" s="27">
        <f t="shared" si="18"/>
        <v>0.2064343164</v>
      </c>
      <c r="AD30" s="27">
        <f t="shared" si="19"/>
        <v>0</v>
      </c>
      <c r="AE30" s="34"/>
      <c r="AF30" s="34">
        <v>7.0</v>
      </c>
      <c r="AG30" s="34" t="s">
        <v>256</v>
      </c>
      <c r="AH30" s="27">
        <f t="shared" si="20"/>
        <v>0</v>
      </c>
      <c r="AI30" s="27" t="str">
        <f t="shared" si="21"/>
        <v>BAJO</v>
      </c>
      <c r="AJ30" s="27">
        <f t="shared" si="22"/>
        <v>0</v>
      </c>
      <c r="AK30" s="27" t="s">
        <v>38</v>
      </c>
      <c r="AL30" s="27" t="s">
        <v>257</v>
      </c>
      <c r="AM30" s="75" t="s">
        <v>258</v>
      </c>
      <c r="AN30" s="27"/>
      <c r="AO30" s="27"/>
      <c r="AP30" s="27">
        <f>IF( AND(AI$30&lt;&gt;0,AH$18&lt;&gt;0),AL$30&amp;" - "&amp;AK$30,0)</f>
        <v>0</v>
      </c>
      <c r="AQ30" s="27">
        <f>IF( AP30&lt;&gt;0,AM$30,0)</f>
        <v>0</v>
      </c>
      <c r="AR30" s="27" t="s">
        <v>40</v>
      </c>
    </row>
    <row r="31" ht="24.75" customHeight="1">
      <c r="A31" s="1"/>
      <c r="B31" s="1"/>
      <c r="C31" s="1" t="str">
        <f t="shared" si="1"/>
        <v>Jose </v>
      </c>
      <c r="D31" s="2"/>
      <c r="E31" s="57" t="s">
        <v>47</v>
      </c>
      <c r="F31" s="31" t="s">
        <v>259</v>
      </c>
      <c r="G31" s="54" t="s">
        <v>260</v>
      </c>
      <c r="H31" s="36" t="str">
        <f t="shared" si="2"/>
        <v>¿Qué hacemos ahora?...</v>
      </c>
      <c r="I31" s="45" t="s">
        <v>36</v>
      </c>
      <c r="J31" s="38" t="str">
        <f t="shared" si="3"/>
        <v>Elaboración</v>
      </c>
      <c r="K31" s="39">
        <f t="shared" si="4"/>
        <v>9</v>
      </c>
      <c r="L31" s="40" t="str">
        <f t="shared" si="5"/>
        <v>Pide sugerencias u orientación</v>
      </c>
      <c r="M31" s="10"/>
      <c r="N31" s="34" t="s">
        <v>231</v>
      </c>
      <c r="O31" s="34">
        <v>4.0</v>
      </c>
      <c r="P31" s="27">
        <f t="shared" si="11"/>
        <v>29</v>
      </c>
      <c r="Q31" s="27">
        <f t="shared" si="12"/>
        <v>0.07774798928</v>
      </c>
      <c r="R31" s="27"/>
      <c r="S31" s="60">
        <f t="shared" si="13"/>
        <v>0</v>
      </c>
      <c r="T31" s="68">
        <f t="shared" si="14"/>
        <v>0</v>
      </c>
      <c r="U31" s="27">
        <f t="shared" si="15"/>
        <v>0</v>
      </c>
      <c r="V31" s="62">
        <f t="shared" si="16"/>
        <v>0</v>
      </c>
      <c r="W31" s="69" t="s">
        <v>194</v>
      </c>
      <c r="X31" s="70" t="s">
        <v>263</v>
      </c>
      <c r="Y31" s="71" t="s">
        <v>245</v>
      </c>
      <c r="Z31" s="34">
        <v>12.0</v>
      </c>
      <c r="AA31" s="27"/>
      <c r="AB31" s="27">
        <f t="shared" si="17"/>
        <v>0</v>
      </c>
      <c r="AC31" s="27">
        <f t="shared" si="18"/>
        <v>0.2064343164</v>
      </c>
      <c r="AD31" s="27">
        <f t="shared" si="19"/>
        <v>0</v>
      </c>
      <c r="AE31" s="34" t="s">
        <v>57</v>
      </c>
      <c r="AF31" s="34">
        <v>5.0</v>
      </c>
      <c r="AG31" s="34" t="s">
        <v>245</v>
      </c>
      <c r="AH31" s="27">
        <f t="shared" si="20"/>
        <v>0</v>
      </c>
      <c r="AI31" s="27" t="str">
        <f t="shared" si="21"/>
        <v>BAJO</v>
      </c>
      <c r="AJ31" s="27">
        <f t="shared" si="22"/>
        <v>0</v>
      </c>
      <c r="AK31" s="27" t="s">
        <v>57</v>
      </c>
      <c r="AL31" s="27" t="s">
        <v>264</v>
      </c>
      <c r="AM31" s="75" t="s">
        <v>265</v>
      </c>
      <c r="AN31" s="27"/>
      <c r="AO31" s="27"/>
      <c r="AP31" s="27" t="str">
        <f>IF( AND(AI$31&lt;&gt;0,AH$16&lt;&gt;0),AL$31&amp;" - "&amp;AK$31,0)</f>
        <v>Estudiante requiere entrenamiento de subhabilidad Argumentación - Evaluación</v>
      </c>
      <c r="AQ31" s="27" t="str">
        <f>IF( AP31&lt;&gt;0,AM$31,0)</f>
        <v>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v>
      </c>
      <c r="AR31" s="27" t="s">
        <v>40</v>
      </c>
    </row>
    <row r="32" ht="29.25" customHeight="1">
      <c r="A32" s="1"/>
      <c r="B32" s="1"/>
      <c r="C32" s="1" t="str">
        <f t="shared" si="1"/>
        <v>Diego </v>
      </c>
      <c r="D32" s="2"/>
      <c r="E32" s="57" t="s">
        <v>106</v>
      </c>
      <c r="F32" s="31" t="s">
        <v>266</v>
      </c>
      <c r="G32" s="54" t="s">
        <v>267</v>
      </c>
      <c r="H32" s="36" t="str">
        <f t="shared" si="2"/>
        <v>No</v>
      </c>
      <c r="I32" s="45" t="s">
        <v>91</v>
      </c>
      <c r="J32" s="38" t="str">
        <f t="shared" si="3"/>
        <v>Rechazo</v>
      </c>
      <c r="K32" s="39">
        <f t="shared" si="4"/>
        <v>10</v>
      </c>
      <c r="L32" s="40" t="str">
        <f t="shared" si="5"/>
        <v>Muestra desacuerdo o desaprobación</v>
      </c>
      <c r="M32" s="10"/>
      <c r="N32" s="34" t="s">
        <v>231</v>
      </c>
      <c r="O32" s="34">
        <v>5.0</v>
      </c>
      <c r="P32" s="27">
        <f t="shared" si="11"/>
        <v>3</v>
      </c>
      <c r="Q32" s="27">
        <f t="shared" si="12"/>
        <v>0.008042895442</v>
      </c>
      <c r="R32" s="27"/>
      <c r="S32" s="60">
        <f t="shared" si="13"/>
        <v>0</v>
      </c>
      <c r="T32" s="68">
        <f t="shared" si="14"/>
        <v>0</v>
      </c>
      <c r="U32" s="27">
        <f t="shared" si="15"/>
        <v>0</v>
      </c>
      <c r="V32" s="62">
        <f t="shared" si="16"/>
        <v>0</v>
      </c>
      <c r="W32" s="69" t="s">
        <v>270</v>
      </c>
      <c r="X32" s="70" t="s">
        <v>271</v>
      </c>
      <c r="Y32" s="71" t="s">
        <v>245</v>
      </c>
      <c r="Z32" s="34">
        <v>4.0</v>
      </c>
      <c r="AA32" s="27"/>
      <c r="AB32" s="27">
        <f t="shared" si="17"/>
        <v>0</v>
      </c>
      <c r="AC32" s="27">
        <f t="shared" si="18"/>
        <v>0.2064343164</v>
      </c>
      <c r="AD32" s="27">
        <f t="shared" si="19"/>
        <v>0</v>
      </c>
      <c r="AE32" s="34"/>
      <c r="AF32" s="34">
        <v>5.0</v>
      </c>
      <c r="AG32" s="34" t="s">
        <v>234</v>
      </c>
      <c r="AH32" s="27">
        <f t="shared" si="20"/>
        <v>0</v>
      </c>
      <c r="AI32" s="27" t="str">
        <f t="shared" si="21"/>
        <v>BAJO</v>
      </c>
      <c r="AJ32" s="27">
        <f t="shared" si="22"/>
        <v>0</v>
      </c>
      <c r="AK32" s="27" t="s">
        <v>57</v>
      </c>
      <c r="AL32" s="27" t="s">
        <v>272</v>
      </c>
      <c r="AM32" s="75" t="s">
        <v>273</v>
      </c>
      <c r="AN32" s="27"/>
      <c r="AO32" s="27"/>
      <c r="AP32" s="27" t="str">
        <f>IF( AND(AI$32&lt;&gt;0,AH$16&lt;&gt;0),AL$32&amp;" - "&amp;AK$32,0)</f>
        <v>Estudiante requiere entrenamiento de subhabilidad Mediar - Evaluación</v>
      </c>
      <c r="AQ32" s="27" t="str">
        <f>IF( AP32&lt;&gt;0,AM$32,0)</f>
        <v>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v>
      </c>
      <c r="AR32" s="27" t="s">
        <v>40</v>
      </c>
    </row>
    <row r="33" ht="20.25" customHeight="1">
      <c r="A33" s="1"/>
      <c r="B33" s="1"/>
      <c r="C33" s="1" t="str">
        <f t="shared" si="1"/>
        <v>Diego </v>
      </c>
      <c r="D33" s="2"/>
      <c r="E33" s="58"/>
      <c r="F33" s="44"/>
      <c r="G33" s="54" t="s">
        <v>274</v>
      </c>
      <c r="H33" s="36">
        <f t="shared" si="2"/>
        <v>0</v>
      </c>
      <c r="I33" s="37"/>
      <c r="J33" s="38">
        <f t="shared" si="3"/>
        <v>0</v>
      </c>
      <c r="K33" s="39">
        <f t="shared" si="4"/>
        <v>0</v>
      </c>
      <c r="L33" s="40">
        <f t="shared" si="5"/>
        <v>0</v>
      </c>
      <c r="M33" s="10"/>
      <c r="N33" s="34" t="s">
        <v>231</v>
      </c>
      <c r="O33" s="34">
        <v>6.0</v>
      </c>
      <c r="P33" s="27">
        <f t="shared" si="11"/>
        <v>9</v>
      </c>
      <c r="Q33" s="27">
        <f t="shared" si="12"/>
        <v>0.02412868633</v>
      </c>
      <c r="R33" s="27"/>
      <c r="S33" s="60">
        <f t="shared" si="13"/>
        <v>0</v>
      </c>
      <c r="T33" s="68">
        <f t="shared" si="14"/>
        <v>0</v>
      </c>
      <c r="U33" s="27">
        <f t="shared" si="15"/>
        <v>0</v>
      </c>
      <c r="V33" s="62">
        <f t="shared" si="16"/>
        <v>0</v>
      </c>
      <c r="W33" s="69" t="s">
        <v>88</v>
      </c>
      <c r="X33" s="70" t="s">
        <v>277</v>
      </c>
      <c r="Y33" s="71" t="s">
        <v>245</v>
      </c>
      <c r="Z33" s="34">
        <v>5.0</v>
      </c>
      <c r="AA33" s="27"/>
      <c r="AB33" s="27">
        <f t="shared" si="17"/>
        <v>0</v>
      </c>
      <c r="AC33" s="27">
        <f t="shared" si="18"/>
        <v>0.2064343164</v>
      </c>
      <c r="AD33" s="27">
        <f t="shared" si="19"/>
        <v>0</v>
      </c>
      <c r="AE33" s="34"/>
      <c r="AF33" s="34">
        <v>5.0</v>
      </c>
      <c r="AG33" s="34" t="s">
        <v>236</v>
      </c>
      <c r="AH33" s="27">
        <f t="shared" si="20"/>
        <v>0</v>
      </c>
      <c r="AI33" s="27" t="str">
        <f t="shared" si="21"/>
        <v>BAJO</v>
      </c>
      <c r="AJ33" s="27">
        <f t="shared" si="22"/>
        <v>0</v>
      </c>
      <c r="AK33" s="27" t="s">
        <v>57</v>
      </c>
      <c r="AL33" s="27" t="s">
        <v>237</v>
      </c>
      <c r="AM33" s="75" t="s">
        <v>279</v>
      </c>
      <c r="AN33" s="27"/>
      <c r="AO33" s="27"/>
      <c r="AP33" s="27" t="str">
        <f>IF( AND(AI$33&lt;&gt;0,AH$16&lt;&gt;0),AL$33&amp;" - "&amp;AK$33,0)</f>
        <v>Estudiante requiere entrenamiento de subhabilidad Informar - Evaluación</v>
      </c>
      <c r="AQ33" s="27" t="str">
        <f>IF( AP33&lt;&gt;0,AM$33,0)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v>
      </c>
      <c r="AR33" s="27" t="s">
        <v>40</v>
      </c>
    </row>
    <row r="34" ht="37.5" customHeight="1">
      <c r="A34" s="1"/>
      <c r="B34" s="1"/>
      <c r="C34" s="1" t="str">
        <f t="shared" si="1"/>
        <v>Diego </v>
      </c>
      <c r="D34" s="2"/>
      <c r="E34" s="58"/>
      <c r="F34" s="44"/>
      <c r="G34" s="54" t="s">
        <v>280</v>
      </c>
      <c r="H34" s="36">
        <f t="shared" si="2"/>
        <v>0</v>
      </c>
      <c r="I34" s="37"/>
      <c r="J34" s="38">
        <f t="shared" si="3"/>
        <v>0</v>
      </c>
      <c r="K34" s="39">
        <f t="shared" si="4"/>
        <v>0</v>
      </c>
      <c r="L34" s="40">
        <f t="shared" si="5"/>
        <v>0</v>
      </c>
      <c r="M34" s="10"/>
      <c r="N34" s="34" t="s">
        <v>231</v>
      </c>
      <c r="O34" s="34">
        <v>7.0</v>
      </c>
      <c r="P34" s="27">
        <f t="shared" si="11"/>
        <v>2</v>
      </c>
      <c r="Q34" s="27">
        <f t="shared" si="12"/>
        <v>0.005361930295</v>
      </c>
      <c r="R34" s="27"/>
      <c r="S34" s="60">
        <f t="shared" si="13"/>
        <v>0</v>
      </c>
      <c r="T34" s="68">
        <f t="shared" si="14"/>
        <v>0</v>
      </c>
      <c r="U34" s="27">
        <f t="shared" si="15"/>
        <v>0</v>
      </c>
      <c r="V34" s="62">
        <f t="shared" si="16"/>
        <v>0</v>
      </c>
      <c r="W34" s="69" t="s">
        <v>284</v>
      </c>
      <c r="X34" s="70" t="s">
        <v>285</v>
      </c>
      <c r="Y34" s="71" t="s">
        <v>245</v>
      </c>
      <c r="Z34" s="34">
        <v>5.0</v>
      </c>
      <c r="AA34" s="27"/>
      <c r="AB34" s="27">
        <f t="shared" si="17"/>
        <v>0</v>
      </c>
      <c r="AC34" s="27">
        <f t="shared" si="18"/>
        <v>0.2064343164</v>
      </c>
      <c r="AD34" s="27">
        <f t="shared" si="19"/>
        <v>0</v>
      </c>
      <c r="AE34" s="34"/>
      <c r="AF34" s="34">
        <v>5.0</v>
      </c>
      <c r="AG34" s="34" t="s">
        <v>286</v>
      </c>
      <c r="AH34" s="27">
        <f t="shared" si="20"/>
        <v>0</v>
      </c>
      <c r="AI34" s="27" t="str">
        <f t="shared" si="21"/>
        <v>BAJO</v>
      </c>
      <c r="AJ34" s="27">
        <f t="shared" si="22"/>
        <v>0</v>
      </c>
      <c r="AK34" s="27" t="s">
        <v>57</v>
      </c>
      <c r="AL34" s="27" t="s">
        <v>287</v>
      </c>
      <c r="AM34" s="75" t="s">
        <v>288</v>
      </c>
      <c r="AN34" s="27"/>
      <c r="AO34" s="27"/>
      <c r="AP34" s="27" t="str">
        <f>IF( AND(AI$34&lt;&gt;0,AH$16&lt;&gt;0),AL$34&amp;" - "&amp;AK$34,0)</f>
        <v>Estudiante requiere entrenamiento de subhabilidad Motivar - Evaluación</v>
      </c>
      <c r="AQ34" s="27" t="str">
        <f>IF( AP34&lt;&gt;0,AM$34,0)</f>
        <v>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v>
      </c>
      <c r="AR34" s="27" t="s">
        <v>40</v>
      </c>
    </row>
    <row r="35" ht="24.0" customHeight="1">
      <c r="A35" s="1"/>
      <c r="B35" s="1"/>
      <c r="C35" s="1" t="str">
        <f t="shared" si="1"/>
        <v>Jose </v>
      </c>
      <c r="D35" s="2"/>
      <c r="E35" s="57" t="s">
        <v>47</v>
      </c>
      <c r="F35" s="31" t="s">
        <v>266</v>
      </c>
      <c r="G35" s="54" t="s">
        <v>289</v>
      </c>
      <c r="H35" s="36" t="str">
        <f t="shared" si="2"/>
        <v>Hay que hacer lo siguiente…</v>
      </c>
      <c r="I35" s="45" t="s">
        <v>150</v>
      </c>
      <c r="J35" s="38" t="str">
        <f t="shared" si="3"/>
        <v>Elaborar</v>
      </c>
      <c r="K35" s="39">
        <f t="shared" si="4"/>
        <v>4</v>
      </c>
      <c r="L35" s="40" t="str">
        <f t="shared" si="5"/>
        <v>Da sugerencia u orientación</v>
      </c>
      <c r="M35" s="10"/>
      <c r="N35" s="34" t="s">
        <v>231</v>
      </c>
      <c r="O35" s="34">
        <v>8.0</v>
      </c>
      <c r="P35" s="27">
        <f t="shared" si="11"/>
        <v>13</v>
      </c>
      <c r="Q35" s="27">
        <f t="shared" si="12"/>
        <v>0.03485254692</v>
      </c>
      <c r="R35" s="27"/>
      <c r="S35" s="60">
        <f t="shared" si="13"/>
        <v>0</v>
      </c>
      <c r="T35" s="68">
        <f t="shared" si="14"/>
        <v>0</v>
      </c>
      <c r="U35" s="27">
        <f t="shared" si="15"/>
        <v>0</v>
      </c>
      <c r="V35" s="62">
        <f t="shared" si="16"/>
        <v>0</v>
      </c>
      <c r="W35" s="69" t="s">
        <v>136</v>
      </c>
      <c r="X35" s="70" t="s">
        <v>292</v>
      </c>
      <c r="Y35" s="71" t="s">
        <v>245</v>
      </c>
      <c r="Z35" s="34">
        <v>5.0</v>
      </c>
      <c r="AA35" s="27"/>
      <c r="AB35" s="27">
        <f t="shared" si="17"/>
        <v>0</v>
      </c>
      <c r="AC35" s="27">
        <f t="shared" si="18"/>
        <v>0.2064343164</v>
      </c>
      <c r="AD35" s="27">
        <f t="shared" si="19"/>
        <v>0</v>
      </c>
      <c r="AE35" s="34"/>
      <c r="AF35" s="34">
        <v>5.0</v>
      </c>
      <c r="AG35" s="34" t="s">
        <v>246</v>
      </c>
      <c r="AH35" s="27">
        <f t="shared" si="20"/>
        <v>0</v>
      </c>
      <c r="AI35" s="27" t="str">
        <f t="shared" si="21"/>
        <v>BAJO</v>
      </c>
      <c r="AJ35" s="27">
        <f t="shared" si="22"/>
        <v>0</v>
      </c>
      <c r="AK35" s="27" t="s">
        <v>57</v>
      </c>
      <c r="AL35" s="27" t="s">
        <v>247</v>
      </c>
      <c r="AM35" s="75" t="s">
        <v>293</v>
      </c>
      <c r="AN35" s="27"/>
      <c r="AO35" s="27"/>
      <c r="AP35" s="27" t="str">
        <f>IF( AND(AI$35&lt;&gt;0,AH$16&lt;&gt;0),AL$35&amp;" - "&amp;AK$35,0)</f>
        <v>Estudiante requiere entrenamiento de subhabilidad Tarea - Evaluación</v>
      </c>
      <c r="AQ35" s="27" t="str">
        <f>IF( AP35&lt;&gt;0,AM$35,0)</f>
        <v>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v>
      </c>
      <c r="AR35" s="27" t="s">
        <v>40</v>
      </c>
    </row>
    <row r="36" ht="37.5" customHeight="1">
      <c r="A36" s="1"/>
      <c r="B36" s="1"/>
      <c r="C36" s="1" t="str">
        <f t="shared" si="1"/>
        <v>Diego </v>
      </c>
      <c r="D36" s="2"/>
      <c r="E36" s="57" t="s">
        <v>106</v>
      </c>
      <c r="F36" s="31" t="s">
        <v>266</v>
      </c>
      <c r="G36" s="54" t="s">
        <v>294</v>
      </c>
      <c r="H36" s="36">
        <f t="shared" si="2"/>
        <v>0</v>
      </c>
      <c r="I36" s="37"/>
      <c r="J36" s="38">
        <f t="shared" si="3"/>
        <v>0</v>
      </c>
      <c r="K36" s="39">
        <f t="shared" si="4"/>
        <v>0</v>
      </c>
      <c r="L36" s="40">
        <f t="shared" si="5"/>
        <v>0</v>
      </c>
      <c r="M36" s="10"/>
      <c r="N36" s="34" t="s">
        <v>231</v>
      </c>
      <c r="O36" s="34">
        <v>9.0</v>
      </c>
      <c r="P36" s="27">
        <f t="shared" si="11"/>
        <v>12</v>
      </c>
      <c r="Q36" s="27">
        <f t="shared" si="12"/>
        <v>0.03217158177</v>
      </c>
      <c r="R36" s="27"/>
      <c r="S36" s="60">
        <f t="shared" si="13"/>
        <v>0</v>
      </c>
      <c r="T36" s="68">
        <f t="shared" si="14"/>
        <v>0</v>
      </c>
      <c r="U36" s="27">
        <f t="shared" si="15"/>
        <v>0</v>
      </c>
      <c r="V36" s="62">
        <f t="shared" si="16"/>
        <v>0</v>
      </c>
      <c r="W36" s="69" t="s">
        <v>180</v>
      </c>
      <c r="X36" s="70" t="s">
        <v>296</v>
      </c>
      <c r="Y36" s="71" t="s">
        <v>245</v>
      </c>
      <c r="Z36" s="34">
        <v>11.0</v>
      </c>
      <c r="AA36" s="27"/>
      <c r="AB36" s="27">
        <f t="shared" si="17"/>
        <v>0</v>
      </c>
      <c r="AC36" s="27">
        <f t="shared" si="18"/>
        <v>0.2064343164</v>
      </c>
      <c r="AD36" s="27">
        <f t="shared" si="19"/>
        <v>0</v>
      </c>
      <c r="AE36" s="34"/>
      <c r="AF36" s="34">
        <v>8.0</v>
      </c>
      <c r="AG36" s="34" t="s">
        <v>256</v>
      </c>
      <c r="AH36" s="27">
        <f t="shared" si="20"/>
        <v>0</v>
      </c>
      <c r="AI36" s="27" t="str">
        <f t="shared" si="21"/>
        <v>BAJO</v>
      </c>
      <c r="AJ36" s="27">
        <f t="shared" si="22"/>
        <v>0</v>
      </c>
      <c r="AK36" s="27" t="s">
        <v>57</v>
      </c>
      <c r="AL36" s="27" t="s">
        <v>257</v>
      </c>
      <c r="AM36" s="75" t="s">
        <v>298</v>
      </c>
      <c r="AN36" s="27"/>
      <c r="AO36" s="27"/>
      <c r="AP36" s="27">
        <f>IF( AND(AI$36&lt;&gt;0,AH$19&lt;&gt;0),AL$36&amp;" - "&amp;AK$36,0)</f>
        <v>0</v>
      </c>
      <c r="AQ36" s="27">
        <f>IF( AP36&lt;&gt;0,AM$36,0)</f>
        <v>0</v>
      </c>
      <c r="AR36" s="27" t="s">
        <v>40</v>
      </c>
    </row>
    <row r="37" ht="33.0" customHeight="1">
      <c r="A37" s="1"/>
      <c r="B37" s="1"/>
      <c r="C37" s="1" t="str">
        <f t="shared" si="1"/>
        <v>Jose </v>
      </c>
      <c r="D37" s="2"/>
      <c r="E37" s="57" t="s">
        <v>47</v>
      </c>
      <c r="F37" s="31" t="s">
        <v>266</v>
      </c>
      <c r="G37" s="54" t="s">
        <v>299</v>
      </c>
      <c r="H37" s="36" t="str">
        <f t="shared" si="2"/>
        <v>No</v>
      </c>
      <c r="I37" s="45" t="s">
        <v>91</v>
      </c>
      <c r="J37" s="38" t="str">
        <f t="shared" si="3"/>
        <v>Rechazo</v>
      </c>
      <c r="K37" s="39">
        <f t="shared" si="4"/>
        <v>10</v>
      </c>
      <c r="L37" s="40" t="str">
        <f t="shared" si="5"/>
        <v>Muestra desacuerdo o desaprobación</v>
      </c>
      <c r="M37" s="10"/>
      <c r="N37" s="34" t="s">
        <v>231</v>
      </c>
      <c r="O37" s="34">
        <v>10.0</v>
      </c>
      <c r="P37" s="27">
        <f t="shared" si="11"/>
        <v>2</v>
      </c>
      <c r="Q37" s="27">
        <f t="shared" si="12"/>
        <v>0.005361930295</v>
      </c>
      <c r="R37" s="27"/>
      <c r="S37" s="60">
        <f t="shared" si="13"/>
        <v>0</v>
      </c>
      <c r="T37" s="68">
        <f t="shared" si="14"/>
        <v>0</v>
      </c>
      <c r="U37" s="27">
        <f t="shared" si="15"/>
        <v>0</v>
      </c>
      <c r="V37" s="62">
        <f t="shared" si="16"/>
        <v>0</v>
      </c>
      <c r="W37" s="69" t="s">
        <v>278</v>
      </c>
      <c r="X37" s="70" t="s">
        <v>302</v>
      </c>
      <c r="Y37" s="71" t="s">
        <v>286</v>
      </c>
      <c r="Z37" s="34">
        <v>1.0</v>
      </c>
      <c r="AA37" s="27"/>
      <c r="AB37" s="27">
        <f t="shared" si="17"/>
        <v>0</v>
      </c>
      <c r="AC37" s="27">
        <f t="shared" si="18"/>
        <v>0.03485254692</v>
      </c>
      <c r="AD37" s="27">
        <f t="shared" si="19"/>
        <v>0</v>
      </c>
      <c r="AE37" s="34"/>
      <c r="AF37" s="34">
        <v>8.0</v>
      </c>
      <c r="AG37" s="34" t="s">
        <v>304</v>
      </c>
      <c r="AH37" s="27">
        <f t="shared" si="20"/>
        <v>0</v>
      </c>
      <c r="AI37" s="27" t="str">
        <f t="shared" si="21"/>
        <v>BAJO</v>
      </c>
      <c r="AJ37" s="27">
        <f t="shared" si="22"/>
        <v>0</v>
      </c>
      <c r="AK37" s="27" t="s">
        <v>57</v>
      </c>
      <c r="AL37" s="27" t="s">
        <v>305</v>
      </c>
      <c r="AM37" s="75" t="s">
        <v>306</v>
      </c>
      <c r="AN37" s="27"/>
      <c r="AO37" s="27"/>
      <c r="AP37" s="27">
        <f>IF( AND(AI$37&lt;&gt;0,AH$19&lt;&gt;0),AL$37&amp;" - "&amp;AK$37,0)</f>
        <v>0</v>
      </c>
      <c r="AQ37" s="27">
        <f>IF( AP37&lt;&gt;0,AM$37,0)</f>
        <v>0</v>
      </c>
      <c r="AR37" s="27" t="s">
        <v>40</v>
      </c>
    </row>
    <row r="38" ht="33.75" customHeight="1">
      <c r="A38" s="1"/>
      <c r="B38" s="1"/>
      <c r="C38" s="1" t="str">
        <f t="shared" si="1"/>
        <v>Matías Aereal </v>
      </c>
      <c r="D38" s="2"/>
      <c r="E38" s="57" t="s">
        <v>167</v>
      </c>
      <c r="F38" s="31" t="s">
        <v>308</v>
      </c>
      <c r="G38" s="54" t="s">
        <v>309</v>
      </c>
      <c r="H38" s="36" t="str">
        <f t="shared" si="2"/>
        <v>Resumiendo,…</v>
      </c>
      <c r="I38" s="45" t="s">
        <v>90</v>
      </c>
      <c r="J38" s="38" t="str">
        <f t="shared" si="3"/>
        <v>Resumir información</v>
      </c>
      <c r="K38" s="39">
        <f t="shared" si="4"/>
        <v>6</v>
      </c>
      <c r="L38" s="40" t="str">
        <f t="shared" si="5"/>
        <v>Da información</v>
      </c>
      <c r="M38" s="10"/>
      <c r="N38" s="34" t="s">
        <v>231</v>
      </c>
      <c r="O38" s="34">
        <v>11.0</v>
      </c>
      <c r="P38" s="27">
        <f t="shared" si="11"/>
        <v>11</v>
      </c>
      <c r="Q38" s="27">
        <f t="shared" si="12"/>
        <v>0.02949061662</v>
      </c>
      <c r="R38" s="27"/>
      <c r="S38" s="60">
        <f t="shared" si="13"/>
        <v>0</v>
      </c>
      <c r="T38" s="68">
        <f t="shared" si="14"/>
        <v>0</v>
      </c>
      <c r="U38" s="27">
        <f t="shared" si="15"/>
        <v>0</v>
      </c>
      <c r="V38" s="62">
        <f t="shared" si="16"/>
        <v>0</v>
      </c>
      <c r="W38" s="69" t="s">
        <v>99</v>
      </c>
      <c r="X38" s="70" t="s">
        <v>311</v>
      </c>
      <c r="Y38" s="71" t="s">
        <v>286</v>
      </c>
      <c r="Z38" s="34">
        <v>5.0</v>
      </c>
      <c r="AA38" s="27"/>
      <c r="AB38" s="27">
        <f t="shared" si="17"/>
        <v>0</v>
      </c>
      <c r="AC38" s="27">
        <f t="shared" si="18"/>
        <v>0.03485254692</v>
      </c>
      <c r="AD38" s="27">
        <f t="shared" si="19"/>
        <v>0</v>
      </c>
      <c r="AE38" s="34" t="s">
        <v>73</v>
      </c>
      <c r="AF38" s="34">
        <v>4.0</v>
      </c>
      <c r="AG38" s="34" t="s">
        <v>245</v>
      </c>
      <c r="AH38" s="27">
        <f t="shared" si="20"/>
        <v>0</v>
      </c>
      <c r="AI38" s="27" t="str">
        <f t="shared" si="21"/>
        <v>BAJO</v>
      </c>
      <c r="AJ38" s="27">
        <f t="shared" si="22"/>
        <v>0</v>
      </c>
      <c r="AK38" s="27" t="s">
        <v>73</v>
      </c>
      <c r="AL38" s="27" t="s">
        <v>264</v>
      </c>
      <c r="AM38" s="75" t="s">
        <v>314</v>
      </c>
      <c r="AN38" s="27"/>
      <c r="AO38" s="27"/>
      <c r="AP38" s="27" t="str">
        <f>IF( AND(AI$38&lt;&gt;0,AH$15&lt;&gt;0),AL$38&amp;" - "&amp;AK$38,0)</f>
        <v>Estudiante requiere entrenamiento de subhabilidad Argumentación - Control</v>
      </c>
      <c r="AQ38" s="27"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27" t="s">
        <v>40</v>
      </c>
    </row>
    <row r="39" ht="37.5" customHeight="1">
      <c r="A39" s="1"/>
      <c r="B39" s="1"/>
      <c r="C39" s="1" t="str">
        <f t="shared" si="1"/>
        <v>Jose </v>
      </c>
      <c r="D39" s="2"/>
      <c r="E39" s="57" t="s">
        <v>47</v>
      </c>
      <c r="F39" s="31" t="s">
        <v>308</v>
      </c>
      <c r="G39" s="54" t="s">
        <v>315</v>
      </c>
      <c r="H39" s="36" t="str">
        <f t="shared" si="2"/>
        <v>¿Se puede…?</v>
      </c>
      <c r="I39" s="45" t="s">
        <v>307</v>
      </c>
      <c r="J39" s="38" t="str">
        <f t="shared" si="3"/>
        <v>Opinión</v>
      </c>
      <c r="K39" s="39">
        <f t="shared" si="4"/>
        <v>8</v>
      </c>
      <c r="L39" s="40" t="str">
        <f t="shared" si="5"/>
        <v>Pide opinión</v>
      </c>
      <c r="M39" s="10"/>
      <c r="N39" s="34" t="s">
        <v>231</v>
      </c>
      <c r="O39" s="34">
        <v>12.0</v>
      </c>
      <c r="P39" s="27">
        <f t="shared" si="11"/>
        <v>12</v>
      </c>
      <c r="Q39" s="27">
        <f t="shared" si="12"/>
        <v>0.03217158177</v>
      </c>
      <c r="R39" s="27"/>
      <c r="S39" s="60">
        <f t="shared" si="13"/>
        <v>0</v>
      </c>
      <c r="T39" s="68">
        <f t="shared" si="14"/>
        <v>0</v>
      </c>
      <c r="U39" s="27">
        <f t="shared" si="15"/>
        <v>0</v>
      </c>
      <c r="V39" s="62">
        <f t="shared" si="16"/>
        <v>0</v>
      </c>
      <c r="W39" s="69" t="s">
        <v>318</v>
      </c>
      <c r="X39" s="70" t="s">
        <v>319</v>
      </c>
      <c r="Y39" s="71" t="s">
        <v>236</v>
      </c>
      <c r="Z39" s="34">
        <v>6.0</v>
      </c>
      <c r="AA39" s="27"/>
      <c r="AB39" s="27">
        <f t="shared" si="17"/>
        <v>0</v>
      </c>
      <c r="AC39" s="27">
        <f t="shared" si="18"/>
        <v>0.2091152815</v>
      </c>
      <c r="AD39" s="27">
        <f t="shared" si="19"/>
        <v>0</v>
      </c>
      <c r="AE39" s="34"/>
      <c r="AF39" s="34">
        <v>4.0</v>
      </c>
      <c r="AG39" s="34" t="s">
        <v>236</v>
      </c>
      <c r="AH39" s="27">
        <f t="shared" si="20"/>
        <v>0</v>
      </c>
      <c r="AI39" s="27" t="str">
        <f t="shared" si="21"/>
        <v>BAJO</v>
      </c>
      <c r="AJ39" s="27">
        <f t="shared" si="22"/>
        <v>0</v>
      </c>
      <c r="AK39" s="27" t="s">
        <v>73</v>
      </c>
      <c r="AL39" s="27" t="s">
        <v>237</v>
      </c>
      <c r="AM39" s="75" t="s">
        <v>320</v>
      </c>
      <c r="AN39" s="27"/>
      <c r="AO39" s="27"/>
      <c r="AP39" s="27" t="str">
        <f>IF( AND(AI$39&lt;&gt;0,AH$15&lt;&gt;0),AL$39&amp;" - "&amp;AK$39,0)</f>
        <v>Estudiante requiere entrenamiento de subhabilidad Informar - Control</v>
      </c>
      <c r="AQ39" s="27"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27" t="s">
        <v>40</v>
      </c>
    </row>
    <row r="40" ht="31.5" customHeight="1">
      <c r="A40" s="1"/>
      <c r="B40" s="1"/>
      <c r="C40" s="1" t="str">
        <f t="shared" si="1"/>
        <v>Jose </v>
      </c>
      <c r="D40" s="2"/>
      <c r="E40" s="58"/>
      <c r="F40" s="44"/>
      <c r="G40" s="54" t="s">
        <v>322</v>
      </c>
      <c r="H40" s="36">
        <f t="shared" si="2"/>
        <v>0</v>
      </c>
      <c r="I40" s="37"/>
      <c r="J40" s="38">
        <f t="shared" si="3"/>
        <v>0</v>
      </c>
      <c r="K40" s="39">
        <f t="shared" si="4"/>
        <v>0</v>
      </c>
      <c r="L40" s="40">
        <f t="shared" si="5"/>
        <v>0</v>
      </c>
      <c r="M40" s="10"/>
      <c r="N40" s="34" t="s">
        <v>231</v>
      </c>
      <c r="O40" s="34">
        <v>13.0</v>
      </c>
      <c r="P40" s="27">
        <f t="shared" si="11"/>
        <v>11</v>
      </c>
      <c r="Q40" s="27">
        <f t="shared" si="12"/>
        <v>0.02949061662</v>
      </c>
      <c r="R40" s="27"/>
      <c r="S40" s="60">
        <f t="shared" si="13"/>
        <v>0</v>
      </c>
      <c r="T40" s="68">
        <f t="shared" si="14"/>
        <v>0</v>
      </c>
      <c r="U40" s="27">
        <f t="shared" si="15"/>
        <v>0</v>
      </c>
      <c r="V40" s="62">
        <f t="shared" si="16"/>
        <v>0</v>
      </c>
      <c r="W40" s="69" t="s">
        <v>101</v>
      </c>
      <c r="X40" s="70" t="s">
        <v>324</v>
      </c>
      <c r="Y40" s="71" t="s">
        <v>236</v>
      </c>
      <c r="Z40" s="34">
        <v>4.0</v>
      </c>
      <c r="AA40" s="27"/>
      <c r="AB40" s="27">
        <f t="shared" si="17"/>
        <v>0</v>
      </c>
      <c r="AC40" s="27">
        <f t="shared" si="18"/>
        <v>0.2091152815</v>
      </c>
      <c r="AD40" s="27">
        <f t="shared" si="19"/>
        <v>0</v>
      </c>
      <c r="AE40" s="34"/>
      <c r="AF40" s="34">
        <v>4.0</v>
      </c>
      <c r="AG40" s="34" t="s">
        <v>304</v>
      </c>
      <c r="AH40" s="27">
        <f t="shared" si="20"/>
        <v>0</v>
      </c>
      <c r="AI40" s="27" t="str">
        <f t="shared" si="21"/>
        <v>BAJO</v>
      </c>
      <c r="AJ40" s="27">
        <f t="shared" si="22"/>
        <v>0</v>
      </c>
      <c r="AK40" s="27" t="s">
        <v>73</v>
      </c>
      <c r="AL40" s="27" t="s">
        <v>305</v>
      </c>
      <c r="AM40" s="75" t="s">
        <v>325</v>
      </c>
      <c r="AN40" s="27"/>
      <c r="AO40" s="27"/>
      <c r="AP40" s="27" t="str">
        <f>IF( AND(AI$40&lt;&gt;0,AH$15&lt;&gt;0),AL$40&amp;" - "&amp;AK$40,0)</f>
        <v>Estudiante requiere entrenamiento de subhabilidad Mantenimiento - Control</v>
      </c>
      <c r="AQ40" s="27"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27" t="s">
        <v>40</v>
      </c>
    </row>
    <row r="41" ht="38.25" customHeight="1">
      <c r="A41" s="1"/>
      <c r="B41" s="1"/>
      <c r="C41" s="1" t="str">
        <f t="shared" si="1"/>
        <v>Diego </v>
      </c>
      <c r="D41" s="2"/>
      <c r="E41" s="57" t="s">
        <v>106</v>
      </c>
      <c r="F41" s="31" t="s">
        <v>308</v>
      </c>
      <c r="G41" s="54" t="s">
        <v>328</v>
      </c>
      <c r="H41" s="36">
        <f t="shared" si="2"/>
        <v>0</v>
      </c>
      <c r="I41" s="37"/>
      <c r="J41" s="38">
        <f t="shared" si="3"/>
        <v>0</v>
      </c>
      <c r="K41" s="39">
        <f t="shared" si="4"/>
        <v>0</v>
      </c>
      <c r="L41" s="40">
        <f t="shared" si="5"/>
        <v>0</v>
      </c>
      <c r="M41" s="10"/>
      <c r="N41" s="34" t="s">
        <v>231</v>
      </c>
      <c r="O41" s="34">
        <v>14.0</v>
      </c>
      <c r="P41" s="27">
        <f t="shared" si="11"/>
        <v>12</v>
      </c>
      <c r="Q41" s="27">
        <f t="shared" si="12"/>
        <v>0.03217158177</v>
      </c>
      <c r="R41" s="27"/>
      <c r="S41" s="60">
        <f t="shared" si="13"/>
        <v>0</v>
      </c>
      <c r="T41" s="68">
        <f t="shared" si="14"/>
        <v>0</v>
      </c>
      <c r="U41" s="27">
        <f t="shared" si="15"/>
        <v>0</v>
      </c>
      <c r="V41" s="62">
        <f t="shared" si="16"/>
        <v>0</v>
      </c>
      <c r="W41" s="69" t="s">
        <v>127</v>
      </c>
      <c r="X41" s="70" t="s">
        <v>329</v>
      </c>
      <c r="Y41" s="71" t="s">
        <v>236</v>
      </c>
      <c r="Z41" s="34">
        <v>5.0</v>
      </c>
      <c r="AA41" s="27"/>
      <c r="AB41" s="27">
        <f t="shared" si="17"/>
        <v>0</v>
      </c>
      <c r="AC41" s="27">
        <f t="shared" si="18"/>
        <v>0.2091152815</v>
      </c>
      <c r="AD41" s="27">
        <f t="shared" si="19"/>
        <v>0</v>
      </c>
      <c r="AE41" s="34"/>
      <c r="AF41" s="34">
        <v>4.0</v>
      </c>
      <c r="AG41" s="34" t="s">
        <v>246</v>
      </c>
      <c r="AH41" s="27">
        <f t="shared" si="20"/>
        <v>0</v>
      </c>
      <c r="AI41" s="27" t="str">
        <f t="shared" si="21"/>
        <v>BAJO</v>
      </c>
      <c r="AJ41" s="27">
        <f t="shared" si="22"/>
        <v>0</v>
      </c>
      <c r="AK41" s="27" t="s">
        <v>73</v>
      </c>
      <c r="AL41" s="27" t="s">
        <v>247</v>
      </c>
      <c r="AM41" s="75" t="s">
        <v>330</v>
      </c>
      <c r="AN41" s="27"/>
      <c r="AO41" s="27"/>
      <c r="AP41" s="27" t="str">
        <f>IF( AND(AI$41&lt;&gt;0,AH$15&lt;&gt;0),AL$41&amp;" - "&amp;AK$41,0)</f>
        <v>Estudiante requiere entrenamiento de subhabilidad Tarea - Control</v>
      </c>
      <c r="AQ41" s="27"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27" t="s">
        <v>40</v>
      </c>
    </row>
    <row r="42" ht="32.25" customHeight="1">
      <c r="A42" s="1"/>
      <c r="B42" s="1"/>
      <c r="C42" s="1" t="str">
        <f t="shared" si="1"/>
        <v>Eddie </v>
      </c>
      <c r="D42" s="2"/>
      <c r="E42" s="57" t="s">
        <v>21</v>
      </c>
      <c r="F42" s="31" t="s">
        <v>308</v>
      </c>
      <c r="G42" s="54" t="s">
        <v>332</v>
      </c>
      <c r="H42" s="36" t="str">
        <f t="shared" si="2"/>
        <v>Intentemos…</v>
      </c>
      <c r="I42" s="45" t="s">
        <v>101</v>
      </c>
      <c r="J42" s="38" t="str">
        <f t="shared" si="3"/>
        <v>Guiar</v>
      </c>
      <c r="K42" s="39">
        <f t="shared" si="4"/>
        <v>4</v>
      </c>
      <c r="L42" s="40" t="str">
        <f t="shared" si="5"/>
        <v>Da sugerencia u orientación</v>
      </c>
      <c r="M42" s="10"/>
      <c r="N42" s="34" t="s">
        <v>231</v>
      </c>
      <c r="O42" s="34">
        <v>15.0</v>
      </c>
      <c r="P42" s="27">
        <f t="shared" si="11"/>
        <v>25</v>
      </c>
      <c r="Q42" s="27">
        <f t="shared" si="12"/>
        <v>0.06702412869</v>
      </c>
      <c r="R42" s="27"/>
      <c r="S42" s="60">
        <f t="shared" si="13"/>
        <v>0</v>
      </c>
      <c r="T42" s="68">
        <f t="shared" si="14"/>
        <v>0</v>
      </c>
      <c r="U42" s="27">
        <f t="shared" si="15"/>
        <v>0</v>
      </c>
      <c r="V42" s="62">
        <f t="shared" si="16"/>
        <v>0</v>
      </c>
      <c r="W42" s="69" t="s">
        <v>150</v>
      </c>
      <c r="X42" s="70" t="s">
        <v>334</v>
      </c>
      <c r="Y42" s="71" t="s">
        <v>236</v>
      </c>
      <c r="Z42" s="34">
        <v>4.0</v>
      </c>
      <c r="AA42" s="27"/>
      <c r="AB42" s="27">
        <f t="shared" si="17"/>
        <v>0</v>
      </c>
      <c r="AC42" s="27">
        <f t="shared" si="18"/>
        <v>0.2091152815</v>
      </c>
      <c r="AD42" s="27">
        <f t="shared" si="19"/>
        <v>0</v>
      </c>
      <c r="AE42" s="34"/>
      <c r="AF42" s="34">
        <v>9.0</v>
      </c>
      <c r="AG42" s="34" t="s">
        <v>256</v>
      </c>
      <c r="AH42" s="27">
        <f t="shared" si="20"/>
        <v>0</v>
      </c>
      <c r="AI42" s="27" t="str">
        <f t="shared" si="21"/>
        <v>BAJO</v>
      </c>
      <c r="AJ42" s="27">
        <f t="shared" si="22"/>
        <v>0</v>
      </c>
      <c r="AK42" s="27" t="s">
        <v>73</v>
      </c>
      <c r="AL42" s="27" t="s">
        <v>257</v>
      </c>
      <c r="AM42" s="75" t="s">
        <v>335</v>
      </c>
      <c r="AN42" s="27"/>
      <c r="AO42" s="27"/>
      <c r="AP42" s="27">
        <f>IF( AND(AI$42&lt;&gt;0,AH$20&lt;&gt;0),AL$42&amp;" - "&amp;AK$42,0)</f>
        <v>0</v>
      </c>
      <c r="AQ42" s="27">
        <f>IF( AP42&lt;&gt;0,AM$42,0)</f>
        <v>0</v>
      </c>
      <c r="AR42" s="27" t="s">
        <v>40</v>
      </c>
    </row>
    <row r="43" ht="27.75" customHeight="1">
      <c r="A43" s="1"/>
      <c r="B43" s="1"/>
      <c r="C43" s="1" t="str">
        <f t="shared" si="1"/>
        <v>Eddie </v>
      </c>
      <c r="D43" s="2"/>
      <c r="E43" s="58"/>
      <c r="F43" s="44"/>
      <c r="G43" s="54" t="s">
        <v>337</v>
      </c>
      <c r="H43" s="36">
        <f t="shared" si="2"/>
        <v>0</v>
      </c>
      <c r="I43" s="37"/>
      <c r="J43" s="38">
        <f t="shared" si="3"/>
        <v>0</v>
      </c>
      <c r="K43" s="39">
        <f t="shared" si="4"/>
        <v>0</v>
      </c>
      <c r="L43" s="40">
        <f t="shared" si="5"/>
        <v>0</v>
      </c>
      <c r="M43" s="10"/>
      <c r="N43" s="34" t="s">
        <v>231</v>
      </c>
      <c r="O43" s="34">
        <v>16.0</v>
      </c>
      <c r="P43" s="27">
        <f t="shared" si="11"/>
        <v>7</v>
      </c>
      <c r="Q43" s="27">
        <f t="shared" si="12"/>
        <v>0.01876675603</v>
      </c>
      <c r="R43" s="27"/>
      <c r="S43" s="60">
        <f t="shared" si="13"/>
        <v>0</v>
      </c>
      <c r="T43" s="68">
        <f t="shared" si="14"/>
        <v>0</v>
      </c>
      <c r="U43" s="27">
        <f t="shared" si="15"/>
        <v>0</v>
      </c>
      <c r="V43" s="62">
        <f t="shared" si="16"/>
        <v>0</v>
      </c>
      <c r="W43" s="69" t="s">
        <v>340</v>
      </c>
      <c r="X43" s="70" t="s">
        <v>341</v>
      </c>
      <c r="Y43" s="71" t="s">
        <v>236</v>
      </c>
      <c r="Z43" s="34">
        <v>6.0</v>
      </c>
      <c r="AA43" s="27"/>
      <c r="AB43" s="27">
        <f t="shared" si="17"/>
        <v>0</v>
      </c>
      <c r="AC43" s="27">
        <f t="shared" si="18"/>
        <v>0.2091152815</v>
      </c>
      <c r="AD43" s="27">
        <f t="shared" si="19"/>
        <v>0</v>
      </c>
      <c r="AE43" s="34" t="s">
        <v>93</v>
      </c>
      <c r="AF43" s="34">
        <v>3.0</v>
      </c>
      <c r="AG43" s="34" t="s">
        <v>342</v>
      </c>
      <c r="AH43" s="27">
        <f t="shared" si="20"/>
        <v>0</v>
      </c>
      <c r="AI43" s="27" t="str">
        <f t="shared" si="21"/>
        <v>BAJO</v>
      </c>
      <c r="AJ43" s="27">
        <f t="shared" si="22"/>
        <v>0</v>
      </c>
      <c r="AK43" s="27" t="s">
        <v>343</v>
      </c>
      <c r="AL43" s="27" t="s">
        <v>343</v>
      </c>
      <c r="AM43" s="27" t="s">
        <v>343</v>
      </c>
      <c r="AN43" s="27"/>
      <c r="AO43" s="27"/>
      <c r="AP43" s="27"/>
      <c r="AQ43" s="27">
        <f>IF( AP43&lt;&gt;0,AM$43,0)</f>
        <v>0</v>
      </c>
      <c r="AR43" s="27" t="s">
        <v>40</v>
      </c>
    </row>
    <row r="44" ht="27.75" customHeight="1">
      <c r="A44" s="1"/>
      <c r="B44" s="1"/>
      <c r="C44" s="1" t="str">
        <f t="shared" si="1"/>
        <v>Eddie </v>
      </c>
      <c r="D44" s="2"/>
      <c r="E44" s="58"/>
      <c r="F44" s="44"/>
      <c r="G44" s="54" t="s">
        <v>346</v>
      </c>
      <c r="H44" s="36" t="str">
        <f t="shared" si="2"/>
        <v>Discúlpenme…</v>
      </c>
      <c r="I44" s="45" t="s">
        <v>252</v>
      </c>
      <c r="J44" s="38" t="str">
        <f t="shared" si="3"/>
        <v>Disculparse</v>
      </c>
      <c r="K44" s="39">
        <f t="shared" si="4"/>
        <v>1</v>
      </c>
      <c r="L44" s="40" t="str">
        <f t="shared" si="5"/>
        <v>Muestra solidaridad</v>
      </c>
      <c r="M44" s="10"/>
      <c r="N44" s="34" t="s">
        <v>231</v>
      </c>
      <c r="O44" s="34">
        <v>17.0</v>
      </c>
      <c r="P44" s="27">
        <f t="shared" si="11"/>
        <v>6</v>
      </c>
      <c r="Q44" s="27">
        <f t="shared" si="12"/>
        <v>0.01608579088</v>
      </c>
      <c r="R44" s="27"/>
      <c r="S44" s="60">
        <f t="shared" si="13"/>
        <v>0</v>
      </c>
      <c r="T44" s="68">
        <f t="shared" si="14"/>
        <v>0</v>
      </c>
      <c r="U44" s="27">
        <f t="shared" si="15"/>
        <v>0</v>
      </c>
      <c r="V44" s="62">
        <f t="shared" si="16"/>
        <v>0</v>
      </c>
      <c r="W44" s="69" t="s">
        <v>349</v>
      </c>
      <c r="X44" s="70" t="s">
        <v>350</v>
      </c>
      <c r="Y44" s="71" t="s">
        <v>236</v>
      </c>
      <c r="Z44" s="34">
        <v>5.0</v>
      </c>
      <c r="AA44" s="27"/>
      <c r="AB44" s="27">
        <f t="shared" si="17"/>
        <v>0</v>
      </c>
      <c r="AC44" s="27">
        <f t="shared" si="18"/>
        <v>0.2091152815</v>
      </c>
      <c r="AD44" s="27">
        <f t="shared" si="19"/>
        <v>0</v>
      </c>
      <c r="AE44" s="34"/>
      <c r="AF44" s="34">
        <v>10.0</v>
      </c>
      <c r="AG44" s="34" t="s">
        <v>342</v>
      </c>
      <c r="AH44" s="27">
        <f t="shared" si="20"/>
        <v>0</v>
      </c>
      <c r="AI44" s="27" t="str">
        <f t="shared" si="21"/>
        <v>BAJO</v>
      </c>
      <c r="AJ44" s="27">
        <f t="shared" si="22"/>
        <v>0</v>
      </c>
      <c r="AK44" s="27" t="s">
        <v>343</v>
      </c>
      <c r="AL44" s="27" t="s">
        <v>343</v>
      </c>
      <c r="AM44" s="27" t="s">
        <v>343</v>
      </c>
      <c r="AN44" s="27"/>
      <c r="AO44" s="27"/>
      <c r="AP44" s="27"/>
      <c r="AQ44" s="27">
        <f>IF( AP44&lt;&gt;0,AM$44,0)</f>
        <v>0</v>
      </c>
      <c r="AR44" s="27" t="s">
        <v>40</v>
      </c>
    </row>
    <row r="45" ht="33.0" customHeight="1">
      <c r="A45" s="1"/>
      <c r="B45" s="1"/>
      <c r="C45" s="1" t="str">
        <f t="shared" si="1"/>
        <v>Jose </v>
      </c>
      <c r="D45" s="2"/>
      <c r="E45" s="57" t="s">
        <v>47</v>
      </c>
      <c r="F45" s="31" t="s">
        <v>353</v>
      </c>
      <c r="G45" s="54" t="s">
        <v>354</v>
      </c>
      <c r="H45" s="36" t="str">
        <f t="shared" si="2"/>
        <v>¿Están de acuerdo...?</v>
      </c>
      <c r="I45" s="45" t="s">
        <v>71</v>
      </c>
      <c r="J45" s="38" t="str">
        <f t="shared" si="3"/>
        <v>Requerir confirmación</v>
      </c>
      <c r="K45" s="39">
        <f t="shared" si="4"/>
        <v>8</v>
      </c>
      <c r="L45" s="40" t="str">
        <f t="shared" si="5"/>
        <v>Pide opinión</v>
      </c>
      <c r="M45" s="10"/>
      <c r="N45" s="34" t="s">
        <v>231</v>
      </c>
      <c r="O45" s="34">
        <v>18.0</v>
      </c>
      <c r="P45" s="27">
        <f t="shared" si="11"/>
        <v>5</v>
      </c>
      <c r="Q45" s="27">
        <f t="shared" si="12"/>
        <v>0.01340482574</v>
      </c>
      <c r="R45" s="27"/>
      <c r="S45" s="60">
        <f t="shared" si="13"/>
        <v>0</v>
      </c>
      <c r="T45" s="68">
        <f t="shared" si="14"/>
        <v>0</v>
      </c>
      <c r="U45" s="27">
        <f t="shared" si="15"/>
        <v>0</v>
      </c>
      <c r="V45" s="62">
        <f t="shared" si="16"/>
        <v>0</v>
      </c>
      <c r="W45" s="69" t="s">
        <v>355</v>
      </c>
      <c r="X45" s="70" t="s">
        <v>356</v>
      </c>
      <c r="Y45" s="71" t="s">
        <v>236</v>
      </c>
      <c r="Z45" s="34">
        <v>5.0</v>
      </c>
      <c r="AA45" s="27"/>
      <c r="AB45" s="27">
        <f t="shared" si="17"/>
        <v>0</v>
      </c>
      <c r="AC45" s="27">
        <f t="shared" si="18"/>
        <v>0.2091152815</v>
      </c>
      <c r="AD45" s="27">
        <f t="shared" si="19"/>
        <v>0</v>
      </c>
      <c r="AE45" s="27"/>
      <c r="AF45" s="27"/>
      <c r="AG45" s="34" t="s">
        <v>342</v>
      </c>
      <c r="AH45" s="27">
        <f t="shared" si="20"/>
        <v>0</v>
      </c>
      <c r="AI45" s="27" t="str">
        <f t="shared" si="21"/>
        <v>BAJO</v>
      </c>
      <c r="AJ45" s="27">
        <f t="shared" si="22"/>
        <v>0</v>
      </c>
      <c r="AK45" s="27" t="s">
        <v>93</v>
      </c>
      <c r="AL45" s="27" t="s">
        <v>358</v>
      </c>
      <c r="AM45" s="75" t="s">
        <v>359</v>
      </c>
      <c r="AN45" s="27"/>
      <c r="AO45" s="27"/>
      <c r="AP45" s="27" t="str">
        <f>IF( AND(AI$45&lt;&gt;0,OR(AH$21&lt;&gt;0,AH$14&lt;&gt;0)),AL$45&amp;" - "&amp;AK$45,0)</f>
        <v>Estudiante requiere entrenamiento de subhabilidad Reconocimiento - Decisión</v>
      </c>
      <c r="AQ45" s="27"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27" t="s">
        <v>40</v>
      </c>
    </row>
    <row r="46" ht="25.5" customHeight="1">
      <c r="A46" s="1"/>
      <c r="B46" s="1"/>
      <c r="C46" s="1" t="str">
        <f t="shared" si="1"/>
        <v>Matías Aereal </v>
      </c>
      <c r="D46" s="2"/>
      <c r="E46" s="57" t="s">
        <v>167</v>
      </c>
      <c r="F46" s="31" t="s">
        <v>353</v>
      </c>
      <c r="G46" s="54" t="s">
        <v>361</v>
      </c>
      <c r="H46" s="36" t="str">
        <f t="shared" si="2"/>
        <v>No entiendo, ¿alguien puede...?</v>
      </c>
      <c r="I46" s="45" t="s">
        <v>362</v>
      </c>
      <c r="J46" s="38" t="str">
        <f t="shared" si="3"/>
        <v>Requerir atención</v>
      </c>
      <c r="K46" s="39">
        <f t="shared" si="4"/>
        <v>11</v>
      </c>
      <c r="L46" s="40" t="str">
        <f t="shared" si="5"/>
        <v>Muestra tensión o molestia</v>
      </c>
      <c r="M46" s="10"/>
      <c r="N46" s="34" t="s">
        <v>231</v>
      </c>
      <c r="O46" s="34">
        <v>19.0</v>
      </c>
      <c r="P46" s="27">
        <f t="shared" si="11"/>
        <v>2</v>
      </c>
      <c r="Q46" s="27">
        <f t="shared" si="12"/>
        <v>0.005361930295</v>
      </c>
      <c r="R46" s="27"/>
      <c r="S46" s="60">
        <f t="shared" si="13"/>
        <v>0</v>
      </c>
      <c r="T46" s="68">
        <f t="shared" si="14"/>
        <v>0</v>
      </c>
      <c r="U46" s="27">
        <f t="shared" si="15"/>
        <v>0</v>
      </c>
      <c r="V46" s="62">
        <f t="shared" si="16"/>
        <v>0</v>
      </c>
      <c r="W46" s="69" t="s">
        <v>363</v>
      </c>
      <c r="X46" s="70" t="s">
        <v>364</v>
      </c>
      <c r="Y46" s="71" t="s">
        <v>256</v>
      </c>
      <c r="Z46" s="34">
        <v>7.0</v>
      </c>
      <c r="AA46" s="27"/>
      <c r="AB46" s="27">
        <f t="shared" si="17"/>
        <v>0</v>
      </c>
      <c r="AC46" s="27">
        <f t="shared" si="18"/>
        <v>0.09919571046</v>
      </c>
      <c r="AD46" s="27">
        <f t="shared" si="19"/>
        <v>0</v>
      </c>
      <c r="AE46" s="34" t="s">
        <v>114</v>
      </c>
      <c r="AF46" s="34">
        <v>2.0</v>
      </c>
      <c r="AG46" s="34" t="s">
        <v>342</v>
      </c>
      <c r="AH46" s="27">
        <f t="shared" si="20"/>
        <v>0</v>
      </c>
      <c r="AI46" s="27" t="str">
        <f t="shared" si="21"/>
        <v>BAJO</v>
      </c>
      <c r="AJ46" s="27">
        <f t="shared" si="22"/>
        <v>0</v>
      </c>
      <c r="AK46" s="27" t="s">
        <v>114</v>
      </c>
      <c r="AL46" s="27" t="s">
        <v>358</v>
      </c>
      <c r="AM46" s="75" t="s">
        <v>367</v>
      </c>
      <c r="AN46" s="27" t="s">
        <v>40</v>
      </c>
      <c r="AO46" s="27"/>
      <c r="AP46" s="27" t="str">
        <f>IF( AND(AI$46&lt;&gt;0,AH$13&lt;&gt;0),AL$46&amp;" - "&amp;AK$46,0)</f>
        <v>Estudiante requiere entrenamiento de subhabilidad Reconocimiento - Reducción de tensión</v>
      </c>
      <c r="AQ46" s="27"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27" t="s">
        <v>40</v>
      </c>
    </row>
    <row r="47" ht="24.75" customHeight="1">
      <c r="A47" s="1"/>
      <c r="B47" s="1"/>
      <c r="C47" s="1" t="str">
        <f t="shared" si="1"/>
        <v>Diego </v>
      </c>
      <c r="D47" s="2"/>
      <c r="E47" s="57" t="s">
        <v>106</v>
      </c>
      <c r="F47" s="31" t="s">
        <v>353</v>
      </c>
      <c r="G47" s="54" t="s">
        <v>369</v>
      </c>
      <c r="H47" s="36" t="str">
        <f t="shared" si="2"/>
        <v>No entiendo, ¿alguien puede...?</v>
      </c>
      <c r="I47" s="45" t="s">
        <v>362</v>
      </c>
      <c r="J47" s="38" t="str">
        <f t="shared" si="3"/>
        <v>Requerir atención</v>
      </c>
      <c r="K47" s="39">
        <f t="shared" si="4"/>
        <v>11</v>
      </c>
      <c r="L47" s="40" t="str">
        <f t="shared" si="5"/>
        <v>Muestra tensión o molestia</v>
      </c>
      <c r="M47" s="10"/>
      <c r="N47" s="34" t="s">
        <v>231</v>
      </c>
      <c r="O47" s="34">
        <v>20.0</v>
      </c>
      <c r="P47" s="27">
        <f t="shared" si="11"/>
        <v>12</v>
      </c>
      <c r="Q47" s="27">
        <f t="shared" si="12"/>
        <v>0.03217158177</v>
      </c>
      <c r="R47" s="27"/>
      <c r="S47" s="60">
        <f t="shared" si="13"/>
        <v>0</v>
      </c>
      <c r="T47" s="68">
        <f t="shared" si="14"/>
        <v>0</v>
      </c>
      <c r="U47" s="27">
        <f t="shared" si="15"/>
        <v>0</v>
      </c>
      <c r="V47" s="62">
        <f t="shared" si="16"/>
        <v>0</v>
      </c>
      <c r="W47" s="69" t="s">
        <v>36</v>
      </c>
      <c r="X47" s="70" t="s">
        <v>370</v>
      </c>
      <c r="Y47" s="71" t="s">
        <v>256</v>
      </c>
      <c r="Z47" s="34">
        <v>9.0</v>
      </c>
      <c r="AA47" s="27"/>
      <c r="AB47" s="27">
        <f t="shared" si="17"/>
        <v>0</v>
      </c>
      <c r="AC47" s="27">
        <f t="shared" si="18"/>
        <v>0.09919571046</v>
      </c>
      <c r="AD47" s="27">
        <f t="shared" si="19"/>
        <v>0</v>
      </c>
      <c r="AE47" s="34"/>
      <c r="AF47" s="34">
        <v>11.0</v>
      </c>
      <c r="AG47" s="34" t="s">
        <v>245</v>
      </c>
      <c r="AH47" s="27">
        <f t="shared" si="20"/>
        <v>0</v>
      </c>
      <c r="AI47" s="27" t="str">
        <f t="shared" si="21"/>
        <v>BAJO</v>
      </c>
      <c r="AJ47" s="27">
        <f t="shared" si="22"/>
        <v>0</v>
      </c>
      <c r="AK47" s="27" t="s">
        <v>114</v>
      </c>
      <c r="AL47" s="27" t="s">
        <v>264</v>
      </c>
      <c r="AM47" s="27" t="s">
        <v>371</v>
      </c>
      <c r="AN47" s="27" t="s">
        <v>40</v>
      </c>
      <c r="AO47" s="27"/>
      <c r="AP47" s="27">
        <f>IF( AND(AI$47&lt;&gt;0,AH$22&lt;&gt;0),AL$47&amp;" - "&amp;AK$47,0)</f>
        <v>0</v>
      </c>
      <c r="AQ47" s="27">
        <f>IF( AP47&lt;&gt;0,AM$47,0)</f>
        <v>0</v>
      </c>
      <c r="AR47" s="27" t="s">
        <v>40</v>
      </c>
    </row>
    <row r="48" ht="24.0" customHeight="1">
      <c r="A48" s="1"/>
      <c r="B48" s="1"/>
      <c r="C48" s="1" t="str">
        <f t="shared" si="1"/>
        <v>Eddie </v>
      </c>
      <c r="D48" s="2"/>
      <c r="E48" s="57" t="s">
        <v>21</v>
      </c>
      <c r="F48" s="31" t="s">
        <v>353</v>
      </c>
      <c r="G48" s="54" t="s">
        <v>373</v>
      </c>
      <c r="H48" s="36" t="str">
        <f t="shared" si="2"/>
        <v>Todas las posturas son válidas..</v>
      </c>
      <c r="I48" s="45" t="s">
        <v>243</v>
      </c>
      <c r="J48" s="38" t="str">
        <f t="shared" si="3"/>
        <v>Conciliar</v>
      </c>
      <c r="K48" s="39">
        <f t="shared" si="4"/>
        <v>5</v>
      </c>
      <c r="L48" s="40" t="str">
        <f t="shared" si="5"/>
        <v>Da opiniones</v>
      </c>
      <c r="M48" s="10"/>
      <c r="N48" s="34" t="s">
        <v>231</v>
      </c>
      <c r="O48" s="34">
        <v>21.0</v>
      </c>
      <c r="P48" s="27">
        <f t="shared" si="11"/>
        <v>14</v>
      </c>
      <c r="Q48" s="27">
        <f t="shared" si="12"/>
        <v>0.03753351206</v>
      </c>
      <c r="R48" s="27"/>
      <c r="S48" s="60">
        <f t="shared" si="13"/>
        <v>0</v>
      </c>
      <c r="T48" s="68">
        <f t="shared" si="14"/>
        <v>0</v>
      </c>
      <c r="U48" s="27">
        <f t="shared" si="15"/>
        <v>0</v>
      </c>
      <c r="V48" s="62">
        <f t="shared" si="16"/>
        <v>0</v>
      </c>
      <c r="W48" s="69" t="s">
        <v>81</v>
      </c>
      <c r="X48" s="70" t="s">
        <v>374</v>
      </c>
      <c r="Y48" s="71" t="s">
        <v>256</v>
      </c>
      <c r="Z48" s="34">
        <v>7.0</v>
      </c>
      <c r="AA48" s="27"/>
      <c r="AB48" s="27">
        <f t="shared" si="17"/>
        <v>0</v>
      </c>
      <c r="AC48" s="27">
        <f t="shared" si="18"/>
        <v>0.09919571046</v>
      </c>
      <c r="AD48" s="27">
        <f t="shared" si="19"/>
        <v>0</v>
      </c>
      <c r="AE48" s="34"/>
      <c r="AF48" s="34">
        <v>11.0</v>
      </c>
      <c r="AG48" s="34" t="s">
        <v>304</v>
      </c>
      <c r="AH48" s="27">
        <f t="shared" si="20"/>
        <v>0</v>
      </c>
      <c r="AI48" s="27" t="str">
        <f t="shared" si="21"/>
        <v>BAJO</v>
      </c>
      <c r="AJ48" s="27">
        <f t="shared" si="22"/>
        <v>0</v>
      </c>
      <c r="AK48" s="27" t="s">
        <v>114</v>
      </c>
      <c r="AL48" s="27" t="s">
        <v>305</v>
      </c>
      <c r="AM48" s="27" t="s">
        <v>371</v>
      </c>
      <c r="AN48" s="27" t="s">
        <v>40</v>
      </c>
      <c r="AO48" s="27"/>
      <c r="AP48" s="27">
        <f>IF( AND(AI$48&lt;&gt;0,AH$22&lt;&gt;0),AL$48&amp;" - "&amp;AK$48,0)</f>
        <v>0</v>
      </c>
      <c r="AQ48" s="27">
        <f>IF( AP48&lt;&gt;0,AM$48,0)</f>
        <v>0</v>
      </c>
      <c r="AR48" s="27" t="s">
        <v>40</v>
      </c>
    </row>
    <row r="49" ht="22.5" customHeight="1">
      <c r="A49" s="1"/>
      <c r="B49" s="1"/>
      <c r="C49" s="1" t="str">
        <f t="shared" si="1"/>
        <v>Diego </v>
      </c>
      <c r="D49" s="2"/>
      <c r="E49" s="57" t="s">
        <v>106</v>
      </c>
      <c r="F49" s="31" t="s">
        <v>353</v>
      </c>
      <c r="G49" s="54" t="s">
        <v>382</v>
      </c>
      <c r="H49" s="36" t="str">
        <f t="shared" si="2"/>
        <v>No</v>
      </c>
      <c r="I49" s="45" t="s">
        <v>91</v>
      </c>
      <c r="J49" s="38" t="str">
        <f t="shared" si="3"/>
        <v>Rechazo</v>
      </c>
      <c r="K49" s="39">
        <f t="shared" si="4"/>
        <v>10</v>
      </c>
      <c r="L49" s="40" t="str">
        <f t="shared" si="5"/>
        <v>Muestra desacuerdo o desaprobación</v>
      </c>
      <c r="M49" s="10"/>
      <c r="N49" s="34" t="s">
        <v>231</v>
      </c>
      <c r="O49" s="34">
        <v>22.0</v>
      </c>
      <c r="P49" s="27">
        <f t="shared" si="11"/>
        <v>2</v>
      </c>
      <c r="Q49" s="27">
        <f t="shared" si="12"/>
        <v>0.005361930295</v>
      </c>
      <c r="R49" s="27"/>
      <c r="S49" s="60">
        <f t="shared" si="13"/>
        <v>0</v>
      </c>
      <c r="T49" s="68">
        <f t="shared" si="14"/>
        <v>0</v>
      </c>
      <c r="U49" s="27">
        <f t="shared" si="15"/>
        <v>0</v>
      </c>
      <c r="V49" s="62">
        <f t="shared" si="16"/>
        <v>0</v>
      </c>
      <c r="W49" s="69" t="s">
        <v>378</v>
      </c>
      <c r="X49" s="70" t="s">
        <v>379</v>
      </c>
      <c r="Y49" s="71" t="s">
        <v>256</v>
      </c>
      <c r="Z49" s="34">
        <v>8.0</v>
      </c>
      <c r="AA49" s="27"/>
      <c r="AB49" s="27">
        <f t="shared" si="17"/>
        <v>0</v>
      </c>
      <c r="AC49" s="27">
        <f t="shared" si="18"/>
        <v>0.09919571046</v>
      </c>
      <c r="AD49" s="27">
        <f t="shared" si="19"/>
        <v>0</v>
      </c>
      <c r="AE49" s="34" t="s">
        <v>129</v>
      </c>
      <c r="AF49" s="34">
        <v>1.0</v>
      </c>
      <c r="AG49" s="34" t="s">
        <v>286</v>
      </c>
      <c r="AH49" s="27">
        <f t="shared" si="20"/>
        <v>0</v>
      </c>
      <c r="AI49" s="27" t="str">
        <f t="shared" si="21"/>
        <v>BAJO</v>
      </c>
      <c r="AJ49" s="27">
        <f t="shared" si="22"/>
        <v>0</v>
      </c>
      <c r="AK49" s="27" t="s">
        <v>129</v>
      </c>
      <c r="AL49" s="27" t="s">
        <v>380</v>
      </c>
      <c r="AM49" s="27" t="s">
        <v>381</v>
      </c>
      <c r="AN49" s="27" t="s">
        <v>40</v>
      </c>
      <c r="AO49" s="27"/>
      <c r="AP49" s="27" t="str">
        <f>IF( AND(AI$49&lt;&gt;0,AH$12&lt;&gt;0),AL$49&amp;" - "&amp;AK$49,0)</f>
        <v>Estudiante requiere entrenamiento de subhabilidad Motivar  - Reintegración</v>
      </c>
      <c r="AQ49" s="27"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27" t="s">
        <v>40</v>
      </c>
    </row>
    <row r="50" ht="20.25" customHeight="1">
      <c r="A50" s="1"/>
      <c r="B50" s="1"/>
      <c r="C50" s="1" t="str">
        <f t="shared" si="1"/>
        <v>Jose </v>
      </c>
      <c r="D50" s="2"/>
      <c r="E50" s="57" t="s">
        <v>47</v>
      </c>
      <c r="F50" s="31" t="s">
        <v>387</v>
      </c>
      <c r="G50" s="54" t="s">
        <v>388</v>
      </c>
      <c r="H50" s="36">
        <f t="shared" si="2"/>
        <v>0</v>
      </c>
      <c r="I50" s="37"/>
      <c r="J50" s="38">
        <f t="shared" si="3"/>
        <v>0</v>
      </c>
      <c r="K50" s="39">
        <f t="shared" si="4"/>
        <v>0</v>
      </c>
      <c r="L50" s="40">
        <f t="shared" si="5"/>
        <v>0</v>
      </c>
      <c r="M50" s="10"/>
      <c r="N50" s="34" t="s">
        <v>231</v>
      </c>
      <c r="O50" s="34">
        <v>23.0</v>
      </c>
      <c r="P50" s="27">
        <f t="shared" si="11"/>
        <v>5</v>
      </c>
      <c r="Q50" s="27">
        <f t="shared" si="12"/>
        <v>0.01340482574</v>
      </c>
      <c r="R50" s="27"/>
      <c r="S50" s="60">
        <f t="shared" si="13"/>
        <v>0</v>
      </c>
      <c r="T50" s="68">
        <f t="shared" si="14"/>
        <v>0</v>
      </c>
      <c r="U50" s="27">
        <f t="shared" si="15"/>
        <v>0</v>
      </c>
      <c r="V50" s="62">
        <f t="shared" si="16"/>
        <v>0</v>
      </c>
      <c r="W50" s="69" t="s">
        <v>307</v>
      </c>
      <c r="X50" s="70" t="s">
        <v>385</v>
      </c>
      <c r="Y50" s="71" t="s">
        <v>256</v>
      </c>
      <c r="Z50" s="34">
        <v>8.0</v>
      </c>
      <c r="AA50" s="27"/>
      <c r="AB50" s="27">
        <f t="shared" si="17"/>
        <v>0</v>
      </c>
      <c r="AC50" s="27">
        <f t="shared" si="18"/>
        <v>0.09919571046</v>
      </c>
      <c r="AD50" s="27">
        <f t="shared" si="19"/>
        <v>0</v>
      </c>
      <c r="AE50" s="27"/>
      <c r="AF50" s="34">
        <v>1.0</v>
      </c>
      <c r="AG50" s="34" t="s">
        <v>304</v>
      </c>
      <c r="AH50" s="27">
        <f t="shared" si="20"/>
        <v>0</v>
      </c>
      <c r="AI50" s="27" t="str">
        <f t="shared" si="21"/>
        <v>BAJO</v>
      </c>
      <c r="AJ50" s="27">
        <f t="shared" si="22"/>
        <v>0</v>
      </c>
      <c r="AK50" s="27" t="s">
        <v>129</v>
      </c>
      <c r="AL50" s="27" t="s">
        <v>305</v>
      </c>
      <c r="AM50" s="75" t="s">
        <v>386</v>
      </c>
      <c r="AN50" s="27" t="s">
        <v>40</v>
      </c>
      <c r="AO50" s="27"/>
      <c r="AP50" s="27" t="str">
        <f>IF( AND(AI$50&lt;&gt;0,AH$12&lt;&gt;0),AL$50&amp;" - "&amp;AK$50,0)</f>
        <v>Estudiante requiere entrenamiento de subhabilidad Mantenimiento - Reintegración</v>
      </c>
      <c r="AQ50" s="27"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27" t="s">
        <v>40</v>
      </c>
    </row>
    <row r="51" ht="22.5" customHeight="1">
      <c r="A51" s="1"/>
      <c r="B51" s="1"/>
      <c r="C51" s="1" t="str">
        <f t="shared" si="1"/>
        <v>Matías Aereal </v>
      </c>
      <c r="D51" s="2"/>
      <c r="E51" s="57" t="s">
        <v>167</v>
      </c>
      <c r="F51" s="31" t="s">
        <v>396</v>
      </c>
      <c r="G51" s="54" t="s">
        <v>397</v>
      </c>
      <c r="H51" s="36">
        <f t="shared" si="2"/>
        <v>0</v>
      </c>
      <c r="I51" s="37"/>
      <c r="J51" s="38">
        <f t="shared" si="3"/>
        <v>0</v>
      </c>
      <c r="K51" s="39">
        <f t="shared" si="4"/>
        <v>0</v>
      </c>
      <c r="L51" s="40">
        <f t="shared" si="5"/>
        <v>0</v>
      </c>
      <c r="M51" s="10"/>
      <c r="N51" s="34" t="s">
        <v>231</v>
      </c>
      <c r="O51" s="34">
        <v>24.0</v>
      </c>
      <c r="P51" s="27">
        <f t="shared" si="11"/>
        <v>2</v>
      </c>
      <c r="Q51" s="27">
        <f t="shared" si="12"/>
        <v>0.005361930295</v>
      </c>
      <c r="R51" s="27"/>
      <c r="S51" s="60">
        <f t="shared" si="13"/>
        <v>0</v>
      </c>
      <c r="T51" s="68">
        <f t="shared" si="14"/>
        <v>0</v>
      </c>
      <c r="U51" s="27">
        <f t="shared" si="15"/>
        <v>0</v>
      </c>
      <c r="V51" s="62">
        <f t="shared" si="16"/>
        <v>0</v>
      </c>
      <c r="W51" s="69" t="s">
        <v>391</v>
      </c>
      <c r="X51" s="70" t="s">
        <v>392</v>
      </c>
      <c r="Y51" s="71" t="s">
        <v>256</v>
      </c>
      <c r="Z51" s="34">
        <v>7.0</v>
      </c>
      <c r="AA51" s="27"/>
      <c r="AB51" s="27">
        <f t="shared" si="17"/>
        <v>0</v>
      </c>
      <c r="AC51" s="27">
        <f t="shared" si="18"/>
        <v>0.09919571046</v>
      </c>
      <c r="AD51" s="27">
        <f t="shared" si="19"/>
        <v>0</v>
      </c>
      <c r="AE51" s="27"/>
      <c r="AF51" s="34">
        <v>1.0</v>
      </c>
      <c r="AG51" s="34" t="s">
        <v>246</v>
      </c>
      <c r="AH51" s="27">
        <f t="shared" si="20"/>
        <v>0</v>
      </c>
      <c r="AI51" s="27" t="str">
        <f t="shared" si="21"/>
        <v>BAJO</v>
      </c>
      <c r="AJ51" s="27">
        <f t="shared" si="22"/>
        <v>0</v>
      </c>
      <c r="AK51" s="27" t="s">
        <v>129</v>
      </c>
      <c r="AL51" s="27" t="s">
        <v>247</v>
      </c>
      <c r="AM51" s="27" t="s">
        <v>393</v>
      </c>
      <c r="AN51" s="27" t="s">
        <v>40</v>
      </c>
      <c r="AO51" s="27"/>
      <c r="AP51" s="27" t="str">
        <f>IF( AND(AI$51&lt;&gt;0,AH$12&lt;&gt;0),AL$51&amp;" - "&amp;AK$51,0)</f>
        <v>Estudiante requiere entrenamiento de subhabilidad Tarea - Reintegración</v>
      </c>
      <c r="AQ51" s="27"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27" t="s">
        <v>40</v>
      </c>
    </row>
    <row r="52" ht="18.75" customHeight="1">
      <c r="A52" s="1"/>
      <c r="B52" s="1"/>
      <c r="C52" s="1" t="str">
        <f t="shared" si="1"/>
        <v>Matías Aereal </v>
      </c>
      <c r="D52" s="2"/>
      <c r="E52" s="58"/>
      <c r="F52" s="44"/>
      <c r="G52" s="54" t="s">
        <v>402</v>
      </c>
      <c r="H52" s="36" t="str">
        <f t="shared" si="2"/>
        <v>Intentemos…</v>
      </c>
      <c r="I52" s="45" t="s">
        <v>101</v>
      </c>
      <c r="J52" s="38" t="str">
        <f t="shared" si="3"/>
        <v>Guiar</v>
      </c>
      <c r="K52" s="39">
        <f t="shared" si="4"/>
        <v>4</v>
      </c>
      <c r="L52" s="40" t="str">
        <f t="shared" si="5"/>
        <v>Da sugerencia u orientación</v>
      </c>
      <c r="M52" s="10"/>
      <c r="N52" s="34" t="s">
        <v>231</v>
      </c>
      <c r="O52" s="34">
        <v>25.0</v>
      </c>
      <c r="P52" s="27">
        <f t="shared" si="11"/>
        <v>1</v>
      </c>
      <c r="Q52" s="27">
        <f t="shared" si="12"/>
        <v>0.002680965147</v>
      </c>
      <c r="R52" s="27"/>
      <c r="S52" s="60">
        <f t="shared" si="13"/>
        <v>0</v>
      </c>
      <c r="T52" s="68">
        <f t="shared" si="14"/>
        <v>0</v>
      </c>
      <c r="U52" s="27">
        <f t="shared" si="15"/>
        <v>0</v>
      </c>
      <c r="V52" s="62">
        <f t="shared" si="16"/>
        <v>0</v>
      </c>
      <c r="W52" s="69" t="s">
        <v>183</v>
      </c>
      <c r="X52" s="70" t="s">
        <v>398</v>
      </c>
      <c r="Y52" s="71" t="s">
        <v>342</v>
      </c>
      <c r="Z52" s="34">
        <v>2.0</v>
      </c>
      <c r="AA52" s="27"/>
      <c r="AB52" s="27">
        <f t="shared" si="17"/>
        <v>0</v>
      </c>
      <c r="AC52" s="27">
        <f t="shared" si="18"/>
        <v>0.1501340483</v>
      </c>
      <c r="AD52" s="27">
        <f t="shared" si="19"/>
        <v>0</v>
      </c>
      <c r="AE52" s="27"/>
      <c r="AF52" s="34">
        <v>12.0</v>
      </c>
      <c r="AG52" s="34" t="s">
        <v>245</v>
      </c>
      <c r="AH52" s="27">
        <f t="shared" si="20"/>
        <v>0</v>
      </c>
      <c r="AI52" s="27" t="str">
        <f t="shared" si="21"/>
        <v>BAJO</v>
      </c>
      <c r="AJ52" s="27">
        <f t="shared" si="22"/>
        <v>0</v>
      </c>
      <c r="AK52" s="27" t="s">
        <v>129</v>
      </c>
      <c r="AL52" s="27" t="s">
        <v>264</v>
      </c>
      <c r="AM52" s="27" t="s">
        <v>399</v>
      </c>
      <c r="AN52" s="27" t="s">
        <v>40</v>
      </c>
      <c r="AO52" s="27"/>
      <c r="AP52" s="27" t="str">
        <f>IF( AND(AI$52&lt;&gt;0,AH$23&lt;&gt;0),AL$52&amp;" - "&amp;AK$52,0)</f>
        <v>Estudiante requiere entrenamiento de subhabilidad Argumentación - Reintegración</v>
      </c>
      <c r="AQ52" s="27" t="str">
        <f>IF( AP52&lt;&gt;0,AM$52,0)</f>
        <v>Puesto que la conducta “Muestra antagonismo” es calificada por (Bales, 1950) como una conducta negativa, no se considera conveniente entrenar al grupo para que la manifieste.</v>
      </c>
      <c r="AR52" s="27" t="s">
        <v>40</v>
      </c>
    </row>
    <row r="53" ht="20.25" customHeight="1">
      <c r="A53" s="1"/>
      <c r="B53" s="1"/>
      <c r="C53" s="1" t="str">
        <f t="shared" si="1"/>
        <v>Diego </v>
      </c>
      <c r="D53" s="2"/>
      <c r="E53" s="57" t="s">
        <v>106</v>
      </c>
      <c r="F53" s="31" t="s">
        <v>396</v>
      </c>
      <c r="G53" s="54" t="s">
        <v>408</v>
      </c>
      <c r="H53" s="36" t="str">
        <f t="shared" si="2"/>
        <v>Hay que hacer lo siguiente…</v>
      </c>
      <c r="I53" s="45" t="s">
        <v>150</v>
      </c>
      <c r="J53" s="38" t="str">
        <f t="shared" si="3"/>
        <v>Elaborar</v>
      </c>
      <c r="K53" s="39">
        <f t="shared" si="4"/>
        <v>4</v>
      </c>
      <c r="L53" s="40" t="str">
        <f t="shared" si="5"/>
        <v>Da sugerencia u orientación</v>
      </c>
      <c r="M53" s="10"/>
      <c r="N53" s="34" t="s">
        <v>231</v>
      </c>
      <c r="O53" s="34">
        <v>26.0</v>
      </c>
      <c r="P53" s="27">
        <f t="shared" si="11"/>
        <v>10</v>
      </c>
      <c r="Q53" s="27">
        <f t="shared" si="12"/>
        <v>0.02680965147</v>
      </c>
      <c r="R53" s="27"/>
      <c r="S53" s="60">
        <f t="shared" si="13"/>
        <v>0</v>
      </c>
      <c r="T53" s="68">
        <f t="shared" si="14"/>
        <v>0</v>
      </c>
      <c r="U53" s="27">
        <f t="shared" si="15"/>
        <v>0</v>
      </c>
      <c r="V53" s="62">
        <f t="shared" si="16"/>
        <v>0</v>
      </c>
      <c r="W53" s="69" t="s">
        <v>144</v>
      </c>
      <c r="X53" s="70" t="s">
        <v>403</v>
      </c>
      <c r="Y53" s="71" t="s">
        <v>342</v>
      </c>
      <c r="Z53" s="34">
        <v>3.0</v>
      </c>
      <c r="AA53" s="27"/>
      <c r="AB53" s="27">
        <f t="shared" si="17"/>
        <v>0</v>
      </c>
      <c r="AC53" s="27">
        <f t="shared" si="18"/>
        <v>0.1501340483</v>
      </c>
      <c r="AD53" s="27">
        <f t="shared" si="19"/>
        <v>0</v>
      </c>
      <c r="AE53" s="27"/>
      <c r="AF53" s="27"/>
      <c r="AG53" s="27"/>
      <c r="AH53" s="27"/>
      <c r="AI53" s="27"/>
      <c r="AJ53" s="27"/>
      <c r="AK53" s="27"/>
      <c r="AL53" s="27"/>
      <c r="AM53" s="27"/>
      <c r="AN53" s="27"/>
      <c r="AO53" s="27"/>
      <c r="AP53" s="34" t="s">
        <v>404</v>
      </c>
      <c r="AQ53" s="27"/>
      <c r="AR53" s="27"/>
    </row>
    <row r="54" ht="18.75" customHeight="1">
      <c r="A54" s="1"/>
      <c r="B54" s="1"/>
      <c r="C54" s="1" t="str">
        <f t="shared" si="1"/>
        <v>Matías Aereal </v>
      </c>
      <c r="D54" s="2"/>
      <c r="E54" s="57" t="s">
        <v>167</v>
      </c>
      <c r="F54" s="31" t="s">
        <v>414</v>
      </c>
      <c r="G54" s="54" t="s">
        <v>415</v>
      </c>
      <c r="H54" s="36" t="str">
        <f t="shared" si="2"/>
        <v>No</v>
      </c>
      <c r="I54" s="45" t="s">
        <v>91</v>
      </c>
      <c r="J54" s="38" t="str">
        <f t="shared" si="3"/>
        <v>Rechazo</v>
      </c>
      <c r="K54" s="39">
        <f t="shared" si="4"/>
        <v>10</v>
      </c>
      <c r="L54" s="40" t="str">
        <f t="shared" si="5"/>
        <v>Muestra desacuerdo o desaprobación</v>
      </c>
      <c r="M54" s="10"/>
      <c r="N54" s="34" t="s">
        <v>231</v>
      </c>
      <c r="O54" s="34">
        <v>27.0</v>
      </c>
      <c r="P54" s="27">
        <f t="shared" si="11"/>
        <v>45</v>
      </c>
      <c r="Q54" s="27">
        <f t="shared" si="12"/>
        <v>0.1206434316</v>
      </c>
      <c r="R54" s="27"/>
      <c r="S54" s="60">
        <f t="shared" si="13"/>
        <v>0</v>
      </c>
      <c r="T54" s="68">
        <f t="shared" si="14"/>
        <v>0</v>
      </c>
      <c r="U54" s="27">
        <f t="shared" si="15"/>
        <v>0</v>
      </c>
      <c r="V54" s="62">
        <f t="shared" si="16"/>
        <v>0</v>
      </c>
      <c r="W54" s="69" t="s">
        <v>91</v>
      </c>
      <c r="X54" s="70" t="s">
        <v>409</v>
      </c>
      <c r="Y54" s="71" t="s">
        <v>342</v>
      </c>
      <c r="Z54" s="34">
        <v>10.0</v>
      </c>
      <c r="AA54" s="27"/>
      <c r="AB54" s="27">
        <f t="shared" si="17"/>
        <v>0</v>
      </c>
      <c r="AC54" s="27">
        <f t="shared" si="18"/>
        <v>0.1501340483</v>
      </c>
      <c r="AD54" s="27">
        <f t="shared" si="19"/>
        <v>0</v>
      </c>
      <c r="AE54" s="27"/>
      <c r="AF54" s="27"/>
      <c r="AG54" s="27"/>
      <c r="AH54" s="27"/>
      <c r="AI54" s="27"/>
      <c r="AJ54" s="27"/>
      <c r="AK54" s="27" t="s">
        <v>38</v>
      </c>
      <c r="AL54" s="27" t="s">
        <v>410</v>
      </c>
      <c r="AM54" s="75" t="s">
        <v>411</v>
      </c>
      <c r="AN54" s="27" t="s">
        <v>40</v>
      </c>
      <c r="AO54" s="27"/>
      <c r="AP54" s="27" t="str">
        <f>IF(AND(AD39&lt;0.5,AI$28&lt;&gt;0, AH$17&lt;&gt;0),AL$28&amp;" - "&amp;AK$28,0)</f>
        <v>Estudiante requiere entrenamiento de subhabilidad Informar - Comunicación</v>
      </c>
      <c r="AQ54" s="27"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27" t="s">
        <v>40</v>
      </c>
    </row>
    <row r="55" ht="21.0" customHeight="1">
      <c r="A55" s="1"/>
      <c r="B55" s="1"/>
      <c r="C55" s="1" t="str">
        <f t="shared" si="1"/>
        <v>Diego </v>
      </c>
      <c r="D55" s="2"/>
      <c r="E55" s="57" t="s">
        <v>106</v>
      </c>
      <c r="F55" s="31" t="s">
        <v>414</v>
      </c>
      <c r="G55" s="54" t="s">
        <v>424</v>
      </c>
      <c r="H55" s="36">
        <f t="shared" si="2"/>
        <v>0</v>
      </c>
      <c r="I55" s="37"/>
      <c r="J55" s="38">
        <f t="shared" si="3"/>
        <v>0</v>
      </c>
      <c r="K55" s="39">
        <f t="shared" si="4"/>
        <v>0</v>
      </c>
      <c r="L55" s="40">
        <f t="shared" si="5"/>
        <v>0</v>
      </c>
      <c r="M55" s="10"/>
      <c r="N55" s="34" t="s">
        <v>231</v>
      </c>
      <c r="O55" s="34">
        <v>28.0</v>
      </c>
      <c r="P55" s="27">
        <f t="shared" si="11"/>
        <v>17</v>
      </c>
      <c r="Q55" s="27">
        <f t="shared" si="12"/>
        <v>0.04557640751</v>
      </c>
      <c r="R55" s="27"/>
      <c r="S55" s="60">
        <f t="shared" si="13"/>
        <v>0</v>
      </c>
      <c r="T55" s="68">
        <f t="shared" si="14"/>
        <v>0</v>
      </c>
      <c r="U55" s="27">
        <f t="shared" si="15"/>
        <v>0</v>
      </c>
      <c r="V55" s="62">
        <f t="shared" si="16"/>
        <v>0</v>
      </c>
      <c r="W55" s="69" t="s">
        <v>362</v>
      </c>
      <c r="X55" s="70" t="s">
        <v>416</v>
      </c>
      <c r="Y55" s="71" t="s">
        <v>304</v>
      </c>
      <c r="Z55" s="34">
        <v>11.0</v>
      </c>
      <c r="AA55" s="27"/>
      <c r="AB55" s="27">
        <f t="shared" si="17"/>
        <v>0</v>
      </c>
      <c r="AC55" s="27">
        <f t="shared" si="18"/>
        <v>0.1501340483</v>
      </c>
      <c r="AD55" s="27">
        <f t="shared" si="19"/>
        <v>0</v>
      </c>
      <c r="AE55" s="27"/>
      <c r="AF55" s="27"/>
      <c r="AG55" s="27"/>
      <c r="AH55" s="27"/>
      <c r="AI55" s="27"/>
      <c r="AJ55" s="27"/>
      <c r="AK55" s="27" t="s">
        <v>38</v>
      </c>
      <c r="AL55" s="27" t="s">
        <v>417</v>
      </c>
      <c r="AM55" s="75" t="s">
        <v>418</v>
      </c>
      <c r="AN55" s="27" t="s">
        <v>40</v>
      </c>
      <c r="AO55" s="27"/>
      <c r="AP55" s="27" t="str">
        <f>IF( AND(AD60&lt;0.5,AI$29&lt;&gt;0,AH$17&lt;&gt;0),AL$29&amp;" - "&amp;AK$29,0)</f>
        <v>Estudiante requiere entrenamiento de subhabilidad Tarea - Comunicación</v>
      </c>
      <c r="AQ55" s="27" t="str">
        <f t="shared" si="23"/>
        <v>Debe indicarle que cuando se efectúen un pedido de información, que realice una contribución a continuación de la oración de apertura “Resumiendo,…”.</v>
      </c>
      <c r="AR55" s="27" t="s">
        <v>40</v>
      </c>
    </row>
    <row r="56" ht="21.0" customHeight="1">
      <c r="A56" s="1"/>
      <c r="B56" s="1"/>
      <c r="C56" s="1" t="str">
        <f t="shared" si="1"/>
        <v>Matías Aereal </v>
      </c>
      <c r="D56" s="2"/>
      <c r="E56" s="57" t="s">
        <v>167</v>
      </c>
      <c r="F56" s="31" t="s">
        <v>428</v>
      </c>
      <c r="G56" s="54" t="s">
        <v>429</v>
      </c>
      <c r="H56" s="36" t="str">
        <f t="shared" si="2"/>
        <v>Discrepar…</v>
      </c>
      <c r="I56" s="45" t="s">
        <v>194</v>
      </c>
      <c r="J56" s="38" t="str">
        <f t="shared" si="3"/>
        <v>Discrepar</v>
      </c>
      <c r="K56" s="39">
        <f t="shared" si="4"/>
        <v>12</v>
      </c>
      <c r="L56" s="40">
        <f t="shared" si="5"/>
        <v>0</v>
      </c>
      <c r="M56" s="10"/>
      <c r="N56" s="34" t="s">
        <v>231</v>
      </c>
      <c r="O56" s="34">
        <v>29.0</v>
      </c>
      <c r="P56" s="27">
        <f t="shared" si="11"/>
        <v>3</v>
      </c>
      <c r="Q56" s="27">
        <f t="shared" si="12"/>
        <v>0.008042895442</v>
      </c>
      <c r="R56" s="27"/>
      <c r="S56" s="60">
        <f t="shared" si="13"/>
        <v>0</v>
      </c>
      <c r="T56" s="68">
        <f t="shared" si="14"/>
        <v>0</v>
      </c>
      <c r="U56" s="27">
        <f t="shared" si="15"/>
        <v>0</v>
      </c>
      <c r="V56" s="62">
        <f t="shared" si="16"/>
        <v>0</v>
      </c>
      <c r="W56" s="69" t="s">
        <v>65</v>
      </c>
      <c r="X56" s="70" t="s">
        <v>421</v>
      </c>
      <c r="Y56" s="71" t="s">
        <v>304</v>
      </c>
      <c r="Z56" s="34">
        <v>4.0</v>
      </c>
      <c r="AA56" s="27"/>
      <c r="AB56" s="27">
        <f t="shared" si="17"/>
        <v>0</v>
      </c>
      <c r="AC56" s="27">
        <f t="shared" si="18"/>
        <v>0.1501340483</v>
      </c>
      <c r="AD56" s="27">
        <f t="shared" si="19"/>
        <v>0</v>
      </c>
      <c r="AE56" s="27"/>
      <c r="AF56" s="27"/>
      <c r="AG56" s="27"/>
      <c r="AH56" s="27"/>
      <c r="AI56" s="27"/>
      <c r="AJ56" s="27"/>
      <c r="AK56" s="27" t="s">
        <v>38</v>
      </c>
      <c r="AL56" s="27" t="s">
        <v>422</v>
      </c>
      <c r="AM56" s="75" t="s">
        <v>423</v>
      </c>
      <c r="AN56" s="27" t="s">
        <v>40</v>
      </c>
      <c r="AO56" s="27"/>
      <c r="AP56" s="27">
        <f>IF( AND(AD46&lt;0.5,AI$30&lt;&gt;0,AH$18&lt;&gt;0),AL$30&amp;" - "&amp;AK$30,0)</f>
        <v>0</v>
      </c>
      <c r="AQ56" s="27">
        <f t="shared" si="23"/>
        <v>0</v>
      </c>
      <c r="AR56" s="27" t="s">
        <v>40</v>
      </c>
    </row>
    <row r="57" ht="20.25" customHeight="1">
      <c r="A57" s="1"/>
      <c r="B57" s="1"/>
      <c r="C57" s="1" t="str">
        <f t="shared" si="1"/>
        <v>Matías Aereal </v>
      </c>
      <c r="D57" s="2"/>
      <c r="E57" s="58"/>
      <c r="F57" s="44"/>
      <c r="G57" s="54" t="s">
        <v>430</v>
      </c>
      <c r="H57" s="36" t="str">
        <f t="shared" si="2"/>
        <v>Yo creo que debemos intentar…</v>
      </c>
      <c r="I57" s="45" t="s">
        <v>65</v>
      </c>
      <c r="J57" s="38" t="str">
        <f t="shared" si="3"/>
        <v>Sugerir acción</v>
      </c>
      <c r="K57" s="39">
        <f t="shared" si="4"/>
        <v>4</v>
      </c>
      <c r="L57" s="40" t="str">
        <f t="shared" si="5"/>
        <v>Da sugerencia u orientación</v>
      </c>
      <c r="M57" s="10"/>
      <c r="N57" s="34" t="s">
        <v>231</v>
      </c>
      <c r="O57" s="34">
        <v>30.0</v>
      </c>
      <c r="P57" s="27">
        <f t="shared" si="11"/>
        <v>10</v>
      </c>
      <c r="Q57" s="27">
        <f t="shared" si="12"/>
        <v>0.02680965147</v>
      </c>
      <c r="R57" s="27"/>
      <c r="S57" s="60">
        <f t="shared" si="13"/>
        <v>0</v>
      </c>
      <c r="T57" s="68">
        <f t="shared" si="14"/>
        <v>0</v>
      </c>
      <c r="U57" s="27">
        <f t="shared" si="15"/>
        <v>0</v>
      </c>
      <c r="V57" s="62">
        <f t="shared" si="16"/>
        <v>0</v>
      </c>
      <c r="W57" s="69" t="s">
        <v>71</v>
      </c>
      <c r="X57" s="70" t="s">
        <v>431</v>
      </c>
      <c r="Y57" s="71" t="s">
        <v>304</v>
      </c>
      <c r="Z57" s="34">
        <v>8.0</v>
      </c>
      <c r="AA57" s="27"/>
      <c r="AB57" s="27">
        <f t="shared" si="17"/>
        <v>0</v>
      </c>
      <c r="AC57" s="27">
        <f t="shared" si="18"/>
        <v>0.1501340483</v>
      </c>
      <c r="AD57" s="27">
        <f t="shared" si="19"/>
        <v>0</v>
      </c>
      <c r="AE57" s="27"/>
      <c r="AF57" s="27"/>
      <c r="AG57" s="27"/>
      <c r="AH57" s="27"/>
      <c r="AI57" s="27"/>
      <c r="AJ57" s="27"/>
      <c r="AK57" s="27" t="s">
        <v>57</v>
      </c>
      <c r="AL57" s="27" t="s">
        <v>432</v>
      </c>
      <c r="AM57" s="75" t="s">
        <v>433</v>
      </c>
      <c r="AN57" s="27" t="s">
        <v>40</v>
      </c>
      <c r="AO57" s="27"/>
      <c r="AP57" s="27" t="str">
        <f>IF( AND(AD29&lt;0.5,AI$31&lt;&gt;0,AH$16&lt;&gt;0),AL$31&amp;" - "&amp;AK$31,0)</f>
        <v>Estudiante requiere entrenamiento de subhabilidad Argumentación - Evaluación</v>
      </c>
      <c r="AQ57" s="27" t="str">
        <f t="shared" si="23"/>
        <v>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v>
      </c>
      <c r="AR57" s="27" t="s">
        <v>40</v>
      </c>
    </row>
    <row r="58" ht="15.75" customHeight="1">
      <c r="A58" s="1"/>
      <c r="B58" s="1"/>
      <c r="C58" s="1" t="str">
        <f t="shared" si="1"/>
        <v>Eddie </v>
      </c>
      <c r="D58" s="2"/>
      <c r="E58" s="57" t="s">
        <v>21</v>
      </c>
      <c r="F58" s="31" t="s">
        <v>436</v>
      </c>
      <c r="G58" s="54" t="s">
        <v>437</v>
      </c>
      <c r="H58" s="36" t="str">
        <f t="shared" si="2"/>
        <v>¡Esto va bien! Sigamos…</v>
      </c>
      <c r="I58" s="45" t="s">
        <v>99</v>
      </c>
      <c r="J58" s="38" t="str">
        <f t="shared" si="3"/>
        <v>Reforzar</v>
      </c>
      <c r="K58" s="39">
        <f t="shared" si="4"/>
        <v>5</v>
      </c>
      <c r="L58" s="40" t="str">
        <f t="shared" si="5"/>
        <v>Da opiniones</v>
      </c>
      <c r="M58" s="10"/>
      <c r="N58" s="34" t="s">
        <v>231</v>
      </c>
      <c r="O58" s="34">
        <v>31.0</v>
      </c>
      <c r="P58" s="27">
        <f t="shared" si="11"/>
        <v>19</v>
      </c>
      <c r="Q58" s="27">
        <f t="shared" si="12"/>
        <v>0.0509383378</v>
      </c>
      <c r="R58" s="27"/>
      <c r="S58" s="60">
        <f t="shared" si="13"/>
        <v>0</v>
      </c>
      <c r="T58" s="68">
        <f t="shared" si="14"/>
        <v>0</v>
      </c>
      <c r="U58" s="27">
        <f t="shared" si="15"/>
        <v>0</v>
      </c>
      <c r="V58" s="62">
        <f t="shared" si="16"/>
        <v>0</v>
      </c>
      <c r="W58" s="69" t="s">
        <v>102</v>
      </c>
      <c r="X58" s="70" t="s">
        <v>438</v>
      </c>
      <c r="Y58" s="71" t="s">
        <v>304</v>
      </c>
      <c r="Z58" s="34">
        <v>1.0</v>
      </c>
      <c r="AA58" s="27"/>
      <c r="AB58" s="27">
        <f t="shared" si="17"/>
        <v>0</v>
      </c>
      <c r="AC58" s="27">
        <f t="shared" si="18"/>
        <v>0.1501340483</v>
      </c>
      <c r="AD58" s="27">
        <f t="shared" si="19"/>
        <v>0</v>
      </c>
      <c r="AE58" s="27"/>
      <c r="AF58" s="27"/>
      <c r="AG58" s="27"/>
      <c r="AH58" s="27"/>
      <c r="AI58" s="27"/>
      <c r="AJ58" s="27"/>
      <c r="AK58" s="27" t="s">
        <v>57</v>
      </c>
      <c r="AL58" s="27" t="s">
        <v>439</v>
      </c>
      <c r="AM58" s="75" t="s">
        <v>440</v>
      </c>
      <c r="AN58" s="27" t="s">
        <v>40</v>
      </c>
      <c r="AO58" s="27"/>
      <c r="AP58" s="27" t="str">
        <f>IF( AND(AD28&lt;0.5,AI$32&lt;&gt;0,AH$16&lt;&gt;0),AL$32&amp;" - "&amp;AK$32,0)</f>
        <v>Estudiante requiere entrenamiento de subhabilidad Mediar - Evaluación</v>
      </c>
      <c r="AQ58" s="27" t="str">
        <f t="shared" si="23"/>
        <v>Indicar que en un futuro debe formular al menos un requerimiento al grupo. El estudiante debe hacer su contribución a continuación de la oración de apertura “Preguntemos al profesor...”.</v>
      </c>
      <c r="AR58" s="27" t="s">
        <v>40</v>
      </c>
    </row>
    <row r="59" ht="17.25" customHeight="1">
      <c r="A59" s="1"/>
      <c r="B59" s="1"/>
      <c r="C59" s="1" t="str">
        <f t="shared" si="1"/>
        <v>Eddie </v>
      </c>
      <c r="D59" s="2"/>
      <c r="E59" s="58"/>
      <c r="F59" s="44"/>
      <c r="G59" s="54" t="s">
        <v>442</v>
      </c>
      <c r="H59" s="36">
        <f t="shared" si="2"/>
        <v>0</v>
      </c>
      <c r="I59" s="37"/>
      <c r="J59" s="38">
        <f t="shared" si="3"/>
        <v>0</v>
      </c>
      <c r="K59" s="39">
        <f t="shared" si="4"/>
        <v>0</v>
      </c>
      <c r="L59" s="40">
        <f t="shared" si="5"/>
        <v>0</v>
      </c>
      <c r="M59" s="79"/>
      <c r="N59" s="34" t="s">
        <v>231</v>
      </c>
      <c r="O59" s="34">
        <v>32.0</v>
      </c>
      <c r="P59" s="27">
        <f t="shared" si="11"/>
        <v>7</v>
      </c>
      <c r="Q59" s="27">
        <f t="shared" si="12"/>
        <v>0.01876675603</v>
      </c>
      <c r="R59" s="27"/>
      <c r="S59" s="60">
        <f t="shared" si="13"/>
        <v>0</v>
      </c>
      <c r="T59" s="68">
        <f t="shared" si="14"/>
        <v>0</v>
      </c>
      <c r="U59" s="27">
        <f t="shared" si="15"/>
        <v>0</v>
      </c>
      <c r="V59" s="62">
        <f t="shared" si="16"/>
        <v>0</v>
      </c>
      <c r="W59" s="69" t="s">
        <v>252</v>
      </c>
      <c r="X59" s="70" t="s">
        <v>443</v>
      </c>
      <c r="Y59" s="71" t="s">
        <v>304</v>
      </c>
      <c r="Z59" s="34">
        <v>1.0</v>
      </c>
      <c r="AA59" s="27"/>
      <c r="AB59" s="27">
        <f t="shared" si="17"/>
        <v>0</v>
      </c>
      <c r="AC59" s="27">
        <f t="shared" si="18"/>
        <v>0.1501340483</v>
      </c>
      <c r="AD59" s="27">
        <f t="shared" si="19"/>
        <v>0</v>
      </c>
      <c r="AE59" s="27"/>
      <c r="AF59" s="27"/>
      <c r="AG59" s="27"/>
      <c r="AH59" s="27"/>
      <c r="AI59" s="27"/>
      <c r="AJ59" s="27"/>
      <c r="AK59" s="27" t="s">
        <v>57</v>
      </c>
      <c r="AL59" s="27" t="s">
        <v>410</v>
      </c>
      <c r="AM59" s="75" t="s">
        <v>444</v>
      </c>
      <c r="AN59" s="27" t="s">
        <v>40</v>
      </c>
      <c r="AO59" s="27"/>
      <c r="AP59" s="27" t="str">
        <f>IF( AND(AD39&lt;0.5,AI$33&lt;&gt;0,AH$16&lt;&gt;0),AL$33&amp;" - "&amp;AK$33,0)</f>
        <v>Estudiante requiere entrenamiento de subhabilidad Informar - Evaluación</v>
      </c>
      <c r="AQ59" s="27" t="str">
        <f t="shared" si="23"/>
        <v>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v>
      </c>
      <c r="AR59" s="27" t="s">
        <v>40</v>
      </c>
    </row>
    <row r="60" ht="17.25" customHeight="1">
      <c r="A60" s="1"/>
      <c r="B60" s="1"/>
      <c r="C60" s="1" t="str">
        <f t="shared" si="1"/>
        <v>Eddie </v>
      </c>
      <c r="D60" s="2"/>
      <c r="E60" s="58"/>
      <c r="F60" s="44"/>
      <c r="G60" s="54" t="s">
        <v>447</v>
      </c>
      <c r="H60" s="36" t="str">
        <f t="shared" si="2"/>
        <v>Hay que hacer lo siguiente…</v>
      </c>
      <c r="I60" s="45" t="s">
        <v>150</v>
      </c>
      <c r="J60" s="38" t="str">
        <f t="shared" si="3"/>
        <v>Elaborar</v>
      </c>
      <c r="K60" s="39">
        <f t="shared" si="4"/>
        <v>4</v>
      </c>
      <c r="L60" s="40" t="str">
        <f t="shared" si="5"/>
        <v>Da sugerencia u orientación</v>
      </c>
      <c r="M60" s="10"/>
      <c r="N60" s="34" t="s">
        <v>231</v>
      </c>
      <c r="O60" s="34">
        <v>33.0</v>
      </c>
      <c r="P60" s="27">
        <f t="shared" si="11"/>
        <v>11</v>
      </c>
      <c r="Q60" s="27">
        <f t="shared" si="12"/>
        <v>0.02949061662</v>
      </c>
      <c r="R60" s="27"/>
      <c r="S60" s="60">
        <f t="shared" si="13"/>
        <v>0</v>
      </c>
      <c r="T60" s="68">
        <f t="shared" si="14"/>
        <v>0</v>
      </c>
      <c r="U60" s="27">
        <f t="shared" si="15"/>
        <v>0</v>
      </c>
      <c r="V60" s="62">
        <f t="shared" si="16"/>
        <v>0</v>
      </c>
      <c r="W60" s="69" t="s">
        <v>338</v>
      </c>
      <c r="X60" s="70" t="s">
        <v>448</v>
      </c>
      <c r="Y60" s="71" t="s">
        <v>246</v>
      </c>
      <c r="Z60" s="34">
        <v>5.0</v>
      </c>
      <c r="AA60" s="27"/>
      <c r="AB60" s="27">
        <f t="shared" si="17"/>
        <v>0</v>
      </c>
      <c r="AC60" s="27">
        <f t="shared" si="18"/>
        <v>0.1501340483</v>
      </c>
      <c r="AD60" s="27">
        <f t="shared" si="19"/>
        <v>0</v>
      </c>
      <c r="AE60" s="27"/>
      <c r="AF60" s="27"/>
      <c r="AG60" s="27"/>
      <c r="AH60" s="27"/>
      <c r="AI60" s="27"/>
      <c r="AJ60" s="27"/>
      <c r="AK60" s="27" t="s">
        <v>57</v>
      </c>
      <c r="AL60" s="27" t="s">
        <v>450</v>
      </c>
      <c r="AM60" s="75" t="s">
        <v>451</v>
      </c>
      <c r="AN60" s="27" t="s">
        <v>40</v>
      </c>
      <c r="AO60" s="27"/>
      <c r="AP60" s="27" t="str">
        <f>IF( AND(AD37&lt;0.5,AI$34&lt;&gt;0,AH$16&lt;&gt;0),AL$34&amp;" - "&amp;AK$34,0)</f>
        <v>Estudiante requiere entrenamiento de subhabilidad Motivar - Evaluación</v>
      </c>
      <c r="AQ60" s="27" t="str">
        <f t="shared" si="23"/>
        <v>Indicar que en un futuro debe formular al menos un requerimiento al grupo. El estudiante debe hacer su contribución a continuación de la oración de apertura “¡Esto va bien! Sigamos…”.</v>
      </c>
      <c r="AR60" s="27" t="s">
        <v>40</v>
      </c>
    </row>
    <row r="61" ht="21.75" customHeight="1">
      <c r="A61" s="1"/>
      <c r="B61" s="1"/>
      <c r="C61" s="1" t="str">
        <f t="shared" si="1"/>
        <v>Jose </v>
      </c>
      <c r="D61" s="2"/>
      <c r="E61" s="57" t="s">
        <v>47</v>
      </c>
      <c r="F61" s="31" t="s">
        <v>436</v>
      </c>
      <c r="G61" s="54" t="s">
        <v>453</v>
      </c>
      <c r="H61" s="36" t="str">
        <f t="shared" si="2"/>
        <v>¡Esto va bien! Sigamos…</v>
      </c>
      <c r="I61" s="45" t="s">
        <v>99</v>
      </c>
      <c r="J61" s="38" t="str">
        <f t="shared" si="3"/>
        <v>Reforzar</v>
      </c>
      <c r="K61" s="39">
        <f t="shared" si="4"/>
        <v>5</v>
      </c>
      <c r="L61" s="40" t="str">
        <f t="shared" si="5"/>
        <v>Da opiniones</v>
      </c>
      <c r="M61" s="10"/>
      <c r="N61" s="34" t="s">
        <v>231</v>
      </c>
      <c r="O61" s="34">
        <v>34.0</v>
      </c>
      <c r="P61" s="27">
        <f t="shared" si="11"/>
        <v>6</v>
      </c>
      <c r="Q61" s="27">
        <f t="shared" si="12"/>
        <v>0.01608579088</v>
      </c>
      <c r="R61" s="27"/>
      <c r="S61" s="60">
        <f t="shared" si="13"/>
        <v>0</v>
      </c>
      <c r="T61" s="68">
        <f t="shared" si="14"/>
        <v>0</v>
      </c>
      <c r="U61" s="27">
        <f t="shared" si="15"/>
        <v>0</v>
      </c>
      <c r="V61" s="62">
        <f t="shared" si="16"/>
        <v>0</v>
      </c>
      <c r="W61" s="69" t="s">
        <v>454</v>
      </c>
      <c r="X61" s="70" t="s">
        <v>455</v>
      </c>
      <c r="Y61" s="71" t="s">
        <v>246</v>
      </c>
      <c r="Z61" s="34">
        <v>4.0</v>
      </c>
      <c r="AA61" s="27"/>
      <c r="AB61" s="27">
        <f t="shared" si="17"/>
        <v>0</v>
      </c>
      <c r="AC61" s="27">
        <f t="shared" si="18"/>
        <v>0.1501340483</v>
      </c>
      <c r="AD61" s="27">
        <f t="shared" si="19"/>
        <v>0</v>
      </c>
      <c r="AE61" s="27"/>
      <c r="AF61" s="27"/>
      <c r="AG61" s="27"/>
      <c r="AH61" s="27"/>
      <c r="AI61" s="27"/>
      <c r="AJ61" s="27"/>
      <c r="AK61" s="27" t="s">
        <v>57</v>
      </c>
      <c r="AL61" s="27" t="s">
        <v>417</v>
      </c>
      <c r="AM61" s="75" t="s">
        <v>458</v>
      </c>
      <c r="AN61" s="27" t="s">
        <v>40</v>
      </c>
      <c r="AO61" s="27"/>
      <c r="AP61" s="27" t="str">
        <f>IF( AND(AD60&lt;0.5,AI$35&lt;&gt;0,AH$16&lt;&gt;0),AL$35&amp;" - "&amp;AK$35,0)</f>
        <v>Estudiante requiere entrenamiento de subhabilidad Tarea - Evaluación</v>
      </c>
      <c r="AQ61" s="27" t="str">
        <f t="shared" si="23"/>
        <v>Indicar que en un futuro debe formular al menos un requerimiento al grupo. El estudiante debe hacer su contribución a continuación de la oración de apertura “Continuemos…”.</v>
      </c>
      <c r="AR61" s="27" t="s">
        <v>40</v>
      </c>
    </row>
    <row r="62" ht="18.75" customHeight="1">
      <c r="A62" s="1"/>
      <c r="B62" s="1"/>
      <c r="C62" s="1" t="str">
        <f t="shared" si="1"/>
        <v>Matías Aereal </v>
      </c>
      <c r="D62" s="2"/>
      <c r="E62" s="57" t="s">
        <v>167</v>
      </c>
      <c r="F62" s="31" t="s">
        <v>463</v>
      </c>
      <c r="G62" s="54" t="s">
        <v>464</v>
      </c>
      <c r="H62" s="36" t="str">
        <f t="shared" si="2"/>
        <v>Supongamos que…</v>
      </c>
      <c r="I62" s="45" t="s">
        <v>284</v>
      </c>
      <c r="J62" s="38" t="str">
        <f t="shared" si="3"/>
        <v>Suponer</v>
      </c>
      <c r="K62" s="39">
        <f t="shared" si="4"/>
        <v>5</v>
      </c>
      <c r="L62" s="40" t="str">
        <f t="shared" si="5"/>
        <v>Da opiniones</v>
      </c>
      <c r="M62" s="10"/>
      <c r="N62" s="34" t="s">
        <v>231</v>
      </c>
      <c r="O62" s="34">
        <v>35.0</v>
      </c>
      <c r="P62" s="27">
        <f t="shared" si="11"/>
        <v>33</v>
      </c>
      <c r="Q62" s="27">
        <f t="shared" si="12"/>
        <v>0.08847184987</v>
      </c>
      <c r="R62" s="27"/>
      <c r="S62" s="60">
        <f t="shared" si="13"/>
        <v>0</v>
      </c>
      <c r="T62" s="68">
        <f t="shared" si="14"/>
        <v>0</v>
      </c>
      <c r="U62" s="27">
        <f t="shared" si="15"/>
        <v>0</v>
      </c>
      <c r="V62" s="62">
        <f t="shared" si="16"/>
        <v>0</v>
      </c>
      <c r="W62" s="69" t="s">
        <v>90</v>
      </c>
      <c r="X62" s="70" t="s">
        <v>460</v>
      </c>
      <c r="Y62" s="71" t="s">
        <v>246</v>
      </c>
      <c r="Z62" s="34">
        <v>6.0</v>
      </c>
      <c r="AA62" s="27"/>
      <c r="AB62" s="27">
        <f t="shared" si="17"/>
        <v>0</v>
      </c>
      <c r="AC62" s="27">
        <f t="shared" si="18"/>
        <v>0.1501340483</v>
      </c>
      <c r="AD62" s="27">
        <f t="shared" si="19"/>
        <v>0</v>
      </c>
      <c r="AE62" s="27"/>
      <c r="AF62" s="27"/>
      <c r="AG62" s="27"/>
      <c r="AH62" s="27"/>
      <c r="AI62" s="27"/>
      <c r="AJ62" s="27"/>
      <c r="AK62" s="27" t="s">
        <v>57</v>
      </c>
      <c r="AL62" s="27" t="s">
        <v>422</v>
      </c>
      <c r="AM62" s="75" t="s">
        <v>465</v>
      </c>
      <c r="AN62" s="27"/>
      <c r="AO62" s="27"/>
      <c r="AP62" s="27">
        <f>IF( AND(AD46&lt;0.5,AI$36&lt;&gt;0,AH$19&lt;&gt;0),AL$36&amp;" - "&amp;AK$36,0)</f>
        <v>0</v>
      </c>
      <c r="AQ62" s="27">
        <f t="shared" si="23"/>
        <v>0</v>
      </c>
      <c r="AR62" s="27" t="s">
        <v>40</v>
      </c>
    </row>
    <row r="63" ht="18.0" customHeight="1">
      <c r="A63" s="1"/>
      <c r="B63" s="1"/>
      <c r="C63" s="1" t="str">
        <f t="shared" si="1"/>
        <v>Diego </v>
      </c>
      <c r="D63" s="2"/>
      <c r="E63" s="57" t="s">
        <v>106</v>
      </c>
      <c r="F63" s="31" t="s">
        <v>463</v>
      </c>
      <c r="G63" s="54" t="s">
        <v>472</v>
      </c>
      <c r="H63" s="36">
        <f t="shared" si="2"/>
        <v>0</v>
      </c>
      <c r="I63" s="37"/>
      <c r="J63" s="38">
        <f t="shared" si="3"/>
        <v>0</v>
      </c>
      <c r="K63" s="39">
        <f t="shared" si="4"/>
        <v>0</v>
      </c>
      <c r="L63" s="40">
        <f t="shared" si="5"/>
        <v>0</v>
      </c>
      <c r="M63" s="10"/>
      <c r="N63" s="34" t="s">
        <v>231</v>
      </c>
      <c r="O63" s="34">
        <v>36.0</v>
      </c>
      <c r="P63" s="27">
        <f t="shared" si="11"/>
        <v>6</v>
      </c>
      <c r="Q63" s="27">
        <f t="shared" si="12"/>
        <v>0.01608579088</v>
      </c>
      <c r="R63" s="27"/>
      <c r="S63" s="60">
        <f t="shared" si="13"/>
        <v>0</v>
      </c>
      <c r="T63" s="68">
        <f t="shared" si="14"/>
        <v>0</v>
      </c>
      <c r="U63" s="27">
        <f t="shared" si="15"/>
        <v>0</v>
      </c>
      <c r="V63" s="62">
        <f t="shared" si="16"/>
        <v>0</v>
      </c>
      <c r="W63" s="69" t="s">
        <v>126</v>
      </c>
      <c r="X63" s="70" t="s">
        <v>469</v>
      </c>
      <c r="Y63" s="71" t="s">
        <v>246</v>
      </c>
      <c r="Z63" s="34">
        <v>1.0</v>
      </c>
      <c r="AA63" s="27"/>
      <c r="AB63" s="27">
        <f t="shared" si="17"/>
        <v>0</v>
      </c>
      <c r="AC63" s="27">
        <f t="shared" si="18"/>
        <v>0.1501340483</v>
      </c>
      <c r="AD63" s="27">
        <f t="shared" si="19"/>
        <v>0</v>
      </c>
      <c r="AE63" s="27"/>
      <c r="AF63" s="27"/>
      <c r="AG63" s="27"/>
      <c r="AH63" s="27"/>
      <c r="AI63" s="27"/>
      <c r="AJ63" s="27"/>
      <c r="AK63" s="27" t="s">
        <v>57</v>
      </c>
      <c r="AL63" s="27" t="s">
        <v>470</v>
      </c>
      <c r="AM63" s="75" t="s">
        <v>471</v>
      </c>
      <c r="AN63" s="27" t="s">
        <v>40</v>
      </c>
      <c r="AO63" s="27"/>
      <c r="AP63" s="27">
        <f>IF( AND(AD55&lt;0.5,AI$37&lt;&gt;0,AH$19&lt;&gt;0),AL$37&amp;" - "&amp;AK$37,0)</f>
        <v>0</v>
      </c>
      <c r="AQ63" s="27">
        <f t="shared" si="23"/>
        <v>0</v>
      </c>
      <c r="AR63" s="27" t="s">
        <v>40</v>
      </c>
    </row>
    <row r="64" ht="25.5" customHeight="1">
      <c r="A64" s="1"/>
      <c r="B64" s="1"/>
      <c r="C64" s="1" t="str">
        <f t="shared" si="1"/>
        <v>Diego </v>
      </c>
      <c r="D64" s="2"/>
      <c r="E64" s="1"/>
      <c r="F64" s="3"/>
      <c r="G64" s="80" t="s">
        <v>478</v>
      </c>
      <c r="H64" s="36">
        <f t="shared" si="2"/>
        <v>0</v>
      </c>
      <c r="I64" s="37"/>
      <c r="J64" s="38">
        <f t="shared" si="3"/>
        <v>0</v>
      </c>
      <c r="K64" s="39">
        <f t="shared" si="4"/>
        <v>0</v>
      </c>
      <c r="L64" s="40">
        <f t="shared" si="5"/>
        <v>0</v>
      </c>
      <c r="M64" s="10"/>
      <c r="N64" s="27"/>
      <c r="O64" s="27"/>
      <c r="P64" s="27"/>
      <c r="Q64" s="27"/>
      <c r="R64" s="27"/>
      <c r="S64" s="27"/>
      <c r="T64" s="27"/>
      <c r="U64" s="27"/>
      <c r="V64" s="62"/>
      <c r="W64" s="62"/>
      <c r="X64" s="62"/>
      <c r="Y64" s="62"/>
      <c r="Z64" s="27"/>
      <c r="AA64" s="27"/>
      <c r="AB64" s="27"/>
      <c r="AC64" s="27"/>
      <c r="AD64" s="27"/>
      <c r="AE64" s="27"/>
      <c r="AF64" s="27"/>
      <c r="AG64" s="27"/>
      <c r="AH64" s="27"/>
      <c r="AI64" s="27"/>
      <c r="AJ64" s="27"/>
      <c r="AK64" s="27" t="s">
        <v>73</v>
      </c>
      <c r="AL64" s="27" t="s">
        <v>432</v>
      </c>
      <c r="AM64" s="75" t="s">
        <v>476</v>
      </c>
      <c r="AN64" s="27" t="s">
        <v>40</v>
      </c>
      <c r="AO64" s="27"/>
      <c r="AP64" s="27" t="str">
        <f>IF( AND(AD29&lt;0.5,AI$38&lt;&gt;0,AH$15&lt;&gt;0),AL$38&amp;" - "&amp;AK$38,0)</f>
        <v>Estudiante requiere entrenamiento de subhabilidad Argumentación - Control</v>
      </c>
      <c r="AQ64" s="27" t="str">
        <f t="shared" si="23"/>
        <v>Debe indicarle que cuando se efectúen un pedido de sugerencia u orientación, que realice una contribución a continuación de la oración de apertura “En lugar de eso podríamos…”.
</v>
      </c>
      <c r="AR64" s="27" t="s">
        <v>40</v>
      </c>
    </row>
    <row r="65" ht="30.75" customHeight="1">
      <c r="A65" s="1"/>
      <c r="B65" s="1"/>
      <c r="C65" s="1" t="str">
        <f t="shared" si="1"/>
        <v>Jose </v>
      </c>
      <c r="D65" s="2"/>
      <c r="E65" s="81" t="s">
        <v>47</v>
      </c>
      <c r="F65" s="82" t="s">
        <v>481</v>
      </c>
      <c r="G65" s="80" t="s">
        <v>482</v>
      </c>
      <c r="H65" s="36">
        <f t="shared" si="2"/>
        <v>0</v>
      </c>
      <c r="I65" s="37"/>
      <c r="J65" s="38">
        <f t="shared" si="3"/>
        <v>0</v>
      </c>
      <c r="K65" s="39">
        <f t="shared" si="4"/>
        <v>0</v>
      </c>
      <c r="L65" s="40">
        <f t="shared" si="5"/>
        <v>0</v>
      </c>
      <c r="M65" s="10"/>
      <c r="N65" s="27"/>
      <c r="O65" s="27"/>
      <c r="P65" s="27"/>
      <c r="Q65" s="27"/>
      <c r="R65" s="27"/>
      <c r="S65" s="27"/>
      <c r="T65" s="27"/>
      <c r="U65" s="27"/>
      <c r="V65" s="62"/>
      <c r="W65" s="62"/>
      <c r="X65" s="62"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62"/>
      <c r="Z65" s="27"/>
      <c r="AA65" s="27"/>
      <c r="AB65" s="27"/>
      <c r="AC65" s="27"/>
      <c r="AD65" s="27"/>
      <c r="AE65" s="27"/>
      <c r="AF65" s="27"/>
      <c r="AG65" s="27"/>
      <c r="AH65" s="27"/>
      <c r="AI65" s="27"/>
      <c r="AJ65" s="27"/>
      <c r="AK65" s="27" t="s">
        <v>73</v>
      </c>
      <c r="AL65" s="27" t="s">
        <v>410</v>
      </c>
      <c r="AM65" s="75" t="s">
        <v>483</v>
      </c>
      <c r="AN65" s="27" t="s">
        <v>40</v>
      </c>
      <c r="AO65" s="27"/>
      <c r="AP65" s="27" t="str">
        <f>IF( AND(AD39&lt;0.5,AI$39&lt;&gt;0,AH$15&lt;&gt;0),AL$39&amp;" - "&amp;AK$39,0)</f>
        <v>Estudiante requiere entrenamiento de subhabilidad Informar - Control</v>
      </c>
      <c r="AQ65" s="27"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27" t="s">
        <v>40</v>
      </c>
    </row>
    <row r="66" ht="24.75" customHeight="1">
      <c r="A66" s="1"/>
      <c r="B66" s="1"/>
      <c r="C66" s="1" t="str">
        <f t="shared" si="1"/>
        <v>Diego </v>
      </c>
      <c r="D66" s="2"/>
      <c r="E66" s="81" t="s">
        <v>106</v>
      </c>
      <c r="F66" s="82" t="s">
        <v>481</v>
      </c>
      <c r="G66" s="80" t="s">
        <v>488</v>
      </c>
      <c r="H66" s="36" t="str">
        <f t="shared" si="2"/>
        <v>¿Qué hacemos ahora?...</v>
      </c>
      <c r="I66" s="45" t="s">
        <v>36</v>
      </c>
      <c r="J66" s="38" t="str">
        <f t="shared" si="3"/>
        <v>Elaboración</v>
      </c>
      <c r="K66" s="39">
        <f t="shared" si="4"/>
        <v>9</v>
      </c>
      <c r="L66" s="40" t="str">
        <f t="shared" si="5"/>
        <v>Pide sugerencias u orientación</v>
      </c>
      <c r="M66" s="10"/>
      <c r="N66" s="62"/>
      <c r="O66" s="62"/>
      <c r="P66" s="62"/>
      <c r="Q66" s="62"/>
      <c r="R66" s="62"/>
      <c r="S66" s="62"/>
      <c r="T66" s="62"/>
      <c r="U66" s="62"/>
      <c r="V66" s="62"/>
      <c r="W66" s="62"/>
      <c r="X66" s="62"/>
      <c r="Y66" s="62"/>
      <c r="Z66" s="27"/>
      <c r="AA66" s="27"/>
      <c r="AB66" s="27"/>
      <c r="AC66" s="27"/>
      <c r="AD66" s="27"/>
      <c r="AE66" s="27"/>
      <c r="AF66" s="27"/>
      <c r="AG66" s="27"/>
      <c r="AH66" s="27"/>
      <c r="AI66" s="27"/>
      <c r="AJ66" s="27"/>
      <c r="AK66" s="27" t="s">
        <v>73</v>
      </c>
      <c r="AL66" s="27" t="s">
        <v>470</v>
      </c>
      <c r="AM66" s="75" t="s">
        <v>486</v>
      </c>
      <c r="AN66" s="27" t="s">
        <v>40</v>
      </c>
      <c r="AO66" s="27"/>
      <c r="AP66" s="27" t="str">
        <f>IF( AND(AD55&lt;0.5,AI$40&lt;&gt;0,AH$15&lt;&gt;0),AL$40&amp;" - "&amp;AK$40,0)</f>
        <v>Estudiante requiere entrenamiento de subhabilidad Mantenimiento - Control</v>
      </c>
      <c r="AQ66" s="27" t="str">
        <f t="shared" si="23"/>
        <v>Debe indicarle que cuando se efectúen un pedido de sugerencia u orientación, que realice una contribución a continuación de la oración de apertura “Yo creo que debemos intentar…”.
</v>
      </c>
      <c r="AR66" s="27" t="s">
        <v>40</v>
      </c>
    </row>
    <row r="67" ht="27.0" customHeight="1">
      <c r="A67" s="1"/>
      <c r="B67" s="1"/>
      <c r="C67" s="1" t="str">
        <f t="shared" si="1"/>
        <v>Diego </v>
      </c>
      <c r="D67" s="2"/>
      <c r="E67" s="1"/>
      <c r="F67" s="3"/>
      <c r="G67" s="80" t="s">
        <v>494</v>
      </c>
      <c r="H67" s="36">
        <f t="shared" si="2"/>
        <v>0</v>
      </c>
      <c r="I67" s="37"/>
      <c r="J67" s="38">
        <f t="shared" si="3"/>
        <v>0</v>
      </c>
      <c r="K67" s="39">
        <f t="shared" si="4"/>
        <v>0</v>
      </c>
      <c r="L67" s="40">
        <f t="shared" si="5"/>
        <v>0</v>
      </c>
      <c r="M67" s="10"/>
      <c r="N67" s="62"/>
      <c r="O67" s="62"/>
      <c r="P67" s="62"/>
      <c r="Q67" s="62"/>
      <c r="R67" s="62"/>
      <c r="S67" s="62"/>
      <c r="T67" s="62"/>
      <c r="U67" s="62"/>
      <c r="V67" s="62"/>
      <c r="W67" s="62"/>
      <c r="X67" s="62"/>
      <c r="Y67" s="62"/>
      <c r="Z67" s="27"/>
      <c r="AA67" s="27"/>
      <c r="AB67" s="27"/>
      <c r="AC67" s="27"/>
      <c r="AD67" s="27"/>
      <c r="AE67" s="27"/>
      <c r="AF67" s="27"/>
      <c r="AG67" s="27"/>
      <c r="AH67" s="27"/>
      <c r="AI67" s="27"/>
      <c r="AJ67" s="27"/>
      <c r="AK67" s="27" t="s">
        <v>73</v>
      </c>
      <c r="AL67" s="27" t="s">
        <v>417</v>
      </c>
      <c r="AM67" s="75" t="s">
        <v>489</v>
      </c>
      <c r="AN67" s="27" t="s">
        <v>40</v>
      </c>
      <c r="AO67" s="27"/>
      <c r="AP67" s="27" t="str">
        <f>IF( AND(AD60&lt;0.5,AI$41&lt;&gt;0,AH$15&lt;&gt;0),AL$41&amp;" - "&amp;AK$41,0)</f>
        <v>Estudiante requiere entrenamiento de subhabilidad Tarea - Control</v>
      </c>
      <c r="AQ67" s="27" t="str">
        <f t="shared" si="23"/>
        <v>Debe indicarle que cuando se efectúen un pedido de sugerencia u orientación, que realice una contribución a continuación de la oración de apertura “En vez de… probemos…”.
</v>
      </c>
      <c r="AR67" s="27" t="s">
        <v>40</v>
      </c>
    </row>
    <row r="68" ht="24.0" customHeight="1">
      <c r="A68" s="1"/>
      <c r="B68" s="1"/>
      <c r="C68" s="1" t="str">
        <f t="shared" si="1"/>
        <v>Jose </v>
      </c>
      <c r="D68" s="2"/>
      <c r="E68" s="81" t="s">
        <v>47</v>
      </c>
      <c r="F68" s="82" t="s">
        <v>497</v>
      </c>
      <c r="G68" s="80" t="s">
        <v>498</v>
      </c>
      <c r="H68" s="36">
        <f t="shared" si="2"/>
        <v>0</v>
      </c>
      <c r="I68" s="37"/>
      <c r="J68" s="38">
        <f t="shared" si="3"/>
        <v>0</v>
      </c>
      <c r="K68" s="39">
        <f t="shared" si="4"/>
        <v>0</v>
      </c>
      <c r="L68" s="40">
        <f t="shared" si="5"/>
        <v>0</v>
      </c>
      <c r="M68" s="10"/>
      <c r="N68" s="62"/>
      <c r="O68" s="62"/>
      <c r="P68" s="62"/>
      <c r="Q68" s="62"/>
      <c r="R68" s="62"/>
      <c r="S68" s="62"/>
      <c r="T68" s="62"/>
      <c r="U68" s="62"/>
      <c r="V68" s="62"/>
      <c r="W68" s="62"/>
      <c r="X68" s="62"/>
      <c r="Y68" s="62"/>
      <c r="Z68" s="27"/>
      <c r="AA68" s="27"/>
      <c r="AB68" s="27"/>
      <c r="AC68" s="27"/>
      <c r="AD68" s="27"/>
      <c r="AE68" s="27"/>
      <c r="AF68" s="27"/>
      <c r="AG68" s="27"/>
      <c r="AH68" s="27"/>
      <c r="AI68" s="27"/>
      <c r="AJ68" s="27"/>
      <c r="AK68" s="27" t="s">
        <v>73</v>
      </c>
      <c r="AL68" s="27" t="s">
        <v>422</v>
      </c>
      <c r="AM68" s="75" t="s">
        <v>493</v>
      </c>
      <c r="AN68" s="27" t="s">
        <v>40</v>
      </c>
      <c r="AO68" s="27"/>
      <c r="AP68" s="27">
        <f>IF( AND(AD46&lt;0.5,AI$42&lt;&gt;0,AH$20&lt;&gt;0),AL$42&amp;" - "&amp;AK$42,0)</f>
        <v>0</v>
      </c>
      <c r="AQ68" s="27">
        <f t="shared" si="23"/>
        <v>0</v>
      </c>
      <c r="AR68" s="27" t="s">
        <v>40</v>
      </c>
    </row>
    <row r="69" ht="15.0" customHeight="1">
      <c r="A69" s="1"/>
      <c r="B69" s="1"/>
      <c r="C69" s="1" t="str">
        <f t="shared" si="1"/>
        <v>Diego </v>
      </c>
      <c r="D69" s="2"/>
      <c r="E69" s="81" t="s">
        <v>106</v>
      </c>
      <c r="F69" s="82" t="s">
        <v>497</v>
      </c>
      <c r="G69" s="80" t="s">
        <v>505</v>
      </c>
      <c r="H69" s="36">
        <f t="shared" si="2"/>
        <v>0</v>
      </c>
      <c r="I69" s="37"/>
      <c r="J69" s="38">
        <f t="shared" si="3"/>
        <v>0</v>
      </c>
      <c r="K69" s="39">
        <f t="shared" si="4"/>
        <v>0</v>
      </c>
      <c r="L69" s="40">
        <f t="shared" si="5"/>
        <v>0</v>
      </c>
      <c r="M69" s="10"/>
      <c r="N69" s="62"/>
      <c r="O69" s="62"/>
      <c r="P69" s="62"/>
      <c r="Q69" s="62"/>
      <c r="R69" s="62"/>
      <c r="S69" s="62"/>
      <c r="T69" s="62"/>
      <c r="U69" s="62"/>
      <c r="V69" s="62"/>
      <c r="W69" s="62"/>
      <c r="X69" s="62"/>
      <c r="Y69" s="62"/>
      <c r="Z69" s="27"/>
      <c r="AA69" s="27"/>
      <c r="AB69" s="27"/>
      <c r="AC69" s="27"/>
      <c r="AD69" s="27"/>
      <c r="AE69" s="27"/>
      <c r="AF69" s="27"/>
      <c r="AG69" s="27"/>
      <c r="AH69" s="27"/>
      <c r="AI69" s="27"/>
      <c r="AJ69" s="27"/>
      <c r="AK69" s="27" t="s">
        <v>343</v>
      </c>
      <c r="AL69" s="27" t="s">
        <v>343</v>
      </c>
      <c r="AM69" s="27" t="s">
        <v>343</v>
      </c>
      <c r="AN69" s="27" t="s">
        <v>40</v>
      </c>
      <c r="AO69" s="27"/>
      <c r="AP69" s="27"/>
      <c r="AQ69" s="27">
        <f t="shared" si="23"/>
        <v>0</v>
      </c>
      <c r="AR69" s="27" t="s">
        <v>40</v>
      </c>
    </row>
    <row r="70" ht="15.0" customHeight="1">
      <c r="A70" s="1"/>
      <c r="B70" s="1"/>
      <c r="C70" s="1" t="str">
        <f t="shared" si="1"/>
        <v>Jose </v>
      </c>
      <c r="D70" s="2"/>
      <c r="E70" s="81" t="s">
        <v>47</v>
      </c>
      <c r="F70" s="82" t="s">
        <v>497</v>
      </c>
      <c r="G70" s="80" t="s">
        <v>508</v>
      </c>
      <c r="H70" s="36">
        <f t="shared" si="2"/>
        <v>0</v>
      </c>
      <c r="I70" s="37"/>
      <c r="J70" s="38">
        <f t="shared" si="3"/>
        <v>0</v>
      </c>
      <c r="K70" s="39">
        <f t="shared" si="4"/>
        <v>0</v>
      </c>
      <c r="L70" s="40">
        <f t="shared" si="5"/>
        <v>0</v>
      </c>
      <c r="M70" s="10"/>
      <c r="N70" s="62"/>
      <c r="O70" s="62"/>
      <c r="P70" s="62"/>
      <c r="Q70" s="62"/>
      <c r="R70" s="62"/>
      <c r="S70" s="62"/>
      <c r="T70" s="62"/>
      <c r="U70" s="62"/>
      <c r="V70" s="62"/>
      <c r="W70" s="62"/>
      <c r="X70" s="62"/>
      <c r="Y70" s="62"/>
      <c r="Z70" s="27"/>
      <c r="AA70" s="27"/>
      <c r="AB70" s="27"/>
      <c r="AC70" s="27"/>
      <c r="AD70" s="27"/>
      <c r="AE70" s="27"/>
      <c r="AF70" s="27"/>
      <c r="AG70" s="27"/>
      <c r="AH70" s="27"/>
      <c r="AI70" s="27"/>
      <c r="AJ70" s="27"/>
      <c r="AK70" s="27" t="s">
        <v>343</v>
      </c>
      <c r="AL70" s="27" t="s">
        <v>343</v>
      </c>
      <c r="AM70" s="27" t="s">
        <v>343</v>
      </c>
      <c r="AN70" s="27" t="s">
        <v>40</v>
      </c>
      <c r="AO70" s="27"/>
      <c r="AP70" s="27"/>
      <c r="AQ70" s="27">
        <f t="shared" si="23"/>
        <v>0</v>
      </c>
      <c r="AR70" s="27" t="s">
        <v>40</v>
      </c>
    </row>
    <row r="71" ht="24.0" customHeight="1">
      <c r="A71" s="1"/>
      <c r="B71" s="1"/>
      <c r="C71" s="1" t="str">
        <f t="shared" si="1"/>
        <v>Diego </v>
      </c>
      <c r="D71" s="2"/>
      <c r="E71" s="81" t="s">
        <v>106</v>
      </c>
      <c r="F71" s="82" t="s">
        <v>497</v>
      </c>
      <c r="G71" s="80" t="s">
        <v>511</v>
      </c>
      <c r="H71" s="36">
        <f t="shared" si="2"/>
        <v>0</v>
      </c>
      <c r="I71" s="37"/>
      <c r="J71" s="38">
        <f t="shared" si="3"/>
        <v>0</v>
      </c>
      <c r="K71" s="39">
        <f t="shared" si="4"/>
        <v>0</v>
      </c>
      <c r="L71" s="40">
        <f t="shared" si="5"/>
        <v>0</v>
      </c>
      <c r="M71" s="10"/>
      <c r="N71" s="62"/>
      <c r="O71" s="62"/>
      <c r="P71" s="62"/>
      <c r="Q71" s="62"/>
      <c r="R71" s="62"/>
      <c r="S71" s="62"/>
      <c r="T71" s="62"/>
      <c r="U71" s="62"/>
      <c r="V71" s="62"/>
      <c r="W71" s="62"/>
      <c r="X71" s="62"/>
      <c r="Y71" s="62"/>
      <c r="Z71" s="27"/>
      <c r="AA71" s="27"/>
      <c r="AB71" s="27"/>
      <c r="AC71" s="27"/>
      <c r="AD71" s="27"/>
      <c r="AE71" s="27"/>
      <c r="AF71" s="27"/>
      <c r="AG71" s="27"/>
      <c r="AH71" s="27"/>
      <c r="AI71" s="27"/>
      <c r="AJ71" s="27"/>
      <c r="AK71" s="27" t="s">
        <v>93</v>
      </c>
      <c r="AL71" s="27" t="s">
        <v>503</v>
      </c>
      <c r="AM71" s="75" t="s">
        <v>504</v>
      </c>
      <c r="AN71" s="27"/>
      <c r="AO71" s="27"/>
      <c r="AP71" s="27" t="str">
        <f>IF( AND(AD52&lt;0.5,AI$45&lt;&gt;0,OR(AH$21&lt;&gt;0,AH$14&lt;&gt;0)),AL$45&amp;" - "&amp;AK$45,0)</f>
        <v>Estudiante requiere entrenamiento de subhabilidad Reconocimiento - Decisión</v>
      </c>
      <c r="AQ71" s="27" t="str">
        <f t="shared" si="23"/>
        <v>Indicar que en un futuro debe formular al menos una muestra de aprobación al grupo. El estudiante debe hacer su contribución a continuación de la oración de apertura “Sí, estoy de acuerdo…”.</v>
      </c>
      <c r="AR71" s="27" t="s">
        <v>40</v>
      </c>
    </row>
    <row r="72" ht="24.75" customHeight="1">
      <c r="A72" s="1"/>
      <c r="B72" s="1"/>
      <c r="C72" s="1" t="str">
        <f t="shared" si="1"/>
        <v>Diego </v>
      </c>
      <c r="D72" s="2"/>
      <c r="E72" s="1"/>
      <c r="F72" s="3"/>
      <c r="G72" s="80" t="s">
        <v>517</v>
      </c>
      <c r="H72" s="36">
        <f t="shared" si="2"/>
        <v>0</v>
      </c>
      <c r="I72" s="37"/>
      <c r="J72" s="38">
        <f t="shared" si="3"/>
        <v>0</v>
      </c>
      <c r="K72" s="39">
        <f t="shared" si="4"/>
        <v>0</v>
      </c>
      <c r="L72" s="40">
        <f t="shared" si="5"/>
        <v>0</v>
      </c>
      <c r="M72" s="10"/>
      <c r="N72" s="62"/>
      <c r="O72" s="62"/>
      <c r="P72" s="62"/>
      <c r="Q72" s="62"/>
      <c r="R72" s="62"/>
      <c r="S72" s="62"/>
      <c r="T72" s="62"/>
      <c r="U72" s="62"/>
      <c r="V72" s="62"/>
      <c r="W72" s="62"/>
      <c r="X72" s="62"/>
      <c r="Y72" s="62"/>
      <c r="Z72" s="27"/>
      <c r="AA72" s="27"/>
      <c r="AB72" s="27"/>
      <c r="AC72" s="27"/>
      <c r="AD72" s="27"/>
      <c r="AE72" s="27"/>
      <c r="AF72" s="27"/>
      <c r="AG72" s="27"/>
      <c r="AH72" s="27"/>
      <c r="AI72" s="27"/>
      <c r="AJ72" s="27"/>
      <c r="AK72" s="27" t="s">
        <v>114</v>
      </c>
      <c r="AL72" s="27" t="s">
        <v>503</v>
      </c>
      <c r="AM72" s="75" t="s">
        <v>509</v>
      </c>
      <c r="AN72" s="27" t="s">
        <v>40</v>
      </c>
      <c r="AO72" s="27"/>
      <c r="AP72" s="27" t="str">
        <f>IF( AND(AD52&lt;0.5,AI$46&lt;&gt;0,AH$13&lt;&gt;0),AL$46&amp;" - "&amp;AK$46,0)</f>
        <v>Estudiante requiere entrenamiento de subhabilidad Reconocimiento - Reducción de tensión</v>
      </c>
      <c r="AQ72" s="27" t="str">
        <f t="shared" si="23"/>
        <v>Indicar que en un futuro debe formular al menos una muestra de relajamiento al grupo. El estudiante debe hacer su contribución a continuación de la oración de apertura “Gracias amigos,…”.</v>
      </c>
      <c r="AR72" s="27" t="s">
        <v>40</v>
      </c>
    </row>
    <row r="73" ht="15.0" customHeight="1">
      <c r="A73" s="1"/>
      <c r="B73" s="1"/>
      <c r="C73" s="1" t="str">
        <f t="shared" si="1"/>
        <v>Diego </v>
      </c>
      <c r="D73" s="2"/>
      <c r="E73" s="1"/>
      <c r="F73" s="3"/>
      <c r="G73" s="80" t="s">
        <v>210</v>
      </c>
      <c r="H73" s="36" t="str">
        <f t="shared" si="2"/>
        <v>Intentemos…</v>
      </c>
      <c r="I73" s="45" t="s">
        <v>101</v>
      </c>
      <c r="J73" s="38" t="str">
        <f t="shared" si="3"/>
        <v>Guiar</v>
      </c>
      <c r="K73" s="39">
        <f t="shared" si="4"/>
        <v>4</v>
      </c>
      <c r="L73" s="40" t="str">
        <f t="shared" si="5"/>
        <v>Da sugerencia u orientación</v>
      </c>
      <c r="M73" s="10"/>
      <c r="N73" s="62"/>
      <c r="O73" s="62"/>
      <c r="P73" s="62"/>
      <c r="Q73" s="62"/>
      <c r="R73" s="62"/>
      <c r="S73" s="62"/>
      <c r="T73" s="62"/>
      <c r="U73" s="62"/>
      <c r="V73" s="62"/>
      <c r="W73" s="62"/>
      <c r="X73" s="62"/>
      <c r="Y73" s="62"/>
      <c r="Z73" s="27"/>
      <c r="AA73" s="27"/>
      <c r="AB73" s="27"/>
      <c r="AC73" s="27"/>
      <c r="AD73" s="27"/>
      <c r="AE73" s="27"/>
      <c r="AF73" s="27"/>
      <c r="AG73" s="27"/>
      <c r="AH73" s="27"/>
      <c r="AI73" s="27"/>
      <c r="AJ73" s="27"/>
      <c r="AK73" s="27" t="s">
        <v>114</v>
      </c>
      <c r="AL73" s="27" t="s">
        <v>432</v>
      </c>
      <c r="AM73" s="27" t="s">
        <v>512</v>
      </c>
      <c r="AN73" s="27" t="s">
        <v>40</v>
      </c>
      <c r="AO73" s="27"/>
      <c r="AP73" s="27">
        <f>IF( AND(AD29&lt;0.5,AI$47&lt;&gt;0,AH$22&lt;&gt;0),AL$47&amp;" - "&amp;AK$47,0)</f>
        <v>0</v>
      </c>
      <c r="AQ73" s="27">
        <f t="shared" si="23"/>
        <v>0</v>
      </c>
      <c r="AR73" s="27" t="s">
        <v>40</v>
      </c>
    </row>
    <row r="74" ht="15.0" customHeight="1">
      <c r="A74" s="1"/>
      <c r="B74" s="1"/>
      <c r="C74" s="1" t="str">
        <f t="shared" si="1"/>
        <v>Matías Aereal </v>
      </c>
      <c r="D74" s="2"/>
      <c r="E74" s="81" t="s">
        <v>167</v>
      </c>
      <c r="F74" s="82" t="s">
        <v>525</v>
      </c>
      <c r="G74" s="80" t="s">
        <v>526</v>
      </c>
      <c r="H74" s="36">
        <f t="shared" si="2"/>
        <v>0</v>
      </c>
      <c r="I74" s="37"/>
      <c r="J74" s="38">
        <f t="shared" si="3"/>
        <v>0</v>
      </c>
      <c r="K74" s="39">
        <f t="shared" si="4"/>
        <v>0</v>
      </c>
      <c r="L74" s="40">
        <f t="shared" si="5"/>
        <v>0</v>
      </c>
      <c r="M74" s="10"/>
      <c r="N74" s="62"/>
      <c r="O74" s="62"/>
      <c r="P74" s="62"/>
      <c r="Q74" s="62"/>
      <c r="R74" s="62"/>
      <c r="S74" s="62"/>
      <c r="T74" s="62"/>
      <c r="U74" s="62"/>
      <c r="V74" s="62"/>
      <c r="W74" s="62"/>
      <c r="X74" s="62"/>
      <c r="Y74" s="62"/>
      <c r="Z74" s="27"/>
      <c r="AA74" s="27"/>
      <c r="AB74" s="27"/>
      <c r="AC74" s="27"/>
      <c r="AD74" s="27"/>
      <c r="AE74" s="27"/>
      <c r="AF74" s="27"/>
      <c r="AG74" s="27"/>
      <c r="AH74" s="27"/>
      <c r="AI74" s="27"/>
      <c r="AJ74" s="27"/>
      <c r="AK74" s="27" t="s">
        <v>114</v>
      </c>
      <c r="AL74" s="27" t="s">
        <v>470</v>
      </c>
      <c r="AM74" s="27" t="s">
        <v>512</v>
      </c>
      <c r="AN74" s="27" t="s">
        <v>40</v>
      </c>
      <c r="AO74" s="27"/>
      <c r="AP74" s="27">
        <f>IF( AND(AD55&lt;0.5,AI$48&lt;&gt;0,AH$22&lt;&gt;0),AL$48&amp;" - "&amp;AK$48,0)</f>
        <v>0</v>
      </c>
      <c r="AQ74" s="27">
        <f t="shared" si="23"/>
        <v>0</v>
      </c>
      <c r="AR74" s="27" t="s">
        <v>40</v>
      </c>
    </row>
    <row r="75" ht="15.0" customHeight="1">
      <c r="A75" s="1"/>
      <c r="B75" s="1"/>
      <c r="C75" s="1" t="str">
        <f t="shared" si="1"/>
        <v>Diego </v>
      </c>
      <c r="D75" s="2"/>
      <c r="E75" s="81" t="s">
        <v>106</v>
      </c>
      <c r="F75" s="82" t="s">
        <v>525</v>
      </c>
      <c r="G75" s="80" t="s">
        <v>339</v>
      </c>
      <c r="H75" s="36">
        <f t="shared" si="2"/>
        <v>0</v>
      </c>
      <c r="I75" s="37"/>
      <c r="J75" s="38">
        <f t="shared" si="3"/>
        <v>0</v>
      </c>
      <c r="K75" s="39">
        <f t="shared" si="4"/>
        <v>0</v>
      </c>
      <c r="L75" s="40">
        <f t="shared" si="5"/>
        <v>0</v>
      </c>
      <c r="M75" s="10"/>
      <c r="N75" s="62"/>
      <c r="O75" s="62"/>
      <c r="P75" s="62"/>
      <c r="Q75" s="62"/>
      <c r="R75" s="62"/>
      <c r="S75" s="62"/>
      <c r="T75" s="62"/>
      <c r="U75" s="62"/>
      <c r="V75" s="62"/>
      <c r="W75" s="62"/>
      <c r="X75" s="62"/>
      <c r="Y75" s="62"/>
      <c r="Z75" s="27"/>
      <c r="AA75" s="27"/>
      <c r="AB75" s="27"/>
      <c r="AC75" s="27"/>
      <c r="AD75" s="27"/>
      <c r="AE75" s="27"/>
      <c r="AF75" s="27"/>
      <c r="AG75" s="27"/>
      <c r="AH75" s="27"/>
      <c r="AI75" s="27"/>
      <c r="AJ75" s="27"/>
      <c r="AK75" s="27" t="s">
        <v>129</v>
      </c>
      <c r="AL75" s="27" t="s">
        <v>518</v>
      </c>
      <c r="AM75" s="27" t="s">
        <v>519</v>
      </c>
      <c r="AN75" s="27" t="s">
        <v>40</v>
      </c>
      <c r="AO75" s="27"/>
      <c r="AP75" s="27" t="str">
        <f>IF( AND(AD37&lt;0.5,AI$49&lt;&gt;0,AH$12&lt;&gt;0),AL$49&amp;" - "&amp;AK$49,0)</f>
        <v>Estudiante requiere entrenamiento de subhabilidad Motivar  - Reintegración</v>
      </c>
      <c r="AQ75" s="27" t="str">
        <f t="shared" si="23"/>
        <v>Indicar que en un futuro debe formular al menos una muestra de solidaridad al grupo. El estudiante debe hacer su contribución a continuación de la oración de apertura “¡vamos por buen camino!...”.</v>
      </c>
      <c r="AR75" s="27" t="s">
        <v>40</v>
      </c>
    </row>
    <row r="76" ht="24.75" customHeight="1">
      <c r="A76" s="1"/>
      <c r="B76" s="1"/>
      <c r="C76" s="1" t="str">
        <f t="shared" si="1"/>
        <v>Diego </v>
      </c>
      <c r="D76" s="2"/>
      <c r="E76" s="1"/>
      <c r="F76" s="3"/>
      <c r="G76" s="80" t="s">
        <v>533</v>
      </c>
      <c r="H76" s="36" t="str">
        <f t="shared" si="2"/>
        <v>¡Hasta la próxima!</v>
      </c>
      <c r="I76" s="45" t="s">
        <v>126</v>
      </c>
      <c r="J76" s="38" t="str">
        <f t="shared" si="3"/>
        <v>Finalizar participación</v>
      </c>
      <c r="K76" s="39">
        <f t="shared" si="4"/>
        <v>1</v>
      </c>
      <c r="L76" s="40" t="str">
        <f t="shared" si="5"/>
        <v>Muestra solidaridad</v>
      </c>
      <c r="M76" s="10"/>
      <c r="N76" s="62"/>
      <c r="O76" s="62"/>
      <c r="P76" s="62"/>
      <c r="Q76" s="62"/>
      <c r="R76" s="62"/>
      <c r="S76" s="62"/>
      <c r="T76" s="62"/>
      <c r="U76" s="62"/>
      <c r="V76" s="62"/>
      <c r="W76" s="62"/>
      <c r="X76" s="62"/>
      <c r="Y76" s="62"/>
      <c r="Z76" s="27"/>
      <c r="AA76" s="27"/>
      <c r="AB76" s="27"/>
      <c r="AC76" s="27"/>
      <c r="AD76" s="27"/>
      <c r="AE76" s="27"/>
      <c r="AF76" s="27"/>
      <c r="AG76" s="27"/>
      <c r="AH76" s="27"/>
      <c r="AI76" s="27"/>
      <c r="AJ76" s="27"/>
      <c r="AK76" s="27" t="s">
        <v>129</v>
      </c>
      <c r="AL76" s="27" t="s">
        <v>470</v>
      </c>
      <c r="AM76" s="75" t="s">
        <v>520</v>
      </c>
      <c r="AN76" s="27" t="s">
        <v>40</v>
      </c>
      <c r="AO76" s="27"/>
      <c r="AP76" s="27" t="str">
        <f>IF( AND(AD55&lt;0.5,AI$50&lt;&gt;0,AH$12&lt;&gt;0),AL$50&amp;" - "&amp;AK$50,0)</f>
        <v>Estudiante requiere entrenamiento de subhabilidad Mantenimiento - Reintegración</v>
      </c>
      <c r="AQ76" s="27"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27" t="s">
        <v>40</v>
      </c>
    </row>
    <row r="77" ht="15.0" customHeight="1">
      <c r="A77" s="1"/>
      <c r="B77" s="1"/>
      <c r="C77" s="1" t="str">
        <f t="shared" si="1"/>
        <v>Jose </v>
      </c>
      <c r="D77" s="2"/>
      <c r="E77" s="81" t="s">
        <v>47</v>
      </c>
      <c r="F77" s="82" t="s">
        <v>525</v>
      </c>
      <c r="G77" s="80" t="s">
        <v>541</v>
      </c>
      <c r="H77" s="36">
        <f t="shared" si="2"/>
        <v>0</v>
      </c>
      <c r="I77" s="37"/>
      <c r="J77" s="38">
        <f t="shared" si="3"/>
        <v>0</v>
      </c>
      <c r="K77" s="39">
        <f t="shared" si="4"/>
        <v>0</v>
      </c>
      <c r="L77" s="40">
        <f t="shared" si="5"/>
        <v>0</v>
      </c>
      <c r="M77" s="10"/>
      <c r="N77" s="62"/>
      <c r="O77" s="62"/>
      <c r="P77" s="62"/>
      <c r="Q77" s="62"/>
      <c r="R77" s="62"/>
      <c r="S77" s="62"/>
      <c r="T77" s="62"/>
      <c r="U77" s="62"/>
      <c r="V77" s="62"/>
      <c r="W77" s="62"/>
      <c r="X77" s="62"/>
      <c r="Y77" s="62"/>
      <c r="Z77" s="27"/>
      <c r="AA77" s="27"/>
      <c r="AB77" s="27"/>
      <c r="AC77" s="27"/>
      <c r="AD77" s="27"/>
      <c r="AE77" s="27"/>
      <c r="AF77" s="27"/>
      <c r="AG77" s="27"/>
      <c r="AH77" s="27"/>
      <c r="AI77" s="27"/>
      <c r="AJ77" s="27"/>
      <c r="AK77" s="27" t="s">
        <v>129</v>
      </c>
      <c r="AL77" s="27" t="s">
        <v>417</v>
      </c>
      <c r="AM77" s="27" t="s">
        <v>524</v>
      </c>
      <c r="AN77" s="27" t="s">
        <v>40</v>
      </c>
      <c r="AO77" s="27"/>
      <c r="AP77" s="27" t="str">
        <f>IF( AND(AD60&lt;0.5,AI$51&lt;&gt;0,AH$12&lt;&gt;0),AL$51&amp;" - "&amp;AK$51,0)</f>
        <v>Estudiante requiere entrenamiento de subhabilidad Tarea - Reintegración</v>
      </c>
      <c r="AQ77" s="27" t="str">
        <f t="shared" si="23"/>
        <v>Indicar que en un futuro debe formular al menos una muestra de solidaridad al grupo. El estudiante debe hacer su contribución a continuación de la oración de apertura “¡Hasta la próxima!...”.</v>
      </c>
      <c r="AR77" s="27" t="s">
        <v>40</v>
      </c>
    </row>
    <row r="78" ht="15.0" customHeight="1">
      <c r="A78" s="1"/>
      <c r="B78" s="1"/>
      <c r="C78" s="1" t="str">
        <f t="shared" si="1"/>
        <v>Eddie </v>
      </c>
      <c r="D78" s="2"/>
      <c r="E78" s="81" t="s">
        <v>21</v>
      </c>
      <c r="F78" s="82" t="s">
        <v>525</v>
      </c>
      <c r="G78" s="80" t="s">
        <v>544</v>
      </c>
      <c r="H78" s="36">
        <f t="shared" si="2"/>
        <v>0</v>
      </c>
      <c r="I78" s="37"/>
      <c r="J78" s="38">
        <f t="shared" si="3"/>
        <v>0</v>
      </c>
      <c r="K78" s="39">
        <f t="shared" si="4"/>
        <v>0</v>
      </c>
      <c r="L78" s="40">
        <f t="shared" si="5"/>
        <v>0</v>
      </c>
      <c r="M78" s="10"/>
      <c r="N78" s="62"/>
      <c r="O78" s="62"/>
      <c r="P78" s="62"/>
      <c r="Q78" s="62"/>
      <c r="R78" s="62"/>
      <c r="S78" s="62"/>
      <c r="T78" s="62"/>
      <c r="U78" s="62"/>
      <c r="V78" s="62"/>
      <c r="W78" s="62"/>
      <c r="X78" s="62"/>
      <c r="Y78" s="62"/>
      <c r="Z78" s="27"/>
      <c r="AA78" s="27"/>
      <c r="AB78" s="27"/>
      <c r="AC78" s="27"/>
      <c r="AD78" s="27"/>
      <c r="AE78" s="27"/>
      <c r="AF78" s="27"/>
      <c r="AG78" s="27"/>
      <c r="AH78" s="27"/>
      <c r="AI78" s="27"/>
      <c r="AJ78" s="27"/>
      <c r="AK78" s="27" t="s">
        <v>129</v>
      </c>
      <c r="AL78" s="27" t="s">
        <v>432</v>
      </c>
      <c r="AM78" s="27" t="s">
        <v>529</v>
      </c>
      <c r="AN78" s="27" t="s">
        <v>40</v>
      </c>
      <c r="AO78" s="27"/>
      <c r="AP78" s="27" t="str">
        <f>IF( AND(AD29&lt;0.5,AI$52&lt;&gt;0,AH$23&lt;&gt;0),AL$52&amp;" - "&amp;AK$52,0)</f>
        <v>Estudiante requiere entrenamiento de subhabilidad Argumentación - Reintegración</v>
      </c>
      <c r="AQ78" s="27" t="str">
        <f t="shared" si="23"/>
        <v>Puesto que la conducta “Muestra antagonismo” es calificada como una conducta negativa, no se considera conveniente entrenarla.</v>
      </c>
      <c r="AR78" s="27" t="s">
        <v>40</v>
      </c>
    </row>
    <row r="79" ht="15.0" customHeight="1">
      <c r="A79" s="1"/>
      <c r="B79" s="1"/>
      <c r="C79" s="1" t="str">
        <f t="shared" si="1"/>
        <v>Jose </v>
      </c>
      <c r="D79" s="2"/>
      <c r="E79" s="81" t="s">
        <v>47</v>
      </c>
      <c r="F79" s="82" t="s">
        <v>548</v>
      </c>
      <c r="G79" s="80" t="s">
        <v>549</v>
      </c>
      <c r="H79" s="36" t="str">
        <f t="shared" si="2"/>
        <v>No entiendo, ¿alguien puede...?</v>
      </c>
      <c r="I79" s="45" t="s">
        <v>362</v>
      </c>
      <c r="J79" s="38" t="str">
        <f t="shared" si="3"/>
        <v>Requerir atención</v>
      </c>
      <c r="K79" s="39">
        <f t="shared" si="4"/>
        <v>11</v>
      </c>
      <c r="L79" s="40" t="str">
        <f t="shared" si="5"/>
        <v>Muestra tensión o molestia</v>
      </c>
      <c r="M79" s="10"/>
      <c r="N79" s="62"/>
      <c r="O79" s="62"/>
      <c r="P79" s="62"/>
      <c r="Q79" s="62"/>
      <c r="R79" s="62"/>
      <c r="S79" s="62"/>
      <c r="T79" s="62"/>
      <c r="U79" s="62"/>
      <c r="V79" s="62"/>
      <c r="W79" s="62"/>
      <c r="X79" s="62"/>
      <c r="Y79" s="62"/>
      <c r="Z79" s="27"/>
      <c r="AA79" s="27"/>
      <c r="AB79" s="27"/>
      <c r="AC79" s="27"/>
      <c r="AD79" s="27"/>
      <c r="AE79" s="27"/>
      <c r="AF79" s="27"/>
      <c r="AG79" s="27"/>
      <c r="AH79" s="27"/>
      <c r="AI79" s="27"/>
      <c r="AJ79" s="27"/>
      <c r="AK79" s="27"/>
      <c r="AL79" s="27"/>
      <c r="AM79" s="27"/>
      <c r="AN79" s="27"/>
      <c r="AO79" s="27"/>
      <c r="AP79" s="27"/>
      <c r="AQ79" s="27"/>
      <c r="AR79" s="27" t="s">
        <v>40</v>
      </c>
    </row>
    <row r="80" ht="15.0" customHeight="1">
      <c r="A80" s="1"/>
      <c r="B80" s="1"/>
      <c r="C80" s="1" t="str">
        <f t="shared" si="1"/>
        <v>Jose </v>
      </c>
      <c r="D80" s="2"/>
      <c r="E80" s="1"/>
      <c r="F80" s="3"/>
      <c r="G80" s="80" t="s">
        <v>556</v>
      </c>
      <c r="H80" s="36" t="str">
        <f t="shared" si="2"/>
        <v>No</v>
      </c>
      <c r="I80" s="45" t="s">
        <v>91</v>
      </c>
      <c r="J80" s="38" t="str">
        <f t="shared" si="3"/>
        <v>Rechazo</v>
      </c>
      <c r="K80" s="39">
        <f t="shared" si="4"/>
        <v>10</v>
      </c>
      <c r="L80" s="40" t="str">
        <f t="shared" si="5"/>
        <v>Muestra desacuerdo o desaprobación</v>
      </c>
      <c r="M80" s="10"/>
      <c r="N80" s="62"/>
      <c r="O80" s="62"/>
      <c r="P80" s="62"/>
      <c r="Q80" s="62"/>
      <c r="R80" s="62"/>
      <c r="S80" s="62"/>
      <c r="T80" s="62"/>
      <c r="U80" s="62"/>
      <c r="V80" s="62"/>
      <c r="W80" s="62"/>
      <c r="X80" s="62"/>
      <c r="Y80" s="62"/>
      <c r="Z80" s="27"/>
      <c r="AA80" s="27"/>
      <c r="AB80" s="27"/>
      <c r="AC80" s="27"/>
      <c r="AD80" s="27"/>
      <c r="AE80" s="27"/>
      <c r="AF80" s="27"/>
      <c r="AG80" s="27"/>
      <c r="AH80" s="27"/>
      <c r="AI80" s="27"/>
      <c r="AJ80" s="27"/>
      <c r="AK80" s="27"/>
      <c r="AL80" s="27"/>
      <c r="AM80" s="27"/>
      <c r="AN80" s="27"/>
      <c r="AO80" s="27"/>
      <c r="AP80" s="27"/>
      <c r="AQ80" s="27"/>
      <c r="AR80" s="27"/>
    </row>
    <row r="81" ht="15.0" customHeight="1">
      <c r="A81" s="1"/>
      <c r="B81" s="1"/>
      <c r="C81" s="1" t="str">
        <f t="shared" si="1"/>
        <v>Matías Aereal </v>
      </c>
      <c r="D81" s="2"/>
      <c r="E81" s="81" t="s">
        <v>167</v>
      </c>
      <c r="F81" s="82" t="s">
        <v>560</v>
      </c>
      <c r="G81" s="80" t="s">
        <v>561</v>
      </c>
      <c r="H81" s="36" t="str">
        <f t="shared" si="2"/>
        <v>No entiendo, ¿alguien puede...?</v>
      </c>
      <c r="I81" s="45" t="s">
        <v>362</v>
      </c>
      <c r="J81" s="38" t="str">
        <f t="shared" si="3"/>
        <v>Requerir atención</v>
      </c>
      <c r="K81" s="39">
        <f t="shared" si="4"/>
        <v>11</v>
      </c>
      <c r="L81" s="40" t="str">
        <f t="shared" si="5"/>
        <v>Muestra tensión o molestia</v>
      </c>
      <c r="M81" s="10"/>
      <c r="N81" s="62"/>
      <c r="O81" s="62"/>
      <c r="P81" s="62"/>
      <c r="Q81" s="62"/>
      <c r="R81" s="62"/>
      <c r="S81" s="62"/>
      <c r="T81" s="62"/>
      <c r="U81" s="62"/>
      <c r="V81" s="62"/>
      <c r="W81" s="62"/>
      <c r="X81" s="62"/>
      <c r="Y81" s="62"/>
      <c r="Z81" s="27"/>
      <c r="AA81" s="27"/>
      <c r="AB81" s="27"/>
      <c r="AC81" s="27"/>
      <c r="AD81" s="27"/>
      <c r="AE81" s="27"/>
      <c r="AF81" s="27"/>
      <c r="AG81" s="27"/>
      <c r="AH81" s="27"/>
      <c r="AI81" s="27"/>
      <c r="AJ81" s="27"/>
      <c r="AK81" s="27"/>
      <c r="AL81" s="27"/>
      <c r="AM81" s="27"/>
      <c r="AN81" s="27"/>
      <c r="AO81" s="27"/>
      <c r="AP81" s="27"/>
      <c r="AQ81" s="27"/>
      <c r="AR81" s="27"/>
    </row>
    <row r="82" ht="15.0" customHeight="1">
      <c r="A82" s="1"/>
      <c r="B82" s="1"/>
      <c r="C82" s="1" t="str">
        <f t="shared" si="1"/>
        <v>Matías Aereal </v>
      </c>
      <c r="D82" s="2"/>
      <c r="E82" s="1"/>
      <c r="F82" s="3"/>
      <c r="G82" s="80" t="s">
        <v>565</v>
      </c>
      <c r="H82" s="36" t="str">
        <f t="shared" si="2"/>
        <v>Hay que hacer lo siguiente…</v>
      </c>
      <c r="I82" s="45" t="s">
        <v>150</v>
      </c>
      <c r="J82" s="38" t="str">
        <f t="shared" si="3"/>
        <v>Elaborar</v>
      </c>
      <c r="K82" s="39">
        <f t="shared" si="4"/>
        <v>4</v>
      </c>
      <c r="L82" s="40" t="str">
        <f t="shared" si="5"/>
        <v>Da sugerencia u orientación</v>
      </c>
      <c r="M82" s="10"/>
      <c r="N82" s="62"/>
      <c r="O82" s="62"/>
      <c r="P82" s="62"/>
      <c r="Q82" s="62"/>
      <c r="R82" s="62"/>
      <c r="S82" s="62"/>
      <c r="T82" s="62"/>
      <c r="U82" s="62"/>
      <c r="V82" s="62"/>
      <c r="W82" s="62"/>
      <c r="X82" s="62"/>
      <c r="Y82" s="62"/>
      <c r="Z82" s="27"/>
      <c r="AA82" s="27"/>
      <c r="AB82" s="27"/>
      <c r="AC82" s="27"/>
      <c r="AD82" s="27"/>
      <c r="AE82" s="27"/>
      <c r="AF82" s="27"/>
      <c r="AG82" s="27"/>
      <c r="AH82" s="27"/>
      <c r="AI82" s="27"/>
      <c r="AJ82" s="27"/>
      <c r="AK82" s="27"/>
      <c r="AL82" s="27"/>
      <c r="AM82" s="27"/>
      <c r="AN82" s="27"/>
      <c r="AO82" s="27"/>
      <c r="AP82" s="27"/>
      <c r="AQ82" s="27"/>
      <c r="AR82" s="27"/>
    </row>
    <row r="83" ht="15.0" customHeight="1">
      <c r="A83" s="1"/>
      <c r="B83" s="1"/>
      <c r="C83" s="1" t="str">
        <f t="shared" si="1"/>
        <v>Matías Aereal </v>
      </c>
      <c r="D83" s="2"/>
      <c r="E83" s="1"/>
      <c r="F83" s="3"/>
      <c r="G83" s="80" t="s">
        <v>570</v>
      </c>
      <c r="H83" s="36">
        <f t="shared" si="2"/>
        <v>0</v>
      </c>
      <c r="I83" s="37"/>
      <c r="J83" s="38">
        <f t="shared" si="3"/>
        <v>0</v>
      </c>
      <c r="K83" s="39">
        <f t="shared" si="4"/>
        <v>0</v>
      </c>
      <c r="L83" s="40">
        <f t="shared" si="5"/>
        <v>0</v>
      </c>
      <c r="M83" s="10"/>
      <c r="N83" s="62"/>
      <c r="O83" s="62"/>
      <c r="P83" s="62"/>
      <c r="Q83" s="62"/>
      <c r="R83" s="62"/>
      <c r="S83" s="62"/>
      <c r="T83" s="62"/>
      <c r="U83" s="62"/>
      <c r="V83" s="62"/>
      <c r="W83" s="62"/>
      <c r="X83" s="62"/>
      <c r="Y83" s="62"/>
      <c r="Z83" s="27"/>
      <c r="AA83" s="27"/>
      <c r="AB83" s="27"/>
      <c r="AC83" s="27"/>
      <c r="AD83" s="27"/>
      <c r="AE83" s="27"/>
      <c r="AF83" s="27"/>
      <c r="AG83" s="27"/>
      <c r="AH83" s="27"/>
      <c r="AI83" s="27"/>
      <c r="AJ83" s="27"/>
      <c r="AK83" s="27"/>
      <c r="AL83" s="27"/>
      <c r="AM83" s="27"/>
      <c r="AN83" s="27"/>
      <c r="AO83" s="27"/>
      <c r="AP83" s="27"/>
      <c r="AQ83" s="27"/>
      <c r="AR83" s="27"/>
    </row>
    <row r="84" ht="15.0" customHeight="1">
      <c r="A84" s="1"/>
      <c r="B84" s="1"/>
      <c r="C84" s="1" t="str">
        <f t="shared" si="1"/>
        <v>Jose </v>
      </c>
      <c r="D84" s="2"/>
      <c r="E84" s="81" t="s">
        <v>47</v>
      </c>
      <c r="F84" s="82" t="s">
        <v>560</v>
      </c>
      <c r="G84" s="80" t="s">
        <v>573</v>
      </c>
      <c r="H84" s="36" t="str">
        <f t="shared" si="2"/>
        <v>Resumiendo,…</v>
      </c>
      <c r="I84" s="45" t="s">
        <v>90</v>
      </c>
      <c r="J84" s="38" t="str">
        <f t="shared" si="3"/>
        <v>Resumir información</v>
      </c>
      <c r="K84" s="39">
        <f t="shared" si="4"/>
        <v>6</v>
      </c>
      <c r="L84" s="40" t="str">
        <f t="shared" si="5"/>
        <v>Da información</v>
      </c>
      <c r="M84" s="10"/>
      <c r="N84" s="62"/>
      <c r="O84" s="62"/>
      <c r="P84" s="62"/>
      <c r="Q84" s="62"/>
      <c r="R84" s="62"/>
      <c r="S84" s="62"/>
      <c r="T84" s="62"/>
      <c r="U84" s="62"/>
      <c r="V84" s="62"/>
      <c r="W84" s="62"/>
      <c r="X84" s="62"/>
      <c r="Y84" s="62"/>
      <c r="Z84" s="27"/>
      <c r="AA84" s="27"/>
      <c r="AB84" s="27"/>
      <c r="AC84" s="27"/>
      <c r="AD84" s="27"/>
      <c r="AE84" s="27"/>
      <c r="AF84" s="27"/>
      <c r="AG84" s="27"/>
      <c r="AH84" s="27"/>
      <c r="AI84" s="27"/>
      <c r="AJ84" s="27"/>
      <c r="AK84" s="27"/>
      <c r="AL84" s="27"/>
      <c r="AM84" s="27"/>
      <c r="AN84" s="27"/>
      <c r="AO84" s="27"/>
      <c r="AP84" s="27"/>
      <c r="AQ84" s="27"/>
      <c r="AR84" s="27"/>
    </row>
    <row r="85" ht="15.0" customHeight="1">
      <c r="A85" s="1"/>
      <c r="B85" s="1"/>
      <c r="C85" s="1" t="str">
        <f t="shared" si="1"/>
        <v>Matías Aereal </v>
      </c>
      <c r="D85" s="2"/>
      <c r="E85" s="81" t="s">
        <v>167</v>
      </c>
      <c r="F85" s="82" t="s">
        <v>560</v>
      </c>
      <c r="G85" s="80" t="s">
        <v>575</v>
      </c>
      <c r="H85" s="36" t="str">
        <f t="shared" si="2"/>
        <v>Te explico….</v>
      </c>
      <c r="I85" s="45" t="s">
        <v>102</v>
      </c>
      <c r="J85" s="38" t="str">
        <f t="shared" si="3"/>
        <v>Atender</v>
      </c>
      <c r="K85" s="39">
        <f t="shared" si="4"/>
        <v>1</v>
      </c>
      <c r="L85" s="40" t="str">
        <f t="shared" si="5"/>
        <v>Muestra solidaridad</v>
      </c>
      <c r="M85" s="10"/>
      <c r="N85" s="62"/>
      <c r="O85" s="62"/>
      <c r="P85" s="62"/>
      <c r="Q85" s="62"/>
      <c r="R85" s="62"/>
      <c r="S85" s="62"/>
      <c r="T85" s="62"/>
      <c r="U85" s="62"/>
      <c r="V85" s="62"/>
      <c r="W85" s="62"/>
      <c r="X85" s="62"/>
      <c r="Y85" s="62"/>
      <c r="Z85" s="27"/>
      <c r="AA85" s="27"/>
      <c r="AB85" s="27"/>
      <c r="AC85" s="27"/>
      <c r="AD85" s="27"/>
      <c r="AE85" s="27"/>
      <c r="AF85" s="27"/>
      <c r="AG85" s="27"/>
      <c r="AH85" s="27"/>
      <c r="AI85" s="27"/>
      <c r="AJ85" s="27"/>
      <c r="AK85" s="27"/>
      <c r="AL85" s="27"/>
      <c r="AM85" s="27"/>
      <c r="AN85" s="27"/>
      <c r="AO85" s="27"/>
      <c r="AP85" s="27"/>
      <c r="AQ85" s="27"/>
      <c r="AR85" s="27"/>
    </row>
    <row r="86" ht="15.0" customHeight="1">
      <c r="A86" s="1"/>
      <c r="B86" s="1"/>
      <c r="C86" s="1" t="str">
        <f t="shared" si="1"/>
        <v>Jose </v>
      </c>
      <c r="D86" s="2"/>
      <c r="E86" s="81" t="s">
        <v>47</v>
      </c>
      <c r="F86" s="82" t="s">
        <v>560</v>
      </c>
      <c r="G86" s="80" t="s">
        <v>580</v>
      </c>
      <c r="H86" s="36">
        <f t="shared" si="2"/>
        <v>0</v>
      </c>
      <c r="I86" s="37"/>
      <c r="J86" s="38">
        <f t="shared" si="3"/>
        <v>0</v>
      </c>
      <c r="K86" s="39">
        <f t="shared" si="4"/>
        <v>0</v>
      </c>
      <c r="L86" s="40">
        <f t="shared" si="5"/>
        <v>0</v>
      </c>
      <c r="M86" s="10"/>
      <c r="N86" s="62"/>
      <c r="O86" s="62"/>
      <c r="P86" s="62"/>
      <c r="Q86" s="62"/>
      <c r="R86" s="62"/>
      <c r="S86" s="62"/>
      <c r="T86" s="62"/>
      <c r="U86" s="62"/>
      <c r="V86" s="62"/>
      <c r="W86" s="62"/>
      <c r="X86" s="62"/>
      <c r="Y86" s="62"/>
      <c r="Z86" s="27"/>
      <c r="AA86" s="27"/>
      <c r="AB86" s="27"/>
      <c r="AC86" s="27"/>
      <c r="AD86" s="27"/>
      <c r="AE86" s="27"/>
      <c r="AF86" s="27"/>
      <c r="AG86" s="27"/>
      <c r="AH86" s="27"/>
      <c r="AI86" s="27"/>
      <c r="AJ86" s="27"/>
      <c r="AK86" s="27"/>
      <c r="AL86" s="27"/>
      <c r="AM86" s="27"/>
      <c r="AN86" s="27"/>
      <c r="AO86" s="27"/>
      <c r="AP86" s="27"/>
      <c r="AQ86" s="27"/>
      <c r="AR86" s="27"/>
    </row>
    <row r="87" ht="15.0" customHeight="1">
      <c r="A87" s="1"/>
      <c r="B87" s="1"/>
      <c r="C87" s="1" t="str">
        <f t="shared" si="1"/>
        <v>Matías Aereal </v>
      </c>
      <c r="D87" s="2"/>
      <c r="E87" s="81" t="s">
        <v>167</v>
      </c>
      <c r="F87" s="82" t="s">
        <v>582</v>
      </c>
      <c r="G87" s="80" t="s">
        <v>583</v>
      </c>
      <c r="H87" s="36" t="str">
        <f t="shared" si="2"/>
        <v>Te explico….</v>
      </c>
      <c r="I87" s="45" t="s">
        <v>102</v>
      </c>
      <c r="J87" s="38" t="str">
        <f t="shared" si="3"/>
        <v>Atender</v>
      </c>
      <c r="K87" s="39">
        <f t="shared" si="4"/>
        <v>1</v>
      </c>
      <c r="L87" s="40" t="str">
        <f t="shared" si="5"/>
        <v>Muestra solidaridad</v>
      </c>
      <c r="M87" s="10"/>
      <c r="N87" s="62"/>
      <c r="O87" s="62"/>
      <c r="P87" s="62"/>
      <c r="Q87" s="62"/>
      <c r="R87" s="62"/>
      <c r="S87" s="62"/>
      <c r="T87" s="62"/>
      <c r="U87" s="62"/>
      <c r="V87" s="62"/>
      <c r="W87" s="62"/>
      <c r="X87" s="62"/>
      <c r="Y87" s="62"/>
      <c r="Z87" s="27"/>
      <c r="AA87" s="27"/>
      <c r="AB87" s="27"/>
      <c r="AC87" s="27"/>
      <c r="AD87" s="27"/>
      <c r="AE87" s="27"/>
      <c r="AF87" s="27"/>
      <c r="AG87" s="27"/>
      <c r="AH87" s="27"/>
      <c r="AI87" s="27"/>
      <c r="AJ87" s="27"/>
      <c r="AK87" s="27"/>
      <c r="AL87" s="27"/>
      <c r="AM87" s="27"/>
      <c r="AN87" s="27"/>
      <c r="AO87" s="27"/>
      <c r="AP87" s="27"/>
      <c r="AQ87" s="27"/>
      <c r="AR87" s="27"/>
    </row>
    <row r="88" ht="15.0" customHeight="1">
      <c r="A88" s="1"/>
      <c r="B88" s="1"/>
      <c r="C88" s="1" t="str">
        <f t="shared" si="1"/>
        <v>Andrés </v>
      </c>
      <c r="D88" s="2"/>
      <c r="E88" s="81" t="s">
        <v>84</v>
      </c>
      <c r="F88" s="82" t="s">
        <v>586</v>
      </c>
      <c r="G88" s="80" t="s">
        <v>587</v>
      </c>
      <c r="H88" s="36" t="str">
        <f t="shared" si="2"/>
        <v>Resumiendo,…</v>
      </c>
      <c r="I88" s="45" t="s">
        <v>90</v>
      </c>
      <c r="J88" s="38" t="str">
        <f t="shared" si="3"/>
        <v>Resumir información</v>
      </c>
      <c r="K88" s="39">
        <f t="shared" si="4"/>
        <v>6</v>
      </c>
      <c r="L88" s="40" t="str">
        <f t="shared" si="5"/>
        <v>Da información</v>
      </c>
      <c r="M88" s="10"/>
      <c r="N88" s="62"/>
      <c r="O88" s="62"/>
      <c r="P88" s="62"/>
      <c r="Q88" s="62"/>
      <c r="R88" s="62"/>
      <c r="S88" s="62"/>
      <c r="T88" s="62"/>
      <c r="U88" s="62"/>
      <c r="V88" s="62"/>
      <c r="W88" s="62"/>
      <c r="X88" s="62"/>
      <c r="Y88" s="62"/>
      <c r="Z88" s="27"/>
      <c r="AA88" s="27"/>
      <c r="AB88" s="27"/>
      <c r="AC88" s="27"/>
      <c r="AD88" s="27"/>
      <c r="AE88" s="27"/>
      <c r="AF88" s="27"/>
      <c r="AG88" s="27"/>
      <c r="AH88" s="27"/>
      <c r="AI88" s="27"/>
      <c r="AJ88" s="27"/>
      <c r="AK88" s="27"/>
      <c r="AL88" s="27"/>
      <c r="AM88" s="27"/>
      <c r="AN88" s="27"/>
      <c r="AO88" s="27"/>
      <c r="AP88" s="27"/>
      <c r="AQ88" s="27"/>
      <c r="AR88" s="27"/>
    </row>
    <row r="89" ht="15.0" customHeight="1">
      <c r="A89" s="1"/>
      <c r="B89" s="1"/>
      <c r="C89" s="1" t="str">
        <f t="shared" si="1"/>
        <v>Diego </v>
      </c>
      <c r="D89" s="2"/>
      <c r="E89" s="81" t="s">
        <v>106</v>
      </c>
      <c r="F89" s="82" t="s">
        <v>592</v>
      </c>
      <c r="G89" s="80" t="s">
        <v>593</v>
      </c>
      <c r="H89" s="36" t="str">
        <f t="shared" si="2"/>
        <v>Continuemos…</v>
      </c>
      <c r="I89" s="45" t="s">
        <v>338</v>
      </c>
      <c r="J89" s="38" t="str">
        <f t="shared" si="3"/>
        <v>Coordinar procesos grupales</v>
      </c>
      <c r="K89" s="39">
        <f t="shared" si="4"/>
        <v>5</v>
      </c>
      <c r="L89" s="40" t="str">
        <f t="shared" si="5"/>
        <v>Da opiniones</v>
      </c>
      <c r="M89" s="10"/>
      <c r="N89" s="62"/>
      <c r="O89" s="62"/>
      <c r="P89" s="62"/>
      <c r="Q89" s="62"/>
      <c r="R89" s="62"/>
      <c r="S89" s="62"/>
      <c r="T89" s="62"/>
      <c r="U89" s="62"/>
      <c r="V89" s="62"/>
      <c r="W89" s="62"/>
      <c r="X89" s="62"/>
      <c r="Y89" s="62"/>
      <c r="Z89" s="62"/>
      <c r="AA89" s="62"/>
      <c r="AB89" s="62"/>
      <c r="AC89" s="62"/>
      <c r="AD89" s="62"/>
      <c r="AE89" s="62"/>
      <c r="AF89" s="62"/>
      <c r="AG89" s="62"/>
      <c r="AH89" s="28"/>
      <c r="AI89" s="28"/>
      <c r="AJ89" s="28"/>
      <c r="AK89" s="28"/>
      <c r="AL89" s="28"/>
      <c r="AM89" s="28"/>
      <c r="AN89" s="28"/>
      <c r="AO89" s="28"/>
      <c r="AP89" s="28"/>
      <c r="AQ89" s="28"/>
      <c r="AR89" s="30"/>
    </row>
    <row r="90" ht="15.0" customHeight="1">
      <c r="C90" s="1" t="str">
        <f t="shared" si="1"/>
        <v>Matías Aereal </v>
      </c>
      <c r="E90" s="59" t="s">
        <v>167</v>
      </c>
      <c r="F90" s="84" t="s">
        <v>592</v>
      </c>
      <c r="G90" s="85" t="s">
        <v>596</v>
      </c>
      <c r="H90" s="36" t="str">
        <f t="shared" si="2"/>
        <v>¡Esto va bien! Sigamos…</v>
      </c>
      <c r="I90" s="45" t="s">
        <v>99</v>
      </c>
      <c r="J90" s="38" t="str">
        <f t="shared" si="3"/>
        <v>Reforzar</v>
      </c>
      <c r="K90" s="39">
        <f t="shared" si="4"/>
        <v>5</v>
      </c>
      <c r="L90" s="40" t="str">
        <f t="shared" si="5"/>
        <v>Da opiniones</v>
      </c>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row>
    <row r="91" ht="15.0" customHeight="1">
      <c r="C91" s="1" t="str">
        <f t="shared" si="1"/>
        <v>Andrés </v>
      </c>
      <c r="E91" s="59" t="s">
        <v>84</v>
      </c>
      <c r="F91" s="84" t="s">
        <v>599</v>
      </c>
      <c r="G91" s="85" t="s">
        <v>600</v>
      </c>
      <c r="H91" s="36" t="str">
        <f t="shared" si="2"/>
        <v>¡Esto va bien! Sigamos…</v>
      </c>
      <c r="I91" s="45" t="s">
        <v>99</v>
      </c>
      <c r="J91" s="38" t="str">
        <f t="shared" si="3"/>
        <v>Reforzar</v>
      </c>
      <c r="K91" s="39">
        <f t="shared" si="4"/>
        <v>5</v>
      </c>
      <c r="L91" s="40" t="str">
        <f t="shared" si="5"/>
        <v>Da opiniones</v>
      </c>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row>
    <row r="92" ht="15.0" customHeight="1">
      <c r="C92" s="1" t="str">
        <f t="shared" si="1"/>
        <v>Eddie </v>
      </c>
      <c r="E92" s="59" t="s">
        <v>21</v>
      </c>
      <c r="F92" s="84" t="s">
        <v>601</v>
      </c>
      <c r="G92" s="85" t="s">
        <v>193</v>
      </c>
      <c r="H92" s="36" t="str">
        <f t="shared" si="2"/>
        <v>¡Esto va bien! Sigamos…</v>
      </c>
      <c r="I92" s="45" t="s">
        <v>99</v>
      </c>
      <c r="J92" s="38" t="str">
        <f t="shared" si="3"/>
        <v>Reforzar</v>
      </c>
      <c r="K92" s="39">
        <f t="shared" si="4"/>
        <v>5</v>
      </c>
      <c r="L92" s="40" t="str">
        <f t="shared" si="5"/>
        <v>Da opiniones</v>
      </c>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row>
    <row r="93" ht="15.0" customHeight="1">
      <c r="C93" s="1" t="str">
        <f t="shared" si="1"/>
        <v>Matías Aereal </v>
      </c>
      <c r="E93" s="59" t="s">
        <v>167</v>
      </c>
      <c r="F93" s="84" t="s">
        <v>605</v>
      </c>
      <c r="G93" s="85" t="s">
        <v>606</v>
      </c>
      <c r="H93" s="36" t="str">
        <f t="shared" si="2"/>
        <v>¡Esto va bien! Sigamos…</v>
      </c>
      <c r="I93" s="45" t="s">
        <v>99</v>
      </c>
      <c r="J93" s="38" t="str">
        <f t="shared" si="3"/>
        <v>Reforzar</v>
      </c>
      <c r="K93" s="39">
        <f t="shared" si="4"/>
        <v>5</v>
      </c>
      <c r="L93" s="40" t="str">
        <f t="shared" si="5"/>
        <v>Da opiniones</v>
      </c>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row>
    <row r="94" ht="15.0" customHeight="1">
      <c r="C94" s="1" t="str">
        <f t="shared" si="1"/>
        <v>Diego </v>
      </c>
      <c r="E94" s="59" t="s">
        <v>106</v>
      </c>
      <c r="F94" s="84" t="s">
        <v>605</v>
      </c>
      <c r="G94" s="85" t="s">
        <v>610</v>
      </c>
      <c r="H94" s="36" t="str">
        <f t="shared" si="2"/>
        <v>No</v>
      </c>
      <c r="I94" s="45" t="s">
        <v>91</v>
      </c>
      <c r="J94" s="38" t="str">
        <f t="shared" si="3"/>
        <v>Rechazo</v>
      </c>
      <c r="K94" s="39">
        <f t="shared" si="4"/>
        <v>10</v>
      </c>
      <c r="L94" s="40" t="str">
        <f t="shared" si="5"/>
        <v>Muestra desacuerdo o desaprobación</v>
      </c>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row>
    <row r="95" ht="15.0" customHeight="1">
      <c r="C95" s="1" t="str">
        <f t="shared" si="1"/>
        <v>Matías Aereal </v>
      </c>
      <c r="E95" s="59" t="s">
        <v>167</v>
      </c>
      <c r="F95" s="84" t="s">
        <v>605</v>
      </c>
      <c r="G95" s="85" t="s">
        <v>613</v>
      </c>
      <c r="H95" s="36" t="str">
        <f t="shared" si="2"/>
        <v>Hay que hacer lo siguiente…</v>
      </c>
      <c r="I95" s="45" t="s">
        <v>150</v>
      </c>
      <c r="J95" s="38" t="str">
        <f t="shared" si="3"/>
        <v>Elaborar</v>
      </c>
      <c r="K95" s="39">
        <f t="shared" si="4"/>
        <v>4</v>
      </c>
      <c r="L95" s="40" t="str">
        <f t="shared" si="5"/>
        <v>Da sugerencia u orientación</v>
      </c>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row>
    <row r="96" ht="15.0" customHeight="1">
      <c r="C96" s="1" t="str">
        <f t="shared" si="1"/>
        <v>Diego </v>
      </c>
      <c r="E96" s="59" t="s">
        <v>106</v>
      </c>
      <c r="F96" s="84" t="s">
        <v>605</v>
      </c>
      <c r="G96" s="85" t="s">
        <v>617</v>
      </c>
      <c r="H96" s="36" t="str">
        <f t="shared" si="2"/>
        <v>Pero podría ocurrir que…</v>
      </c>
      <c r="I96" s="45" t="s">
        <v>136</v>
      </c>
      <c r="J96" s="38" t="str">
        <f t="shared" si="3"/>
        <v>Proponer excepciones</v>
      </c>
      <c r="K96" s="39">
        <f t="shared" si="4"/>
        <v>5</v>
      </c>
      <c r="L96" s="40" t="str">
        <f t="shared" si="5"/>
        <v>Da opiniones</v>
      </c>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row>
    <row r="97" ht="15.0" customHeight="1">
      <c r="C97" s="1" t="str">
        <f t="shared" si="1"/>
        <v>Matías Aereal </v>
      </c>
      <c r="E97" s="59" t="s">
        <v>167</v>
      </c>
      <c r="F97" s="84" t="s">
        <v>605</v>
      </c>
      <c r="G97" s="85" t="s">
        <v>620</v>
      </c>
      <c r="H97" s="36" t="str">
        <f t="shared" si="2"/>
        <v>Entonces…</v>
      </c>
      <c r="I97" s="45" t="s">
        <v>88</v>
      </c>
      <c r="J97" s="38" t="str">
        <f t="shared" si="3"/>
        <v>Inferir</v>
      </c>
      <c r="K97" s="39">
        <f t="shared" si="4"/>
        <v>5</v>
      </c>
      <c r="L97" s="40" t="str">
        <f t="shared" si="5"/>
        <v>Da opiniones</v>
      </c>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row>
    <row r="98" ht="15.0" customHeight="1">
      <c r="C98" s="1" t="str">
        <f t="shared" si="1"/>
        <v>Diego </v>
      </c>
      <c r="E98" s="59" t="s">
        <v>106</v>
      </c>
      <c r="F98" s="84" t="s">
        <v>605</v>
      </c>
      <c r="G98" s="85" t="s">
        <v>625</v>
      </c>
      <c r="H98" s="36" t="str">
        <f t="shared" si="2"/>
        <v>Entonces…</v>
      </c>
      <c r="I98" s="45" t="s">
        <v>88</v>
      </c>
      <c r="J98" s="38" t="str">
        <f t="shared" si="3"/>
        <v>Inferir</v>
      </c>
      <c r="K98" s="39">
        <f t="shared" si="4"/>
        <v>5</v>
      </c>
      <c r="L98" s="40" t="str">
        <f t="shared" si="5"/>
        <v>Da opiniones</v>
      </c>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row>
    <row r="99" ht="15.0" customHeight="1">
      <c r="C99" s="1" t="str">
        <f t="shared" si="1"/>
        <v>Matías Aereal </v>
      </c>
      <c r="E99" s="59" t="s">
        <v>167</v>
      </c>
      <c r="F99" s="84" t="s">
        <v>629</v>
      </c>
      <c r="G99" s="85" t="s">
        <v>630</v>
      </c>
      <c r="H99" s="36" t="str">
        <f t="shared" si="2"/>
        <v>No</v>
      </c>
      <c r="I99" s="45" t="s">
        <v>91</v>
      </c>
      <c r="J99" s="38" t="str">
        <f t="shared" si="3"/>
        <v>Rechazo</v>
      </c>
      <c r="K99" s="39">
        <f t="shared" si="4"/>
        <v>10</v>
      </c>
      <c r="L99" s="40" t="str">
        <f t="shared" si="5"/>
        <v>Muestra desacuerdo o desaprobación</v>
      </c>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row>
    <row r="100" ht="15.0" customHeight="1">
      <c r="C100" s="1" t="str">
        <f t="shared" si="1"/>
        <v>Matías Aereal </v>
      </c>
      <c r="F100" s="86"/>
      <c r="G100" s="85" t="s">
        <v>634</v>
      </c>
      <c r="H100" s="36" t="str">
        <f t="shared" si="2"/>
        <v>Hay que hacer lo siguiente…</v>
      </c>
      <c r="I100" s="45" t="s">
        <v>150</v>
      </c>
      <c r="J100" s="38" t="str">
        <f t="shared" si="3"/>
        <v>Elaborar</v>
      </c>
      <c r="K100" s="39">
        <f t="shared" si="4"/>
        <v>4</v>
      </c>
      <c r="L100" s="40" t="str">
        <f t="shared" si="5"/>
        <v>Da sugerencia u orientación</v>
      </c>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row>
    <row r="101" ht="15.0" customHeight="1">
      <c r="C101" s="1" t="str">
        <f t="shared" si="1"/>
        <v>Matías Aereal </v>
      </c>
      <c r="F101" s="86"/>
      <c r="G101" s="85" t="s">
        <v>636</v>
      </c>
      <c r="H101" s="36">
        <f t="shared" si="2"/>
        <v>0</v>
      </c>
      <c r="I101" s="37"/>
      <c r="J101" s="38">
        <f t="shared" si="3"/>
        <v>0</v>
      </c>
      <c r="K101" s="39">
        <f t="shared" si="4"/>
        <v>0</v>
      </c>
      <c r="L101" s="40">
        <f t="shared" si="5"/>
        <v>0</v>
      </c>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row>
    <row r="102" ht="15.0" customHeight="1">
      <c r="C102" s="1" t="str">
        <f t="shared" si="1"/>
        <v>Eddie </v>
      </c>
      <c r="E102" s="59" t="s">
        <v>21</v>
      </c>
      <c r="F102" s="84" t="s">
        <v>629</v>
      </c>
      <c r="G102" s="85" t="s">
        <v>639</v>
      </c>
      <c r="H102" s="36" t="str">
        <f t="shared" si="2"/>
        <v>Resumiendo,…</v>
      </c>
      <c r="I102" s="45" t="s">
        <v>90</v>
      </c>
      <c r="J102" s="38" t="str">
        <f t="shared" si="3"/>
        <v>Resumir información</v>
      </c>
      <c r="K102" s="39">
        <f t="shared" si="4"/>
        <v>6</v>
      </c>
      <c r="L102" s="40" t="str">
        <f t="shared" si="5"/>
        <v>Da información</v>
      </c>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row>
    <row r="103" ht="15.0" customHeight="1">
      <c r="C103" s="1" t="str">
        <f t="shared" si="1"/>
        <v>Diego </v>
      </c>
      <c r="E103" s="59" t="s">
        <v>106</v>
      </c>
      <c r="F103" s="84" t="s">
        <v>642</v>
      </c>
      <c r="G103" s="85" t="s">
        <v>643</v>
      </c>
      <c r="H103" s="36" t="str">
        <f t="shared" si="2"/>
        <v>No entiendo, ¿alguien puede...?</v>
      </c>
      <c r="I103" s="45" t="s">
        <v>362</v>
      </c>
      <c r="J103" s="38" t="str">
        <f t="shared" si="3"/>
        <v>Requerir atención</v>
      </c>
      <c r="K103" s="39">
        <f t="shared" si="4"/>
        <v>11</v>
      </c>
      <c r="L103" s="40" t="str">
        <f t="shared" si="5"/>
        <v>Muestra tensión o molestia</v>
      </c>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row>
    <row r="104" ht="15.0" customHeight="1">
      <c r="C104" s="1" t="str">
        <f t="shared" si="1"/>
        <v>Eddie </v>
      </c>
      <c r="E104" s="59" t="s">
        <v>21</v>
      </c>
      <c r="F104" s="84" t="s">
        <v>642</v>
      </c>
      <c r="G104" s="85" t="s">
        <v>647</v>
      </c>
      <c r="H104" s="36" t="str">
        <f t="shared" si="2"/>
        <v>Hay que hacer lo siguiente…</v>
      </c>
      <c r="I104" s="45" t="s">
        <v>150</v>
      </c>
      <c r="J104" s="38" t="str">
        <f t="shared" si="3"/>
        <v>Elaborar</v>
      </c>
      <c r="K104" s="39">
        <f t="shared" si="4"/>
        <v>4</v>
      </c>
      <c r="L104" s="40" t="str">
        <f t="shared" si="5"/>
        <v>Da sugerencia u orientación</v>
      </c>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row>
    <row r="105" ht="15.0" customHeight="1">
      <c r="C105" s="1" t="str">
        <f t="shared" si="1"/>
        <v>Eddie </v>
      </c>
      <c r="F105" s="86"/>
      <c r="G105" s="85" t="s">
        <v>651</v>
      </c>
      <c r="H105" s="36">
        <f t="shared" si="2"/>
        <v>0</v>
      </c>
      <c r="I105" s="37"/>
      <c r="J105" s="38">
        <f t="shared" si="3"/>
        <v>0</v>
      </c>
      <c r="K105" s="39">
        <f t="shared" si="4"/>
        <v>0</v>
      </c>
      <c r="L105" s="40">
        <f t="shared" si="5"/>
        <v>0</v>
      </c>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row>
    <row r="106" ht="15.0" customHeight="1">
      <c r="C106" s="1" t="str">
        <f t="shared" si="1"/>
        <v>Diego </v>
      </c>
      <c r="E106" s="59" t="s">
        <v>106</v>
      </c>
      <c r="F106" s="84" t="s">
        <v>653</v>
      </c>
      <c r="G106" s="85" t="s">
        <v>654</v>
      </c>
      <c r="H106" s="36" t="str">
        <f t="shared" si="2"/>
        <v>Yo pienso que…</v>
      </c>
      <c r="I106" s="45" t="s">
        <v>127</v>
      </c>
      <c r="J106" s="38" t="str">
        <f t="shared" si="3"/>
        <v>Sugerir</v>
      </c>
      <c r="K106" s="39">
        <f t="shared" si="4"/>
        <v>5</v>
      </c>
      <c r="L106" s="40" t="str">
        <f t="shared" si="5"/>
        <v>Da opiniones</v>
      </c>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row>
    <row r="107" ht="15.0" customHeight="1">
      <c r="C107" s="1" t="str">
        <f t="shared" si="1"/>
        <v>Diego </v>
      </c>
      <c r="F107" s="86"/>
      <c r="G107" s="85" t="s">
        <v>657</v>
      </c>
      <c r="H107" s="36">
        <f t="shared" si="2"/>
        <v>0</v>
      </c>
      <c r="I107" s="37"/>
      <c r="J107" s="38">
        <f t="shared" si="3"/>
        <v>0</v>
      </c>
      <c r="K107" s="39">
        <f t="shared" si="4"/>
        <v>0</v>
      </c>
      <c r="L107" s="40">
        <f t="shared" si="5"/>
        <v>0</v>
      </c>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row>
    <row r="108" ht="15.0" customHeight="1">
      <c r="C108" s="1" t="str">
        <f t="shared" si="1"/>
        <v>Matías Aereal </v>
      </c>
      <c r="E108" s="59" t="s">
        <v>167</v>
      </c>
      <c r="F108" s="84" t="s">
        <v>653</v>
      </c>
      <c r="G108" s="85" t="s">
        <v>660</v>
      </c>
      <c r="H108" s="36">
        <f t="shared" si="2"/>
        <v>0</v>
      </c>
      <c r="I108" s="37"/>
      <c r="J108" s="38">
        <f t="shared" si="3"/>
        <v>0</v>
      </c>
      <c r="K108" s="39">
        <f t="shared" si="4"/>
        <v>0</v>
      </c>
      <c r="L108" s="40">
        <f t="shared" si="5"/>
        <v>0</v>
      </c>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row>
    <row r="109" ht="15.0" customHeight="1">
      <c r="C109" s="1" t="str">
        <f t="shared" si="1"/>
        <v>Matías Aereal </v>
      </c>
      <c r="F109" s="86"/>
      <c r="G109" s="85" t="s">
        <v>664</v>
      </c>
      <c r="H109" s="36" t="str">
        <f t="shared" si="2"/>
        <v>Entonces…</v>
      </c>
      <c r="I109" s="45" t="s">
        <v>88</v>
      </c>
      <c r="J109" s="38" t="str">
        <f t="shared" si="3"/>
        <v>Inferir</v>
      </c>
      <c r="K109" s="39">
        <f t="shared" si="4"/>
        <v>5</v>
      </c>
      <c r="L109" s="40" t="str">
        <f t="shared" si="5"/>
        <v>Da opiniones</v>
      </c>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row>
    <row r="110" ht="15.0" customHeight="1">
      <c r="C110" s="1" t="str">
        <f t="shared" si="1"/>
        <v>Diego </v>
      </c>
      <c r="E110" s="59" t="s">
        <v>106</v>
      </c>
      <c r="F110" s="84" t="s">
        <v>653</v>
      </c>
      <c r="G110" s="85" t="s">
        <v>667</v>
      </c>
      <c r="H110" s="36" t="str">
        <f t="shared" si="2"/>
        <v>No entiendo, ¿alguien puede...?</v>
      </c>
      <c r="I110" s="45" t="s">
        <v>362</v>
      </c>
      <c r="J110" s="38" t="str">
        <f t="shared" si="3"/>
        <v>Requerir atención</v>
      </c>
      <c r="K110" s="39">
        <f t="shared" si="4"/>
        <v>11</v>
      </c>
      <c r="L110" s="40" t="str">
        <f t="shared" si="5"/>
        <v>Muestra tensión o molestia</v>
      </c>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row>
    <row r="111" ht="15.0" customHeight="1">
      <c r="C111" s="1" t="str">
        <f t="shared" si="1"/>
        <v>Matías Aereal </v>
      </c>
      <c r="E111" s="59" t="s">
        <v>167</v>
      </c>
      <c r="F111" s="84" t="s">
        <v>670</v>
      </c>
      <c r="G111" s="85" t="s">
        <v>671</v>
      </c>
      <c r="H111" s="36" t="str">
        <f t="shared" si="2"/>
        <v>En otras palabras…</v>
      </c>
      <c r="I111" s="45" t="s">
        <v>318</v>
      </c>
      <c r="J111" s="38" t="str">
        <f t="shared" si="3"/>
        <v>Parafrasear</v>
      </c>
      <c r="K111" s="39">
        <f t="shared" si="4"/>
        <v>6</v>
      </c>
      <c r="L111" s="40" t="str">
        <f t="shared" si="5"/>
        <v>Da información</v>
      </c>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row>
    <row r="112" ht="15.0" customHeight="1">
      <c r="C112" s="1" t="str">
        <f t="shared" si="1"/>
        <v>Eddie </v>
      </c>
      <c r="E112" s="59" t="s">
        <v>21</v>
      </c>
      <c r="F112" s="84" t="s">
        <v>670</v>
      </c>
      <c r="G112" s="85" t="s">
        <v>674</v>
      </c>
      <c r="H112" s="36" t="str">
        <f t="shared" si="2"/>
        <v>Discrepar…</v>
      </c>
      <c r="I112" s="45" t="s">
        <v>194</v>
      </c>
      <c r="J112" s="38" t="str">
        <f t="shared" si="3"/>
        <v>Discrepar</v>
      </c>
      <c r="K112" s="39">
        <f t="shared" si="4"/>
        <v>12</v>
      </c>
      <c r="L112" s="40">
        <f t="shared" si="5"/>
        <v>0</v>
      </c>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row>
    <row r="113" ht="15.0" customHeight="1">
      <c r="C113" s="1" t="str">
        <f t="shared" si="1"/>
        <v>Eddie </v>
      </c>
      <c r="F113" s="86"/>
      <c r="G113" s="85" t="s">
        <v>678</v>
      </c>
      <c r="H113" s="36">
        <f t="shared" si="2"/>
        <v>0</v>
      </c>
      <c r="I113" s="37"/>
      <c r="J113" s="38">
        <f t="shared" si="3"/>
        <v>0</v>
      </c>
      <c r="K113" s="39">
        <f t="shared" si="4"/>
        <v>0</v>
      </c>
      <c r="L113" s="40">
        <f t="shared" si="5"/>
        <v>0</v>
      </c>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row>
    <row r="114" ht="15.0" customHeight="1">
      <c r="C114" s="1" t="str">
        <f t="shared" si="1"/>
        <v>Eddie </v>
      </c>
      <c r="F114" s="86"/>
      <c r="G114" s="85" t="s">
        <v>683</v>
      </c>
      <c r="H114" s="36">
        <f t="shared" si="2"/>
        <v>0</v>
      </c>
      <c r="I114" s="37"/>
      <c r="J114" s="38">
        <f t="shared" si="3"/>
        <v>0</v>
      </c>
      <c r="K114" s="39">
        <f t="shared" si="4"/>
        <v>0</v>
      </c>
      <c r="L114" s="40">
        <f t="shared" si="5"/>
        <v>0</v>
      </c>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row>
    <row r="115" ht="15.0" customHeight="1">
      <c r="C115" s="1" t="str">
        <f t="shared" si="1"/>
        <v>Eddie </v>
      </c>
      <c r="F115" s="86"/>
      <c r="G115" s="85" t="s">
        <v>686</v>
      </c>
      <c r="H115" s="36">
        <f t="shared" si="2"/>
        <v>0</v>
      </c>
      <c r="I115" s="37"/>
      <c r="J115" s="38">
        <f t="shared" si="3"/>
        <v>0</v>
      </c>
      <c r="K115" s="39">
        <f t="shared" si="4"/>
        <v>0</v>
      </c>
      <c r="L115" s="40">
        <f t="shared" si="5"/>
        <v>0</v>
      </c>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row>
    <row r="116" ht="15.0" customHeight="1">
      <c r="C116" s="1" t="str">
        <f t="shared" si="1"/>
        <v>Eddie </v>
      </c>
      <c r="F116" s="86"/>
      <c r="G116" s="85" t="s">
        <v>691</v>
      </c>
      <c r="H116" s="36">
        <f t="shared" si="2"/>
        <v>0</v>
      </c>
      <c r="I116" s="37"/>
      <c r="J116" s="38">
        <f t="shared" si="3"/>
        <v>0</v>
      </c>
      <c r="K116" s="39">
        <f t="shared" si="4"/>
        <v>0</v>
      </c>
      <c r="L116" s="40">
        <f t="shared" si="5"/>
        <v>0</v>
      </c>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row>
    <row r="117" ht="15.0" customHeight="1">
      <c r="C117" s="1" t="str">
        <f t="shared" si="1"/>
        <v>Diego </v>
      </c>
      <c r="E117" s="59" t="s">
        <v>106</v>
      </c>
      <c r="F117" s="84" t="s">
        <v>696</v>
      </c>
      <c r="G117" s="85" t="s">
        <v>697</v>
      </c>
      <c r="H117" s="36" t="str">
        <f t="shared" si="2"/>
        <v>¿Están de acuerdo...?</v>
      </c>
      <c r="I117" s="45" t="s">
        <v>71</v>
      </c>
      <c r="J117" s="38" t="str">
        <f t="shared" si="3"/>
        <v>Requerir confirmación</v>
      </c>
      <c r="K117" s="39">
        <f t="shared" si="4"/>
        <v>8</v>
      </c>
      <c r="L117" s="40" t="str">
        <f t="shared" si="5"/>
        <v>Pide opinión</v>
      </c>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row>
    <row r="118" ht="15.0" customHeight="1">
      <c r="C118" s="1" t="str">
        <f t="shared" si="1"/>
        <v>Diego </v>
      </c>
      <c r="F118" s="86"/>
      <c r="G118" s="85" t="s">
        <v>701</v>
      </c>
      <c r="H118" s="36">
        <f t="shared" si="2"/>
        <v>0</v>
      </c>
      <c r="I118" s="37"/>
      <c r="J118" s="38">
        <f t="shared" si="3"/>
        <v>0</v>
      </c>
      <c r="K118" s="39">
        <f t="shared" si="4"/>
        <v>0</v>
      </c>
      <c r="L118" s="40">
        <f t="shared" si="5"/>
        <v>0</v>
      </c>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row>
    <row r="119" ht="15.0" customHeight="1">
      <c r="C119" s="1" t="str">
        <f t="shared" si="1"/>
        <v>Matías Aereal </v>
      </c>
      <c r="E119" s="59" t="s">
        <v>167</v>
      </c>
      <c r="F119" s="84" t="s">
        <v>704</v>
      </c>
      <c r="G119" s="85" t="s">
        <v>705</v>
      </c>
      <c r="H119" s="36" t="str">
        <f t="shared" si="2"/>
        <v>No entiendo, ¿alguien puede...?</v>
      </c>
      <c r="I119" s="45" t="s">
        <v>362</v>
      </c>
      <c r="J119" s="38" t="str">
        <f t="shared" si="3"/>
        <v>Requerir atención</v>
      </c>
      <c r="K119" s="39">
        <f t="shared" si="4"/>
        <v>11</v>
      </c>
      <c r="L119" s="40" t="str">
        <f t="shared" si="5"/>
        <v>Muestra tensión o molestia</v>
      </c>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row>
    <row r="120" ht="15.0" customHeight="1">
      <c r="C120" s="1" t="str">
        <f t="shared" si="1"/>
        <v>Matías Aereal </v>
      </c>
      <c r="F120" s="86"/>
      <c r="G120" s="85" t="s">
        <v>710</v>
      </c>
      <c r="H120" s="36">
        <f t="shared" si="2"/>
        <v>0</v>
      </c>
      <c r="I120" s="37"/>
      <c r="J120" s="38">
        <f t="shared" si="3"/>
        <v>0</v>
      </c>
      <c r="K120" s="39">
        <f t="shared" si="4"/>
        <v>0</v>
      </c>
      <c r="L120" s="40">
        <f t="shared" si="5"/>
        <v>0</v>
      </c>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row>
    <row r="121" ht="15.0" customHeight="1">
      <c r="C121" s="1" t="str">
        <f t="shared" si="1"/>
        <v>Matías Aereal </v>
      </c>
      <c r="F121" s="86"/>
      <c r="G121" s="85" t="s">
        <v>714</v>
      </c>
      <c r="H121" s="36">
        <f t="shared" si="2"/>
        <v>0</v>
      </c>
      <c r="I121" s="37"/>
      <c r="J121" s="38">
        <f t="shared" si="3"/>
        <v>0</v>
      </c>
      <c r="K121" s="39">
        <f t="shared" si="4"/>
        <v>0</v>
      </c>
      <c r="L121" s="40">
        <f t="shared" si="5"/>
        <v>0</v>
      </c>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row>
    <row r="122" ht="15.0" customHeight="1">
      <c r="C122" s="1" t="str">
        <f t="shared" si="1"/>
        <v>Diego </v>
      </c>
      <c r="E122" s="59" t="s">
        <v>106</v>
      </c>
      <c r="F122" s="84" t="s">
        <v>718</v>
      </c>
      <c r="G122" s="85" t="s">
        <v>719</v>
      </c>
      <c r="H122" s="36" t="str">
        <f t="shared" si="2"/>
        <v>En vez de… Probemos…</v>
      </c>
      <c r="I122" s="45" t="s">
        <v>454</v>
      </c>
      <c r="J122" s="38" t="str">
        <f t="shared" si="3"/>
        <v>Requerir cambio de enfoque</v>
      </c>
      <c r="K122" s="39">
        <f t="shared" si="4"/>
        <v>4</v>
      </c>
      <c r="L122" s="40" t="str">
        <f t="shared" si="5"/>
        <v>Da sugerencia u orientación</v>
      </c>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row>
    <row r="123" ht="15.0" customHeight="1">
      <c r="C123" s="1" t="str">
        <f t="shared" si="1"/>
        <v>Diego </v>
      </c>
      <c r="F123" s="86"/>
      <c r="G123" s="85" t="s">
        <v>724</v>
      </c>
      <c r="H123" s="36">
        <f t="shared" si="2"/>
        <v>0</v>
      </c>
      <c r="I123" s="37"/>
      <c r="J123" s="38">
        <f t="shared" si="3"/>
        <v>0</v>
      </c>
      <c r="K123" s="39">
        <f t="shared" si="4"/>
        <v>0</v>
      </c>
      <c r="L123" s="40">
        <f t="shared" si="5"/>
        <v>0</v>
      </c>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row>
    <row r="124" ht="15.0" customHeight="1">
      <c r="C124" s="1" t="str">
        <f t="shared" si="1"/>
        <v>Matías Aereal </v>
      </c>
      <c r="E124" s="59" t="s">
        <v>167</v>
      </c>
      <c r="F124" s="84" t="s">
        <v>718</v>
      </c>
      <c r="G124" s="85" t="s">
        <v>726</v>
      </c>
      <c r="H124" s="36" t="str">
        <f t="shared" si="2"/>
        <v>Yo pienso que…</v>
      </c>
      <c r="I124" s="45" t="s">
        <v>127</v>
      </c>
      <c r="J124" s="38" t="str">
        <f t="shared" si="3"/>
        <v>Sugerir</v>
      </c>
      <c r="K124" s="39">
        <f t="shared" si="4"/>
        <v>5</v>
      </c>
      <c r="L124" s="40" t="str">
        <f t="shared" si="5"/>
        <v>Da opiniones</v>
      </c>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row>
    <row r="125" ht="15.0" customHeight="1">
      <c r="C125" s="1" t="str">
        <f t="shared" si="1"/>
        <v>Diego </v>
      </c>
      <c r="E125" s="59" t="s">
        <v>106</v>
      </c>
      <c r="F125" s="84" t="s">
        <v>734</v>
      </c>
      <c r="G125" s="85" t="s">
        <v>735</v>
      </c>
      <c r="H125" s="36">
        <f t="shared" si="2"/>
        <v>0</v>
      </c>
      <c r="I125" s="37"/>
      <c r="J125" s="38">
        <f t="shared" si="3"/>
        <v>0</v>
      </c>
      <c r="K125" s="39">
        <f t="shared" si="4"/>
        <v>0</v>
      </c>
      <c r="L125" s="40">
        <f t="shared" si="5"/>
        <v>0</v>
      </c>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row>
    <row r="126" ht="15.0" customHeight="1">
      <c r="C126" s="1" t="str">
        <f t="shared" si="1"/>
        <v>Diego </v>
      </c>
      <c r="F126" s="86"/>
      <c r="G126" s="85" t="s">
        <v>740</v>
      </c>
      <c r="H126" s="36" t="str">
        <f t="shared" si="2"/>
        <v>Pero podría ocurrir que…</v>
      </c>
      <c r="I126" s="45" t="s">
        <v>136</v>
      </c>
      <c r="J126" s="38" t="str">
        <f t="shared" si="3"/>
        <v>Proponer excepciones</v>
      </c>
      <c r="K126" s="39">
        <f t="shared" si="4"/>
        <v>5</v>
      </c>
      <c r="L126" s="40" t="str">
        <f t="shared" si="5"/>
        <v>Da opiniones</v>
      </c>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row>
    <row r="127" ht="15.0" customHeight="1">
      <c r="C127" s="1" t="str">
        <f t="shared" si="1"/>
        <v>Diego </v>
      </c>
      <c r="F127" s="86"/>
      <c r="G127" s="85" t="s">
        <v>741</v>
      </c>
      <c r="H127" s="36">
        <f t="shared" si="2"/>
        <v>0</v>
      </c>
      <c r="I127" s="37"/>
      <c r="J127" s="38">
        <f t="shared" si="3"/>
        <v>0</v>
      </c>
      <c r="K127" s="39">
        <f t="shared" si="4"/>
        <v>0</v>
      </c>
      <c r="L127" s="40">
        <f t="shared" si="5"/>
        <v>0</v>
      </c>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row>
    <row r="128" ht="15.0" customHeight="1">
      <c r="C128" s="1" t="str">
        <f t="shared" si="1"/>
        <v>Matías Aereal </v>
      </c>
      <c r="E128" s="59" t="s">
        <v>167</v>
      </c>
      <c r="F128" s="84" t="s">
        <v>734</v>
      </c>
      <c r="G128" s="85" t="s">
        <v>746</v>
      </c>
      <c r="H128" s="36" t="str">
        <f t="shared" si="2"/>
        <v>No entiendo, ¿alguien puede...?</v>
      </c>
      <c r="I128" s="45" t="s">
        <v>362</v>
      </c>
      <c r="J128" s="38" t="str">
        <f t="shared" si="3"/>
        <v>Requerir atención</v>
      </c>
      <c r="K128" s="39">
        <f t="shared" si="4"/>
        <v>11</v>
      </c>
      <c r="L128" s="40" t="str">
        <f t="shared" si="5"/>
        <v>Muestra tensión o molestia</v>
      </c>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row>
    <row r="129" ht="15.0" customHeight="1">
      <c r="C129" s="1" t="str">
        <f t="shared" si="1"/>
        <v>Diego </v>
      </c>
      <c r="E129" s="59" t="s">
        <v>106</v>
      </c>
      <c r="F129" s="84" t="s">
        <v>734</v>
      </c>
      <c r="G129" s="85" t="s">
        <v>750</v>
      </c>
      <c r="H129" s="36" t="str">
        <f t="shared" si="2"/>
        <v>Te explico….</v>
      </c>
      <c r="I129" s="45" t="s">
        <v>102</v>
      </c>
      <c r="J129" s="38" t="str">
        <f t="shared" si="3"/>
        <v>Atender</v>
      </c>
      <c r="K129" s="39">
        <f t="shared" si="4"/>
        <v>1</v>
      </c>
      <c r="L129" s="40" t="str">
        <f t="shared" si="5"/>
        <v>Muestra solidaridad</v>
      </c>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row>
    <row r="130" ht="15.0" customHeight="1">
      <c r="C130" s="1" t="str">
        <f t="shared" si="1"/>
        <v>Eddie </v>
      </c>
      <c r="E130" s="59" t="s">
        <v>21</v>
      </c>
      <c r="F130" s="84" t="s">
        <v>734</v>
      </c>
      <c r="G130" s="85" t="s">
        <v>753</v>
      </c>
      <c r="H130" s="36" t="str">
        <f t="shared" si="2"/>
        <v>Por favor, expliqueme…</v>
      </c>
      <c r="I130" s="45" t="s">
        <v>81</v>
      </c>
      <c r="J130" s="38" t="str">
        <f t="shared" si="3"/>
        <v>Clarificación</v>
      </c>
      <c r="K130" s="39">
        <f t="shared" si="4"/>
        <v>7</v>
      </c>
      <c r="L130" s="40" t="str">
        <f t="shared" si="5"/>
        <v>Pide información</v>
      </c>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row>
    <row r="131" ht="15.0" customHeight="1">
      <c r="C131" s="1" t="str">
        <f t="shared" si="1"/>
        <v>Diego </v>
      </c>
      <c r="E131" s="59" t="s">
        <v>106</v>
      </c>
      <c r="F131" s="84" t="s">
        <v>734</v>
      </c>
      <c r="G131" s="85" t="s">
        <v>756</v>
      </c>
      <c r="H131" s="36">
        <f t="shared" si="2"/>
        <v>0</v>
      </c>
      <c r="I131" s="37"/>
      <c r="J131" s="38">
        <f t="shared" si="3"/>
        <v>0</v>
      </c>
      <c r="K131" s="39">
        <f t="shared" si="4"/>
        <v>0</v>
      </c>
      <c r="L131" s="40">
        <f t="shared" si="5"/>
        <v>0</v>
      </c>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row>
    <row r="132" ht="15.0" customHeight="1">
      <c r="C132" s="1" t="str">
        <f t="shared" si="1"/>
        <v>Matías Aereal </v>
      </c>
      <c r="E132" s="59" t="s">
        <v>167</v>
      </c>
      <c r="F132" s="84" t="s">
        <v>734</v>
      </c>
      <c r="G132" s="85" t="s">
        <v>758</v>
      </c>
      <c r="H132" s="36">
        <f t="shared" si="2"/>
        <v>0</v>
      </c>
      <c r="I132" s="37"/>
      <c r="J132" s="38">
        <f t="shared" si="3"/>
        <v>0</v>
      </c>
      <c r="K132" s="39">
        <f t="shared" si="4"/>
        <v>0</v>
      </c>
      <c r="L132" s="40">
        <f t="shared" si="5"/>
        <v>0</v>
      </c>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row>
    <row r="133" ht="15.0" customHeight="1">
      <c r="C133" s="1" t="str">
        <f t="shared" si="1"/>
        <v>Matías Aereal </v>
      </c>
      <c r="F133" s="86"/>
      <c r="G133" s="85" t="s">
        <v>760</v>
      </c>
      <c r="H133" s="36" t="str">
        <f t="shared" si="2"/>
        <v>Discúlpenme…</v>
      </c>
      <c r="I133" s="45" t="s">
        <v>252</v>
      </c>
      <c r="J133" s="38" t="str">
        <f t="shared" si="3"/>
        <v>Disculparse</v>
      </c>
      <c r="K133" s="39">
        <f t="shared" si="4"/>
        <v>1</v>
      </c>
      <c r="L133" s="40" t="str">
        <f t="shared" si="5"/>
        <v>Muestra solidaridad</v>
      </c>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row>
    <row r="134" ht="15.0" customHeight="1">
      <c r="C134" s="1" t="str">
        <f t="shared" si="1"/>
        <v>Eddie </v>
      </c>
      <c r="E134" s="59" t="s">
        <v>21</v>
      </c>
      <c r="F134" s="84" t="s">
        <v>764</v>
      </c>
      <c r="G134" s="85" t="s">
        <v>765</v>
      </c>
      <c r="H134" s="36">
        <f t="shared" si="2"/>
        <v>0</v>
      </c>
      <c r="I134" s="37"/>
      <c r="J134" s="38">
        <f t="shared" si="3"/>
        <v>0</v>
      </c>
      <c r="K134" s="39">
        <f t="shared" si="4"/>
        <v>0</v>
      </c>
      <c r="L134" s="40">
        <f t="shared" si="5"/>
        <v>0</v>
      </c>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row>
    <row r="135" ht="15.0" customHeight="1">
      <c r="C135" s="1" t="str">
        <f t="shared" si="1"/>
        <v>Eddie </v>
      </c>
      <c r="F135" s="86"/>
      <c r="G135" s="85" t="s">
        <v>769</v>
      </c>
      <c r="H135" s="36">
        <f t="shared" si="2"/>
        <v>0</v>
      </c>
      <c r="I135" s="37"/>
      <c r="J135" s="38">
        <f t="shared" si="3"/>
        <v>0</v>
      </c>
      <c r="K135" s="39">
        <f t="shared" si="4"/>
        <v>0</v>
      </c>
      <c r="L135" s="40">
        <f t="shared" si="5"/>
        <v>0</v>
      </c>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row>
    <row r="136" ht="15.0" customHeight="1">
      <c r="C136" s="1" t="str">
        <f t="shared" si="1"/>
        <v>Eddie </v>
      </c>
      <c r="F136" s="86"/>
      <c r="G136" s="85" t="s">
        <v>771</v>
      </c>
      <c r="H136" s="36">
        <f t="shared" si="2"/>
        <v>0</v>
      </c>
      <c r="I136" s="37"/>
      <c r="J136" s="38">
        <f t="shared" si="3"/>
        <v>0</v>
      </c>
      <c r="K136" s="39">
        <f t="shared" si="4"/>
        <v>0</v>
      </c>
      <c r="L136" s="40">
        <f t="shared" si="5"/>
        <v>0</v>
      </c>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row>
    <row r="137" ht="15.0" customHeight="1">
      <c r="C137" s="1" t="str">
        <f t="shared" si="1"/>
        <v>Matías Aereal </v>
      </c>
      <c r="E137" s="59" t="s">
        <v>167</v>
      </c>
      <c r="F137" s="84" t="s">
        <v>764</v>
      </c>
      <c r="G137" s="85" t="s">
        <v>774</v>
      </c>
      <c r="H137" s="36" t="str">
        <f t="shared" si="2"/>
        <v>Resumiendo,…</v>
      </c>
      <c r="I137" s="45" t="s">
        <v>90</v>
      </c>
      <c r="J137" s="38" t="str">
        <f t="shared" si="3"/>
        <v>Resumir información</v>
      </c>
      <c r="K137" s="39">
        <f t="shared" si="4"/>
        <v>6</v>
      </c>
      <c r="L137" s="40" t="str">
        <f t="shared" si="5"/>
        <v>Da información</v>
      </c>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row>
    <row r="138" ht="15.0" customHeight="1">
      <c r="C138" s="1" t="str">
        <f t="shared" si="1"/>
        <v>Diego </v>
      </c>
      <c r="E138" s="59" t="s">
        <v>106</v>
      </c>
      <c r="F138" s="84" t="s">
        <v>764</v>
      </c>
      <c r="G138" s="85" t="s">
        <v>778</v>
      </c>
      <c r="H138" s="36" t="str">
        <f t="shared" si="2"/>
        <v>Por favor, expliqueme…</v>
      </c>
      <c r="I138" s="45" t="s">
        <v>81</v>
      </c>
      <c r="J138" s="38" t="str">
        <f t="shared" si="3"/>
        <v>Clarificación</v>
      </c>
      <c r="K138" s="39">
        <f t="shared" si="4"/>
        <v>7</v>
      </c>
      <c r="L138" s="40" t="str">
        <f t="shared" si="5"/>
        <v>Pide información</v>
      </c>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row>
    <row r="139" ht="15.0" customHeight="1">
      <c r="C139" s="1" t="str">
        <f t="shared" si="1"/>
        <v>Matías Aereal </v>
      </c>
      <c r="E139" s="59" t="s">
        <v>167</v>
      </c>
      <c r="F139" s="84" t="s">
        <v>783</v>
      </c>
      <c r="G139" s="85" t="s">
        <v>784</v>
      </c>
      <c r="H139" s="36" t="str">
        <f t="shared" si="2"/>
        <v>Te explico….</v>
      </c>
      <c r="I139" s="45" t="s">
        <v>102</v>
      </c>
      <c r="J139" s="38" t="str">
        <f t="shared" si="3"/>
        <v>Atender</v>
      </c>
      <c r="K139" s="39">
        <f t="shared" si="4"/>
        <v>1</v>
      </c>
      <c r="L139" s="40" t="str">
        <f t="shared" si="5"/>
        <v>Muestra solidaridad</v>
      </c>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row>
    <row r="140" ht="15.0" customHeight="1">
      <c r="C140" s="1" t="str">
        <f t="shared" si="1"/>
        <v>Matías Aereal </v>
      </c>
      <c r="F140" s="86"/>
      <c r="G140" s="85" t="s">
        <v>788</v>
      </c>
      <c r="H140" s="36">
        <f t="shared" si="2"/>
        <v>0</v>
      </c>
      <c r="I140" s="37"/>
      <c r="J140" s="38">
        <f t="shared" si="3"/>
        <v>0</v>
      </c>
      <c r="K140" s="39">
        <f t="shared" si="4"/>
        <v>0</v>
      </c>
      <c r="L140" s="40">
        <f t="shared" si="5"/>
        <v>0</v>
      </c>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row>
    <row r="141" ht="15.0" customHeight="1">
      <c r="C141" s="1" t="str">
        <f t="shared" si="1"/>
        <v>Diego </v>
      </c>
      <c r="E141" s="59" t="s">
        <v>106</v>
      </c>
      <c r="F141" s="84" t="s">
        <v>783</v>
      </c>
      <c r="G141" s="85" t="s">
        <v>790</v>
      </c>
      <c r="H141" s="36">
        <f t="shared" si="2"/>
        <v>0</v>
      </c>
      <c r="I141" s="37"/>
      <c r="J141" s="38">
        <f t="shared" si="3"/>
        <v>0</v>
      </c>
      <c r="K141" s="39">
        <f t="shared" si="4"/>
        <v>0</v>
      </c>
      <c r="L141" s="40">
        <f t="shared" si="5"/>
        <v>0</v>
      </c>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row>
    <row r="142" ht="15.0" customHeight="1">
      <c r="C142" s="1" t="str">
        <f t="shared" si="1"/>
        <v>Eddie </v>
      </c>
      <c r="E142" s="59" t="s">
        <v>21</v>
      </c>
      <c r="F142" s="84" t="s">
        <v>795</v>
      </c>
      <c r="G142" s="85" t="s">
        <v>796</v>
      </c>
      <c r="H142" s="36" t="str">
        <f t="shared" si="2"/>
        <v>Resumiendo,…</v>
      </c>
      <c r="I142" s="45" t="s">
        <v>90</v>
      </c>
      <c r="J142" s="38" t="str">
        <f t="shared" si="3"/>
        <v>Resumir información</v>
      </c>
      <c r="K142" s="39">
        <f t="shared" si="4"/>
        <v>6</v>
      </c>
      <c r="L142" s="40" t="str">
        <f t="shared" si="5"/>
        <v>Da información</v>
      </c>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row>
    <row r="143" ht="15.0" customHeight="1">
      <c r="C143" s="1" t="str">
        <f t="shared" si="1"/>
        <v>Matías Aereal </v>
      </c>
      <c r="E143" s="59" t="s">
        <v>167</v>
      </c>
      <c r="F143" s="84" t="s">
        <v>795</v>
      </c>
      <c r="G143" s="85" t="s">
        <v>800</v>
      </c>
      <c r="H143" s="36" t="str">
        <f t="shared" si="2"/>
        <v>Resumiendo,…</v>
      </c>
      <c r="I143" s="45" t="s">
        <v>90</v>
      </c>
      <c r="J143" s="38" t="str">
        <f t="shared" si="3"/>
        <v>Resumir información</v>
      </c>
      <c r="K143" s="39">
        <f t="shared" si="4"/>
        <v>6</v>
      </c>
      <c r="L143" s="40" t="str">
        <f t="shared" si="5"/>
        <v>Da información</v>
      </c>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row>
    <row r="144" ht="15.0" customHeight="1">
      <c r="C144" s="1" t="str">
        <f t="shared" si="1"/>
        <v>Eddie </v>
      </c>
      <c r="E144" s="59" t="s">
        <v>21</v>
      </c>
      <c r="F144" s="84" t="s">
        <v>804</v>
      </c>
      <c r="G144" s="85" t="s">
        <v>805</v>
      </c>
      <c r="H144" s="36" t="str">
        <f t="shared" si="2"/>
        <v>Entonces…</v>
      </c>
      <c r="I144" s="45" t="s">
        <v>88</v>
      </c>
      <c r="J144" s="38" t="str">
        <f t="shared" si="3"/>
        <v>Inferir</v>
      </c>
      <c r="K144" s="39">
        <f t="shared" si="4"/>
        <v>5</v>
      </c>
      <c r="L144" s="40" t="str">
        <f t="shared" si="5"/>
        <v>Da opiniones</v>
      </c>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row>
    <row r="145" ht="15.0" customHeight="1">
      <c r="C145" s="1" t="str">
        <f t="shared" si="1"/>
        <v>Eddie </v>
      </c>
      <c r="F145" s="86"/>
      <c r="G145" s="85" t="s">
        <v>806</v>
      </c>
      <c r="H145" s="36" t="str">
        <f t="shared" si="2"/>
        <v>No estoy seguro…</v>
      </c>
      <c r="I145" s="45" t="s">
        <v>180</v>
      </c>
      <c r="J145" s="38" t="str">
        <f t="shared" si="3"/>
        <v>Dudar</v>
      </c>
      <c r="K145" s="39">
        <f t="shared" si="4"/>
        <v>11</v>
      </c>
      <c r="L145" s="40" t="str">
        <f t="shared" si="5"/>
        <v>Muestra tensión o molestia</v>
      </c>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row>
    <row r="146" ht="15.0" customHeight="1">
      <c r="C146" s="1" t="str">
        <f t="shared" si="1"/>
        <v>Matías Aereal </v>
      </c>
      <c r="E146" s="59" t="s">
        <v>167</v>
      </c>
      <c r="F146" s="84" t="s">
        <v>804</v>
      </c>
      <c r="G146" s="85" t="s">
        <v>808</v>
      </c>
      <c r="H146" s="36" t="str">
        <f t="shared" si="2"/>
        <v>No</v>
      </c>
      <c r="I146" s="45" t="s">
        <v>91</v>
      </c>
      <c r="J146" s="38" t="str">
        <f t="shared" si="3"/>
        <v>Rechazo</v>
      </c>
      <c r="K146" s="39">
        <f t="shared" si="4"/>
        <v>10</v>
      </c>
      <c r="L146" s="40" t="str">
        <f t="shared" si="5"/>
        <v>Muestra desacuerdo o desaprobación</v>
      </c>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row>
    <row r="147" ht="15.0" customHeight="1">
      <c r="C147" s="1" t="str">
        <f t="shared" si="1"/>
        <v>Matías Aereal </v>
      </c>
      <c r="F147" s="86"/>
      <c r="G147" s="85" t="s">
        <v>811</v>
      </c>
      <c r="H147" s="36">
        <f t="shared" si="2"/>
        <v>0</v>
      </c>
      <c r="I147" s="37"/>
      <c r="J147" s="38">
        <f t="shared" si="3"/>
        <v>0</v>
      </c>
      <c r="K147" s="39">
        <f t="shared" si="4"/>
        <v>0</v>
      </c>
      <c r="L147" s="40">
        <f t="shared" si="5"/>
        <v>0</v>
      </c>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row>
    <row r="148" ht="15.0" customHeight="1">
      <c r="C148" s="1" t="str">
        <f t="shared" si="1"/>
        <v>Matías Aereal </v>
      </c>
      <c r="F148" s="86"/>
      <c r="G148" s="85" t="s">
        <v>815</v>
      </c>
      <c r="H148" s="36">
        <f t="shared" si="2"/>
        <v>0</v>
      </c>
      <c r="I148" s="37"/>
      <c r="J148" s="38">
        <f t="shared" si="3"/>
        <v>0</v>
      </c>
      <c r="K148" s="39">
        <f t="shared" si="4"/>
        <v>0</v>
      </c>
      <c r="L148" s="40">
        <f t="shared" si="5"/>
        <v>0</v>
      </c>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row>
    <row r="149" ht="15.0" customHeight="1">
      <c r="C149" s="1" t="str">
        <f t="shared" si="1"/>
        <v>Diego </v>
      </c>
      <c r="E149" s="59" t="s">
        <v>106</v>
      </c>
      <c r="F149" s="84" t="s">
        <v>818</v>
      </c>
      <c r="G149" s="85" t="s">
        <v>819</v>
      </c>
      <c r="H149" s="36">
        <f t="shared" si="2"/>
        <v>0</v>
      </c>
      <c r="I149" s="37"/>
      <c r="J149" s="38">
        <f t="shared" si="3"/>
        <v>0</v>
      </c>
      <c r="K149" s="39">
        <f t="shared" si="4"/>
        <v>0</v>
      </c>
      <c r="L149" s="40">
        <f t="shared" si="5"/>
        <v>0</v>
      </c>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row>
    <row r="150" ht="15.0" customHeight="1">
      <c r="C150" s="1" t="str">
        <f t="shared" si="1"/>
        <v>Matías Aereal </v>
      </c>
      <c r="E150" s="59" t="s">
        <v>167</v>
      </c>
      <c r="F150" s="84" t="s">
        <v>823</v>
      </c>
      <c r="G150" s="85" t="s">
        <v>824</v>
      </c>
      <c r="H150" s="36">
        <f t="shared" si="2"/>
        <v>0</v>
      </c>
      <c r="I150" s="37"/>
      <c r="J150" s="38">
        <f t="shared" si="3"/>
        <v>0</v>
      </c>
      <c r="K150" s="39">
        <f t="shared" si="4"/>
        <v>0</v>
      </c>
      <c r="L150" s="40">
        <f t="shared" si="5"/>
        <v>0</v>
      </c>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row>
    <row r="151" ht="15.0" customHeight="1">
      <c r="C151" s="1" t="str">
        <f t="shared" si="1"/>
        <v>Matías Aereal </v>
      </c>
      <c r="F151" s="86"/>
      <c r="G151" s="85" t="s">
        <v>828</v>
      </c>
      <c r="H151" s="36">
        <f t="shared" si="2"/>
        <v>0</v>
      </c>
      <c r="I151" s="37"/>
      <c r="J151" s="38">
        <f t="shared" si="3"/>
        <v>0</v>
      </c>
      <c r="K151" s="39">
        <f t="shared" si="4"/>
        <v>0</v>
      </c>
      <c r="L151" s="40">
        <f t="shared" si="5"/>
        <v>0</v>
      </c>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row>
    <row r="152" ht="15.0" customHeight="1">
      <c r="C152" s="1" t="str">
        <f t="shared" si="1"/>
        <v>Matías Aereal </v>
      </c>
      <c r="F152" s="86"/>
      <c r="G152" s="85" t="s">
        <v>831</v>
      </c>
      <c r="H152" s="36">
        <f t="shared" si="2"/>
        <v>0</v>
      </c>
      <c r="I152" s="37"/>
      <c r="J152" s="38">
        <f t="shared" si="3"/>
        <v>0</v>
      </c>
      <c r="K152" s="39">
        <f t="shared" si="4"/>
        <v>0</v>
      </c>
      <c r="L152" s="40">
        <f t="shared" si="5"/>
        <v>0</v>
      </c>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row>
    <row r="153" ht="15.0" customHeight="1">
      <c r="C153" s="1" t="str">
        <f t="shared" si="1"/>
        <v>Matías Aereal </v>
      </c>
      <c r="F153" s="86"/>
      <c r="G153" s="85" t="s">
        <v>835</v>
      </c>
      <c r="H153" s="36">
        <f t="shared" si="2"/>
        <v>0</v>
      </c>
      <c r="I153" s="37"/>
      <c r="J153" s="38">
        <f t="shared" si="3"/>
        <v>0</v>
      </c>
      <c r="K153" s="39">
        <f t="shared" si="4"/>
        <v>0</v>
      </c>
      <c r="L153" s="40">
        <f t="shared" si="5"/>
        <v>0</v>
      </c>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row>
    <row r="154" ht="15.0" customHeight="1">
      <c r="C154" s="1" t="str">
        <f t="shared" si="1"/>
        <v>Matías Aereal </v>
      </c>
      <c r="F154" s="86"/>
      <c r="G154" s="85" t="s">
        <v>838</v>
      </c>
      <c r="H154" s="36">
        <f t="shared" si="2"/>
        <v>0</v>
      </c>
      <c r="I154" s="37"/>
      <c r="J154" s="38">
        <f t="shared" si="3"/>
        <v>0</v>
      </c>
      <c r="K154" s="39">
        <f t="shared" si="4"/>
        <v>0</v>
      </c>
      <c r="L154" s="40">
        <f t="shared" si="5"/>
        <v>0</v>
      </c>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row>
    <row r="155" ht="15.0" customHeight="1">
      <c r="C155" s="1" t="str">
        <f t="shared" si="1"/>
        <v>Matías Aereal </v>
      </c>
      <c r="F155" s="86"/>
      <c r="G155" s="85" t="s">
        <v>841</v>
      </c>
      <c r="H155" s="36" t="str">
        <f t="shared" si="2"/>
        <v>Resumiendo,…</v>
      </c>
      <c r="I155" s="45" t="s">
        <v>90</v>
      </c>
      <c r="J155" s="38" t="str">
        <f t="shared" si="3"/>
        <v>Resumir información</v>
      </c>
      <c r="K155" s="39">
        <f t="shared" si="4"/>
        <v>6</v>
      </c>
      <c r="L155" s="40" t="str">
        <f t="shared" si="5"/>
        <v>Da información</v>
      </c>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row>
    <row r="156" ht="15.0" customHeight="1">
      <c r="C156" s="1" t="str">
        <f t="shared" si="1"/>
        <v>Eddie </v>
      </c>
      <c r="E156" s="59" t="s">
        <v>21</v>
      </c>
      <c r="F156" s="84" t="s">
        <v>844</v>
      </c>
      <c r="G156" s="85" t="s">
        <v>845</v>
      </c>
      <c r="H156" s="36">
        <f t="shared" si="2"/>
        <v>0</v>
      </c>
      <c r="I156" s="37"/>
      <c r="J156" s="38">
        <f t="shared" si="3"/>
        <v>0</v>
      </c>
      <c r="K156" s="39">
        <f t="shared" si="4"/>
        <v>0</v>
      </c>
      <c r="L156" s="40">
        <f t="shared" si="5"/>
        <v>0</v>
      </c>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row>
    <row r="157" ht="15.0" customHeight="1">
      <c r="C157" s="1" t="str">
        <f t="shared" si="1"/>
        <v>Eddie </v>
      </c>
      <c r="F157" s="86"/>
      <c r="G157" s="85" t="s">
        <v>846</v>
      </c>
      <c r="H157" s="36">
        <f t="shared" si="2"/>
        <v>0</v>
      </c>
      <c r="I157" s="37"/>
      <c r="J157" s="38">
        <f t="shared" si="3"/>
        <v>0</v>
      </c>
      <c r="K157" s="39">
        <f t="shared" si="4"/>
        <v>0</v>
      </c>
      <c r="L157" s="40">
        <f t="shared" si="5"/>
        <v>0</v>
      </c>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row>
    <row r="158" ht="15.0" customHeight="1">
      <c r="C158" s="1" t="str">
        <f t="shared" si="1"/>
        <v>Matías Aereal </v>
      </c>
      <c r="E158" s="59" t="s">
        <v>167</v>
      </c>
      <c r="F158" s="84" t="s">
        <v>844</v>
      </c>
      <c r="G158" s="85" t="s">
        <v>848</v>
      </c>
      <c r="H158" s="36" t="str">
        <f t="shared" si="2"/>
        <v>Yo lo explicaría así…</v>
      </c>
      <c r="I158" s="45" t="s">
        <v>340</v>
      </c>
      <c r="J158" s="38" t="str">
        <f t="shared" si="3"/>
        <v>Explicar/Clarificar</v>
      </c>
      <c r="K158" s="39">
        <f t="shared" si="4"/>
        <v>6</v>
      </c>
      <c r="L158" s="40" t="str">
        <f t="shared" si="5"/>
        <v>Da información</v>
      </c>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row>
    <row r="159" ht="15.0" customHeight="1">
      <c r="C159" s="1" t="str">
        <f t="shared" si="1"/>
        <v>Eddie </v>
      </c>
      <c r="E159" s="59" t="s">
        <v>21</v>
      </c>
      <c r="F159" s="84" t="s">
        <v>851</v>
      </c>
      <c r="G159" s="85" t="s">
        <v>852</v>
      </c>
      <c r="H159" s="36" t="str">
        <f t="shared" si="2"/>
        <v>Pero podría ocurrir que…</v>
      </c>
      <c r="I159" s="45" t="s">
        <v>136</v>
      </c>
      <c r="J159" s="38" t="str">
        <f t="shared" si="3"/>
        <v>Proponer excepciones</v>
      </c>
      <c r="K159" s="39">
        <f t="shared" si="4"/>
        <v>5</v>
      </c>
      <c r="L159" s="40" t="str">
        <f t="shared" si="5"/>
        <v>Da opiniones</v>
      </c>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row>
    <row r="160" ht="15.0" customHeight="1">
      <c r="C160" s="1" t="str">
        <f t="shared" si="1"/>
        <v>Eddie </v>
      </c>
      <c r="F160" s="86"/>
      <c r="G160" s="85" t="s">
        <v>856</v>
      </c>
      <c r="H160" s="36">
        <f t="shared" si="2"/>
        <v>0</v>
      </c>
      <c r="I160" s="37"/>
      <c r="J160" s="38">
        <f t="shared" si="3"/>
        <v>0</v>
      </c>
      <c r="K160" s="39">
        <f t="shared" si="4"/>
        <v>0</v>
      </c>
      <c r="L160" s="40">
        <f t="shared" si="5"/>
        <v>0</v>
      </c>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row>
    <row r="161" ht="15.0" customHeight="1">
      <c r="C161" s="1" t="str">
        <f t="shared" si="1"/>
        <v>Eddie </v>
      </c>
      <c r="F161" s="86"/>
      <c r="G161" s="85" t="s">
        <v>858</v>
      </c>
      <c r="H161" s="36">
        <f t="shared" si="2"/>
        <v>0</v>
      </c>
      <c r="I161" s="37"/>
      <c r="J161" s="38">
        <f t="shared" si="3"/>
        <v>0</v>
      </c>
      <c r="K161" s="39">
        <f t="shared" si="4"/>
        <v>0</v>
      </c>
      <c r="L161" s="40">
        <f t="shared" si="5"/>
        <v>0</v>
      </c>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row>
    <row r="162" ht="15.0" customHeight="1">
      <c r="C162" s="1" t="str">
        <f t="shared" si="1"/>
        <v>Eddie </v>
      </c>
      <c r="F162" s="86"/>
      <c r="G162" s="85" t="s">
        <v>860</v>
      </c>
      <c r="H162" s="36">
        <f t="shared" si="2"/>
        <v>0</v>
      </c>
      <c r="I162" s="37"/>
      <c r="J162" s="38">
        <f t="shared" si="3"/>
        <v>0</v>
      </c>
      <c r="K162" s="39">
        <f t="shared" si="4"/>
        <v>0</v>
      </c>
      <c r="L162" s="40">
        <f t="shared" si="5"/>
        <v>0</v>
      </c>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row>
    <row r="163" ht="15.0" customHeight="1">
      <c r="C163" s="1" t="str">
        <f t="shared" si="1"/>
        <v>Matías Aereal </v>
      </c>
      <c r="E163" s="59" t="s">
        <v>167</v>
      </c>
      <c r="F163" s="84" t="s">
        <v>862</v>
      </c>
      <c r="G163" s="85" t="s">
        <v>863</v>
      </c>
      <c r="H163" s="36" t="str">
        <f t="shared" si="2"/>
        <v>No estoy seguro…</v>
      </c>
      <c r="I163" s="45" t="s">
        <v>180</v>
      </c>
      <c r="J163" s="38" t="str">
        <f t="shared" si="3"/>
        <v>Dudar</v>
      </c>
      <c r="K163" s="39">
        <f t="shared" si="4"/>
        <v>11</v>
      </c>
      <c r="L163" s="40" t="str">
        <f t="shared" si="5"/>
        <v>Muestra tensión o molestia</v>
      </c>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row>
    <row r="164" ht="15.0" customHeight="1">
      <c r="C164" s="1" t="str">
        <f t="shared" si="1"/>
        <v>Diego </v>
      </c>
      <c r="E164" s="59" t="s">
        <v>106</v>
      </c>
      <c r="F164" s="84" t="s">
        <v>862</v>
      </c>
      <c r="G164" s="85" t="s">
        <v>865</v>
      </c>
      <c r="H164" s="36" t="str">
        <f t="shared" si="2"/>
        <v>Entonces…</v>
      </c>
      <c r="I164" s="45" t="s">
        <v>88</v>
      </c>
      <c r="J164" s="38" t="str">
        <f t="shared" si="3"/>
        <v>Inferir</v>
      </c>
      <c r="K164" s="39">
        <f t="shared" si="4"/>
        <v>5</v>
      </c>
      <c r="L164" s="40" t="str">
        <f t="shared" si="5"/>
        <v>Da opiniones</v>
      </c>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row>
    <row r="165" ht="15.0" customHeight="1">
      <c r="C165" s="1" t="str">
        <f t="shared" si="1"/>
        <v>Diego </v>
      </c>
      <c r="F165" s="86"/>
      <c r="G165" s="85" t="s">
        <v>868</v>
      </c>
      <c r="H165" s="36" t="str">
        <f t="shared" si="2"/>
        <v>¿Qué hacemos ahora?...</v>
      </c>
      <c r="I165" s="45" t="s">
        <v>36</v>
      </c>
      <c r="J165" s="38" t="str">
        <f t="shared" si="3"/>
        <v>Elaboración</v>
      </c>
      <c r="K165" s="39">
        <f t="shared" si="4"/>
        <v>9</v>
      </c>
      <c r="L165" s="40" t="str">
        <f t="shared" si="5"/>
        <v>Pide sugerencias u orientación</v>
      </c>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row>
    <row r="166" ht="15.0" customHeight="1">
      <c r="C166" s="1" t="str">
        <f t="shared" si="1"/>
        <v>Matías Aereal </v>
      </c>
      <c r="E166" s="59" t="s">
        <v>167</v>
      </c>
      <c r="F166" s="84" t="s">
        <v>862</v>
      </c>
      <c r="G166" s="85" t="s">
        <v>870</v>
      </c>
      <c r="H166" s="36" t="str">
        <f t="shared" si="2"/>
        <v>No</v>
      </c>
      <c r="I166" s="45" t="s">
        <v>91</v>
      </c>
      <c r="J166" s="38" t="str">
        <f t="shared" si="3"/>
        <v>Rechazo</v>
      </c>
      <c r="K166" s="39">
        <f t="shared" si="4"/>
        <v>10</v>
      </c>
      <c r="L166" s="40" t="str">
        <f t="shared" si="5"/>
        <v>Muestra desacuerdo o desaprobación</v>
      </c>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row>
    <row r="167" ht="15.0" customHeight="1">
      <c r="C167" s="1" t="str">
        <f t="shared" si="1"/>
        <v>Matías Aereal </v>
      </c>
      <c r="F167" s="86"/>
      <c r="G167" s="85" t="s">
        <v>872</v>
      </c>
      <c r="H167" s="36" t="str">
        <f t="shared" si="2"/>
        <v>Te explico….</v>
      </c>
      <c r="I167" s="45" t="s">
        <v>102</v>
      </c>
      <c r="J167" s="38" t="str">
        <f t="shared" si="3"/>
        <v>Atender</v>
      </c>
      <c r="K167" s="39">
        <f t="shared" si="4"/>
        <v>1</v>
      </c>
      <c r="L167" s="40" t="str">
        <f t="shared" si="5"/>
        <v>Muestra solidaridad</v>
      </c>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row>
    <row r="168" ht="15.0" customHeight="1">
      <c r="C168" s="1" t="str">
        <f t="shared" si="1"/>
        <v>Diego </v>
      </c>
      <c r="E168" s="59" t="s">
        <v>106</v>
      </c>
      <c r="F168" s="84" t="s">
        <v>874</v>
      </c>
      <c r="G168" s="85" t="s">
        <v>875</v>
      </c>
      <c r="H168" s="36">
        <f t="shared" si="2"/>
        <v>0</v>
      </c>
      <c r="I168" s="37"/>
      <c r="J168" s="38">
        <f t="shared" si="3"/>
        <v>0</v>
      </c>
      <c r="K168" s="39">
        <f t="shared" si="4"/>
        <v>0</v>
      </c>
      <c r="L168" s="40">
        <f t="shared" si="5"/>
        <v>0</v>
      </c>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row>
    <row r="169" ht="15.0" customHeight="1">
      <c r="C169" s="1" t="str">
        <f t="shared" si="1"/>
        <v>Matías Aereal </v>
      </c>
      <c r="E169" s="59" t="s">
        <v>167</v>
      </c>
      <c r="F169" s="84" t="s">
        <v>878</v>
      </c>
      <c r="G169" s="85" t="s">
        <v>879</v>
      </c>
      <c r="H169" s="36">
        <f t="shared" si="2"/>
        <v>0</v>
      </c>
      <c r="I169" s="37"/>
      <c r="J169" s="38">
        <f t="shared" si="3"/>
        <v>0</v>
      </c>
      <c r="K169" s="39">
        <f t="shared" si="4"/>
        <v>0</v>
      </c>
      <c r="L169" s="40">
        <f t="shared" si="5"/>
        <v>0</v>
      </c>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row>
    <row r="170" ht="15.0" customHeight="1">
      <c r="C170" s="1" t="str">
        <f t="shared" si="1"/>
        <v>Matías Aereal </v>
      </c>
      <c r="F170" s="86"/>
      <c r="G170" s="85" t="s">
        <v>881</v>
      </c>
      <c r="H170" s="36" t="str">
        <f t="shared" si="2"/>
        <v>No entiendo, ¿alguien puede...?</v>
      </c>
      <c r="I170" s="45" t="s">
        <v>362</v>
      </c>
      <c r="J170" s="38" t="str">
        <f t="shared" si="3"/>
        <v>Requerir atención</v>
      </c>
      <c r="K170" s="39">
        <f t="shared" si="4"/>
        <v>11</v>
      </c>
      <c r="L170" s="40" t="str">
        <f t="shared" si="5"/>
        <v>Muestra tensión o molestia</v>
      </c>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row>
    <row r="171" ht="15.0" customHeight="1">
      <c r="C171" s="1" t="str">
        <f t="shared" si="1"/>
        <v>Matías Aereal </v>
      </c>
      <c r="F171" s="86"/>
      <c r="G171" s="85" t="s">
        <v>883</v>
      </c>
      <c r="H171" s="36">
        <f t="shared" si="2"/>
        <v>0</v>
      </c>
      <c r="I171" s="37"/>
      <c r="J171" s="38">
        <f t="shared" si="3"/>
        <v>0</v>
      </c>
      <c r="K171" s="39">
        <f t="shared" si="4"/>
        <v>0</v>
      </c>
      <c r="L171" s="40">
        <f t="shared" si="5"/>
        <v>0</v>
      </c>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row>
    <row r="172" ht="15.0" customHeight="1">
      <c r="C172" s="1" t="str">
        <f t="shared" si="1"/>
        <v>Diego </v>
      </c>
      <c r="E172" s="59" t="s">
        <v>106</v>
      </c>
      <c r="F172" s="84" t="s">
        <v>878</v>
      </c>
      <c r="G172" s="85" t="s">
        <v>735</v>
      </c>
      <c r="H172" s="36">
        <f t="shared" si="2"/>
        <v>0</v>
      </c>
      <c r="I172" s="37"/>
      <c r="J172" s="38">
        <f t="shared" si="3"/>
        <v>0</v>
      </c>
      <c r="K172" s="39">
        <f t="shared" si="4"/>
        <v>0</v>
      </c>
      <c r="L172" s="40">
        <f t="shared" si="5"/>
        <v>0</v>
      </c>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row>
    <row r="173" ht="15.0" customHeight="1">
      <c r="C173" s="1" t="str">
        <f t="shared" si="1"/>
        <v>Matías Aereal </v>
      </c>
      <c r="E173" s="59" t="s">
        <v>167</v>
      </c>
      <c r="F173" s="84" t="s">
        <v>887</v>
      </c>
      <c r="G173" s="85" t="s">
        <v>888</v>
      </c>
      <c r="H173" s="36">
        <f t="shared" si="2"/>
        <v>0</v>
      </c>
      <c r="I173" s="37"/>
      <c r="J173" s="38">
        <f t="shared" si="3"/>
        <v>0</v>
      </c>
      <c r="K173" s="39">
        <f t="shared" si="4"/>
        <v>0</v>
      </c>
      <c r="L173" s="40">
        <f t="shared" si="5"/>
        <v>0</v>
      </c>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row>
    <row r="174" ht="15.0" customHeight="1">
      <c r="C174" s="1" t="str">
        <f t="shared" si="1"/>
        <v>Diego </v>
      </c>
      <c r="E174" s="59" t="s">
        <v>106</v>
      </c>
      <c r="F174" s="84" t="s">
        <v>887</v>
      </c>
      <c r="G174" s="85" t="s">
        <v>891</v>
      </c>
      <c r="H174" s="36" t="str">
        <f t="shared" si="2"/>
        <v>No</v>
      </c>
      <c r="I174" s="45" t="s">
        <v>91</v>
      </c>
      <c r="J174" s="38" t="str">
        <f t="shared" si="3"/>
        <v>Rechazo</v>
      </c>
      <c r="K174" s="39">
        <f t="shared" si="4"/>
        <v>10</v>
      </c>
      <c r="L174" s="40" t="str">
        <f t="shared" si="5"/>
        <v>Muestra desacuerdo o desaprobación</v>
      </c>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row>
    <row r="175" ht="15.0" customHeight="1">
      <c r="C175" s="1" t="str">
        <f t="shared" si="1"/>
        <v>Matías Aereal </v>
      </c>
      <c r="E175" s="59" t="s">
        <v>167</v>
      </c>
      <c r="F175" s="84" t="s">
        <v>893</v>
      </c>
      <c r="G175" s="85" t="s">
        <v>894</v>
      </c>
      <c r="H175" s="36" t="str">
        <f t="shared" si="2"/>
        <v>Resumiendo,…</v>
      </c>
      <c r="I175" s="45" t="s">
        <v>90</v>
      </c>
      <c r="J175" s="38" t="str">
        <f t="shared" si="3"/>
        <v>Resumir información</v>
      </c>
      <c r="K175" s="39">
        <f t="shared" si="4"/>
        <v>6</v>
      </c>
      <c r="L175" s="40" t="str">
        <f t="shared" si="5"/>
        <v>Da información</v>
      </c>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row>
    <row r="176" ht="15.0" customHeight="1">
      <c r="C176" s="1" t="str">
        <f t="shared" si="1"/>
        <v>Matías Aereal </v>
      </c>
      <c r="F176" s="86"/>
      <c r="G176" s="85" t="s">
        <v>897</v>
      </c>
      <c r="H176" s="36">
        <f t="shared" si="2"/>
        <v>0</v>
      </c>
      <c r="I176" s="37"/>
      <c r="J176" s="38">
        <f t="shared" si="3"/>
        <v>0</v>
      </c>
      <c r="K176" s="39">
        <f t="shared" si="4"/>
        <v>0</v>
      </c>
      <c r="L176" s="40">
        <f t="shared" si="5"/>
        <v>0</v>
      </c>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row>
    <row r="177" ht="15.0" customHeight="1">
      <c r="C177" s="1" t="str">
        <f t="shared" si="1"/>
        <v>Diego </v>
      </c>
      <c r="E177" s="59" t="s">
        <v>106</v>
      </c>
      <c r="F177" s="84" t="s">
        <v>899</v>
      </c>
      <c r="G177" s="85" t="s">
        <v>900</v>
      </c>
      <c r="H177" s="36" t="str">
        <f t="shared" si="2"/>
        <v>Continuemos…</v>
      </c>
      <c r="I177" s="45" t="s">
        <v>338</v>
      </c>
      <c r="J177" s="38" t="str">
        <f t="shared" si="3"/>
        <v>Coordinar procesos grupales</v>
      </c>
      <c r="K177" s="39">
        <f t="shared" si="4"/>
        <v>5</v>
      </c>
      <c r="L177" s="40" t="str">
        <f t="shared" si="5"/>
        <v>Da opiniones</v>
      </c>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row>
    <row r="178" ht="15.0" customHeight="1">
      <c r="C178" s="1" t="str">
        <f t="shared" si="1"/>
        <v>Diego </v>
      </c>
      <c r="F178" s="86"/>
      <c r="G178" s="85" t="s">
        <v>902</v>
      </c>
      <c r="H178" s="36">
        <f t="shared" si="2"/>
        <v>0</v>
      </c>
      <c r="I178" s="37"/>
      <c r="J178" s="38">
        <f t="shared" si="3"/>
        <v>0</v>
      </c>
      <c r="K178" s="39">
        <f t="shared" si="4"/>
        <v>0</v>
      </c>
      <c r="L178" s="40">
        <f t="shared" si="5"/>
        <v>0</v>
      </c>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row>
    <row r="179" ht="15.0" customHeight="1">
      <c r="C179" s="1" t="str">
        <f t="shared" si="1"/>
        <v>Matías Aereal </v>
      </c>
      <c r="E179" s="59" t="s">
        <v>167</v>
      </c>
      <c r="F179" s="84" t="s">
        <v>899</v>
      </c>
      <c r="G179" s="85" t="s">
        <v>905</v>
      </c>
      <c r="H179" s="36" t="str">
        <f t="shared" si="2"/>
        <v>Yo creo que… porque…</v>
      </c>
      <c r="I179" s="45" t="s">
        <v>349</v>
      </c>
      <c r="J179" s="38" t="str">
        <f t="shared" si="3"/>
        <v>Justificar</v>
      </c>
      <c r="K179" s="39">
        <f t="shared" si="4"/>
        <v>5</v>
      </c>
      <c r="L179" s="40" t="str">
        <f t="shared" si="5"/>
        <v>Da opiniones</v>
      </c>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row>
    <row r="180" ht="15.0" customHeight="1">
      <c r="C180" s="1" t="str">
        <f t="shared" si="1"/>
        <v>Diego </v>
      </c>
      <c r="E180" s="59" t="s">
        <v>106</v>
      </c>
      <c r="F180" s="84" t="s">
        <v>899</v>
      </c>
      <c r="G180" s="85" t="s">
        <v>907</v>
      </c>
      <c r="H180" s="36">
        <f t="shared" si="2"/>
        <v>0</v>
      </c>
      <c r="I180" s="37"/>
      <c r="J180" s="38">
        <f t="shared" si="3"/>
        <v>0</v>
      </c>
      <c r="K180" s="39">
        <f t="shared" si="4"/>
        <v>0</v>
      </c>
      <c r="L180" s="40">
        <f t="shared" si="5"/>
        <v>0</v>
      </c>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row>
    <row r="181" ht="15.0" customHeight="1">
      <c r="C181" s="1" t="str">
        <f t="shared" si="1"/>
        <v>Matías Aereal </v>
      </c>
      <c r="E181" s="59" t="s">
        <v>167</v>
      </c>
      <c r="F181" s="84" t="s">
        <v>911</v>
      </c>
      <c r="G181" s="85" t="s">
        <v>912</v>
      </c>
      <c r="H181" s="36" t="str">
        <f t="shared" si="2"/>
        <v>Resumiendo,…</v>
      </c>
      <c r="I181" s="45" t="s">
        <v>90</v>
      </c>
      <c r="J181" s="38" t="str">
        <f t="shared" si="3"/>
        <v>Resumir información</v>
      </c>
      <c r="K181" s="39">
        <f t="shared" si="4"/>
        <v>6</v>
      </c>
      <c r="L181" s="40" t="str">
        <f t="shared" si="5"/>
        <v>Da información</v>
      </c>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row>
    <row r="182" ht="15.0" customHeight="1">
      <c r="C182" s="1" t="str">
        <f t="shared" si="1"/>
        <v>Eddie </v>
      </c>
      <c r="E182" s="59" t="s">
        <v>21</v>
      </c>
      <c r="F182" s="84" t="s">
        <v>911</v>
      </c>
      <c r="G182" s="85" t="s">
        <v>914</v>
      </c>
      <c r="H182" s="36" t="str">
        <f t="shared" si="2"/>
        <v>Te explico….</v>
      </c>
      <c r="I182" s="45" t="s">
        <v>102</v>
      </c>
      <c r="J182" s="38" t="str">
        <f t="shared" si="3"/>
        <v>Atender</v>
      </c>
      <c r="K182" s="39">
        <f t="shared" si="4"/>
        <v>1</v>
      </c>
      <c r="L182" s="40" t="str">
        <f t="shared" si="5"/>
        <v>Muestra solidaridad</v>
      </c>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row>
    <row r="183" ht="15.0" customHeight="1">
      <c r="C183" s="1" t="str">
        <f t="shared" si="1"/>
        <v>Eddie </v>
      </c>
      <c r="F183" s="86"/>
      <c r="G183" s="85" t="s">
        <v>769</v>
      </c>
      <c r="H183" s="36">
        <f t="shared" si="2"/>
        <v>0</v>
      </c>
      <c r="I183" s="37"/>
      <c r="J183" s="38">
        <f t="shared" si="3"/>
        <v>0</v>
      </c>
      <c r="K183" s="39">
        <f t="shared" si="4"/>
        <v>0</v>
      </c>
      <c r="L183" s="40">
        <f t="shared" si="5"/>
        <v>0</v>
      </c>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row>
    <row r="184" ht="15.0" customHeight="1">
      <c r="C184" s="1" t="str">
        <f t="shared" si="1"/>
        <v>Eddie </v>
      </c>
      <c r="F184" s="86"/>
      <c r="G184" s="85" t="s">
        <v>918</v>
      </c>
      <c r="H184" s="36">
        <f t="shared" si="2"/>
        <v>0</v>
      </c>
      <c r="I184" s="37"/>
      <c r="J184" s="38">
        <f t="shared" si="3"/>
        <v>0</v>
      </c>
      <c r="K184" s="39">
        <f t="shared" si="4"/>
        <v>0</v>
      </c>
      <c r="L184" s="40">
        <f t="shared" si="5"/>
        <v>0</v>
      </c>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row>
    <row r="185" ht="15.0" customHeight="1">
      <c r="C185" s="1" t="str">
        <f t="shared" si="1"/>
        <v>Diego </v>
      </c>
      <c r="E185" s="59" t="s">
        <v>106</v>
      </c>
      <c r="F185" s="84" t="s">
        <v>919</v>
      </c>
      <c r="G185" s="85" t="s">
        <v>920</v>
      </c>
      <c r="H185" s="36">
        <f t="shared" si="2"/>
        <v>0</v>
      </c>
      <c r="I185" s="37"/>
      <c r="J185" s="38">
        <f t="shared" si="3"/>
        <v>0</v>
      </c>
      <c r="K185" s="39">
        <f t="shared" si="4"/>
        <v>0</v>
      </c>
      <c r="L185" s="40">
        <f t="shared" si="5"/>
        <v>0</v>
      </c>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row>
    <row r="186" ht="15.0" customHeight="1">
      <c r="C186" s="1" t="str">
        <f t="shared" si="1"/>
        <v>Diego </v>
      </c>
      <c r="F186" s="86"/>
      <c r="G186" s="85" t="s">
        <v>922</v>
      </c>
      <c r="H186" s="36" t="str">
        <f t="shared" si="2"/>
        <v>Por favor, expliqueme…</v>
      </c>
      <c r="I186" s="45" t="s">
        <v>81</v>
      </c>
      <c r="J186" s="38" t="str">
        <f t="shared" si="3"/>
        <v>Clarificación</v>
      </c>
      <c r="K186" s="39">
        <f t="shared" si="4"/>
        <v>7</v>
      </c>
      <c r="L186" s="40" t="str">
        <f t="shared" si="5"/>
        <v>Pide información</v>
      </c>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row>
    <row r="187" ht="15.0" customHeight="1">
      <c r="C187" s="1" t="str">
        <f t="shared" si="1"/>
        <v>Diego </v>
      </c>
      <c r="F187" s="86"/>
      <c r="G187" s="85" t="s">
        <v>924</v>
      </c>
      <c r="H187" s="36">
        <f t="shared" si="2"/>
        <v>0</v>
      </c>
      <c r="I187" s="37"/>
      <c r="J187" s="38">
        <f t="shared" si="3"/>
        <v>0</v>
      </c>
      <c r="K187" s="39">
        <f t="shared" si="4"/>
        <v>0</v>
      </c>
      <c r="L187" s="40">
        <f t="shared" si="5"/>
        <v>0</v>
      </c>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row>
    <row r="188" ht="15.0" customHeight="1">
      <c r="C188" s="1" t="str">
        <f t="shared" si="1"/>
        <v>Matías Aereal </v>
      </c>
      <c r="E188" s="59" t="s">
        <v>167</v>
      </c>
      <c r="F188" s="84" t="s">
        <v>919</v>
      </c>
      <c r="G188" s="85" t="s">
        <v>927</v>
      </c>
      <c r="H188" s="36">
        <f t="shared" si="2"/>
        <v>0</v>
      </c>
      <c r="I188" s="37"/>
      <c r="J188" s="38">
        <f t="shared" si="3"/>
        <v>0</v>
      </c>
      <c r="K188" s="39">
        <f t="shared" si="4"/>
        <v>0</v>
      </c>
      <c r="L188" s="40">
        <f t="shared" si="5"/>
        <v>0</v>
      </c>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row>
    <row r="189" ht="15.0" customHeight="1">
      <c r="C189" s="1" t="str">
        <f t="shared" si="1"/>
        <v>Matías Aereal </v>
      </c>
      <c r="F189" s="86"/>
      <c r="G189" s="85" t="s">
        <v>929</v>
      </c>
      <c r="H189" s="36" t="str">
        <f t="shared" si="2"/>
        <v>En vez de… Probemos…</v>
      </c>
      <c r="I189" s="45" t="s">
        <v>454</v>
      </c>
      <c r="J189" s="38" t="str">
        <f t="shared" si="3"/>
        <v>Requerir cambio de enfoque</v>
      </c>
      <c r="K189" s="39">
        <f t="shared" si="4"/>
        <v>4</v>
      </c>
      <c r="L189" s="40" t="str">
        <f t="shared" si="5"/>
        <v>Da sugerencia u orientación</v>
      </c>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row>
    <row r="190" ht="15.0" customHeight="1">
      <c r="C190" s="1" t="str">
        <f t="shared" si="1"/>
        <v>Diego </v>
      </c>
      <c r="E190" s="59" t="s">
        <v>106</v>
      </c>
      <c r="F190" s="84" t="s">
        <v>932</v>
      </c>
      <c r="G190" s="85" t="s">
        <v>798</v>
      </c>
      <c r="H190" s="36">
        <f t="shared" si="2"/>
        <v>0</v>
      </c>
      <c r="I190" s="37"/>
      <c r="J190" s="38">
        <f t="shared" si="3"/>
        <v>0</v>
      </c>
      <c r="K190" s="39">
        <f t="shared" si="4"/>
        <v>0</v>
      </c>
      <c r="L190" s="40">
        <f t="shared" si="5"/>
        <v>0</v>
      </c>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row>
    <row r="191" ht="15.0" customHeight="1">
      <c r="C191" s="1" t="str">
        <f t="shared" si="1"/>
        <v>Diego </v>
      </c>
      <c r="F191" s="86"/>
      <c r="G191" s="85" t="s">
        <v>935</v>
      </c>
      <c r="H191" s="36" t="str">
        <f t="shared" si="2"/>
        <v>Por favor, expliqueme…</v>
      </c>
      <c r="I191" s="45" t="s">
        <v>81</v>
      </c>
      <c r="J191" s="38" t="str">
        <f t="shared" si="3"/>
        <v>Clarificación</v>
      </c>
      <c r="K191" s="39">
        <f t="shared" si="4"/>
        <v>7</v>
      </c>
      <c r="L191" s="40" t="str">
        <f t="shared" si="5"/>
        <v>Pide información</v>
      </c>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row>
    <row r="192" ht="15.0" customHeight="1">
      <c r="C192" s="1" t="str">
        <f t="shared" si="1"/>
        <v>Matías Aereal </v>
      </c>
      <c r="E192" s="59" t="s">
        <v>167</v>
      </c>
      <c r="F192" s="84" t="s">
        <v>932</v>
      </c>
      <c r="G192" s="85" t="s">
        <v>937</v>
      </c>
      <c r="H192" s="36">
        <f t="shared" si="2"/>
        <v>0</v>
      </c>
      <c r="I192" s="37"/>
      <c r="J192" s="38">
        <f t="shared" si="3"/>
        <v>0</v>
      </c>
      <c r="K192" s="39">
        <f t="shared" si="4"/>
        <v>0</v>
      </c>
      <c r="L192" s="40">
        <f t="shared" si="5"/>
        <v>0</v>
      </c>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row>
    <row r="193" ht="15.0" customHeight="1">
      <c r="C193" s="1" t="str">
        <f t="shared" si="1"/>
        <v>Eddie </v>
      </c>
      <c r="E193" s="59" t="s">
        <v>21</v>
      </c>
      <c r="F193" s="84" t="s">
        <v>932</v>
      </c>
      <c r="G193" s="85" t="s">
        <v>940</v>
      </c>
      <c r="H193" s="36">
        <f t="shared" si="2"/>
        <v>0</v>
      </c>
      <c r="I193" s="37"/>
      <c r="J193" s="38">
        <f t="shared" si="3"/>
        <v>0</v>
      </c>
      <c r="K193" s="39">
        <f t="shared" si="4"/>
        <v>0</v>
      </c>
      <c r="L193" s="40">
        <f t="shared" si="5"/>
        <v>0</v>
      </c>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row>
    <row r="194" ht="15.0" customHeight="1">
      <c r="C194" s="1" t="str">
        <f t="shared" si="1"/>
        <v>Matías Aereal </v>
      </c>
      <c r="E194" s="59" t="s">
        <v>167</v>
      </c>
      <c r="F194" s="84" t="s">
        <v>932</v>
      </c>
      <c r="G194" s="85" t="s">
        <v>943</v>
      </c>
      <c r="H194" s="36">
        <f t="shared" si="2"/>
        <v>0</v>
      </c>
      <c r="I194" s="37"/>
      <c r="J194" s="38">
        <f t="shared" si="3"/>
        <v>0</v>
      </c>
      <c r="K194" s="39">
        <f t="shared" si="4"/>
        <v>0</v>
      </c>
      <c r="L194" s="40">
        <f t="shared" si="5"/>
        <v>0</v>
      </c>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row>
    <row r="195" ht="15.0" customHeight="1">
      <c r="C195" s="1" t="str">
        <f t="shared" si="1"/>
        <v>Matías Aereal </v>
      </c>
      <c r="F195" s="86"/>
      <c r="G195" s="85" t="s">
        <v>946</v>
      </c>
      <c r="H195" s="36">
        <f t="shared" si="2"/>
        <v>0</v>
      </c>
      <c r="I195" s="37"/>
      <c r="J195" s="38">
        <f t="shared" si="3"/>
        <v>0</v>
      </c>
      <c r="K195" s="39">
        <f t="shared" si="4"/>
        <v>0</v>
      </c>
      <c r="L195" s="40">
        <f t="shared" si="5"/>
        <v>0</v>
      </c>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row>
    <row r="196" ht="15.0" customHeight="1">
      <c r="C196" s="1" t="str">
        <f t="shared" si="1"/>
        <v>Diego </v>
      </c>
      <c r="E196" s="59" t="s">
        <v>106</v>
      </c>
      <c r="F196" s="84" t="s">
        <v>932</v>
      </c>
      <c r="G196" s="85" t="s">
        <v>949</v>
      </c>
      <c r="H196" s="36" t="str">
        <f t="shared" si="2"/>
        <v>Te explico….</v>
      </c>
      <c r="I196" s="45" t="s">
        <v>102</v>
      </c>
      <c r="J196" s="38" t="str">
        <f t="shared" si="3"/>
        <v>Atender</v>
      </c>
      <c r="K196" s="39">
        <f t="shared" si="4"/>
        <v>1</v>
      </c>
      <c r="L196" s="40" t="str">
        <f t="shared" si="5"/>
        <v>Muestra solidaridad</v>
      </c>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row>
    <row r="197" ht="15.0" customHeight="1">
      <c r="C197" s="1" t="str">
        <f t="shared" si="1"/>
        <v>Matías Aereal </v>
      </c>
      <c r="E197" s="59" t="s">
        <v>167</v>
      </c>
      <c r="F197" s="84" t="s">
        <v>953</v>
      </c>
      <c r="G197" s="85" t="s">
        <v>954</v>
      </c>
      <c r="H197" s="36" t="str">
        <f t="shared" si="2"/>
        <v>Te explico….</v>
      </c>
      <c r="I197" s="45" t="s">
        <v>102</v>
      </c>
      <c r="J197" s="38" t="str">
        <f t="shared" si="3"/>
        <v>Atender</v>
      </c>
      <c r="K197" s="39">
        <f t="shared" si="4"/>
        <v>1</v>
      </c>
      <c r="L197" s="40" t="str">
        <f t="shared" si="5"/>
        <v>Muestra solidaridad</v>
      </c>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row>
    <row r="198" ht="15.0" customHeight="1">
      <c r="C198" s="1" t="str">
        <f t="shared" si="1"/>
        <v>Matías Aereal </v>
      </c>
      <c r="F198" s="86"/>
      <c r="G198" s="85" t="s">
        <v>958</v>
      </c>
      <c r="H198" s="36">
        <f t="shared" si="2"/>
        <v>0</v>
      </c>
      <c r="I198" s="37"/>
      <c r="J198" s="38">
        <f t="shared" si="3"/>
        <v>0</v>
      </c>
      <c r="K198" s="39">
        <f t="shared" si="4"/>
        <v>0</v>
      </c>
      <c r="L198" s="40">
        <f t="shared" si="5"/>
        <v>0</v>
      </c>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row>
    <row r="199" ht="15.0" customHeight="1">
      <c r="C199" s="1" t="str">
        <f t="shared" si="1"/>
        <v>Diego </v>
      </c>
      <c r="E199" s="59" t="s">
        <v>106</v>
      </c>
      <c r="F199" s="84" t="s">
        <v>953</v>
      </c>
      <c r="G199" s="85" t="s">
        <v>962</v>
      </c>
      <c r="H199" s="36" t="str">
        <f t="shared" si="2"/>
        <v>Resumiendo,…</v>
      </c>
      <c r="I199" s="45" t="s">
        <v>90</v>
      </c>
      <c r="J199" s="38" t="str">
        <f t="shared" si="3"/>
        <v>Resumir información</v>
      </c>
      <c r="K199" s="39">
        <f t="shared" si="4"/>
        <v>6</v>
      </c>
      <c r="L199" s="40" t="str">
        <f t="shared" si="5"/>
        <v>Da información</v>
      </c>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row>
    <row r="200" ht="15.0" customHeight="1">
      <c r="C200" s="1" t="str">
        <f t="shared" si="1"/>
        <v>Matías Aereal </v>
      </c>
      <c r="E200" s="59" t="s">
        <v>167</v>
      </c>
      <c r="F200" s="84" t="s">
        <v>953</v>
      </c>
      <c r="G200" s="85" t="s">
        <v>967</v>
      </c>
      <c r="H200" s="36">
        <f t="shared" si="2"/>
        <v>0</v>
      </c>
      <c r="I200" s="37"/>
      <c r="J200" s="38">
        <f t="shared" si="3"/>
        <v>0</v>
      </c>
      <c r="K200" s="39">
        <f t="shared" si="4"/>
        <v>0</v>
      </c>
      <c r="L200" s="40">
        <f t="shared" si="5"/>
        <v>0</v>
      </c>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row>
    <row r="201" ht="15.0" customHeight="1">
      <c r="C201" s="1" t="str">
        <f t="shared" si="1"/>
        <v>Matías Aereal </v>
      </c>
      <c r="F201" s="86"/>
      <c r="G201" s="85" t="s">
        <v>970</v>
      </c>
      <c r="H201" s="36">
        <f t="shared" si="2"/>
        <v>0</v>
      </c>
      <c r="I201" s="37"/>
      <c r="J201" s="38">
        <f t="shared" si="3"/>
        <v>0</v>
      </c>
      <c r="K201" s="39">
        <f t="shared" si="4"/>
        <v>0</v>
      </c>
      <c r="L201" s="40">
        <f t="shared" si="5"/>
        <v>0</v>
      </c>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row>
    <row r="202" ht="15.0" customHeight="1">
      <c r="C202" s="1" t="str">
        <f t="shared" si="1"/>
        <v>Eddie </v>
      </c>
      <c r="E202" s="59" t="s">
        <v>21</v>
      </c>
      <c r="F202" s="84" t="s">
        <v>953</v>
      </c>
      <c r="G202" s="85" t="s">
        <v>972</v>
      </c>
      <c r="H202" s="36" t="str">
        <f t="shared" si="2"/>
        <v>Resumiendo,…</v>
      </c>
      <c r="I202" s="45" t="s">
        <v>90</v>
      </c>
      <c r="J202" s="38" t="str">
        <f t="shared" si="3"/>
        <v>Resumir información</v>
      </c>
      <c r="K202" s="39">
        <f t="shared" si="4"/>
        <v>6</v>
      </c>
      <c r="L202" s="40" t="str">
        <f t="shared" si="5"/>
        <v>Da información</v>
      </c>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row>
    <row r="203" ht="15.0" customHeight="1">
      <c r="C203" s="1" t="str">
        <f t="shared" si="1"/>
        <v>Eddie </v>
      </c>
      <c r="F203" s="86"/>
      <c r="G203" s="85" t="s">
        <v>974</v>
      </c>
      <c r="H203" s="36">
        <f t="shared" si="2"/>
        <v>0</v>
      </c>
      <c r="I203" s="37"/>
      <c r="J203" s="38">
        <f t="shared" si="3"/>
        <v>0</v>
      </c>
      <c r="K203" s="39">
        <f t="shared" si="4"/>
        <v>0</v>
      </c>
      <c r="L203" s="40">
        <f t="shared" si="5"/>
        <v>0</v>
      </c>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row>
    <row r="204" ht="15.0" customHeight="1">
      <c r="C204" s="1" t="str">
        <f t="shared" si="1"/>
        <v>Diego </v>
      </c>
      <c r="E204" s="59" t="s">
        <v>106</v>
      </c>
      <c r="F204" s="84" t="s">
        <v>976</v>
      </c>
      <c r="G204" s="85" t="s">
        <v>977</v>
      </c>
      <c r="H204" s="36" t="str">
        <f t="shared" si="2"/>
        <v>Por favor, expliqueme…</v>
      </c>
      <c r="I204" s="45" t="s">
        <v>81</v>
      </c>
      <c r="J204" s="38" t="str">
        <f t="shared" si="3"/>
        <v>Clarificación</v>
      </c>
      <c r="K204" s="39">
        <f t="shared" si="4"/>
        <v>7</v>
      </c>
      <c r="L204" s="40" t="str">
        <f t="shared" si="5"/>
        <v>Pide información</v>
      </c>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row>
    <row r="205" ht="15.0" customHeight="1">
      <c r="C205" s="1" t="str">
        <f t="shared" si="1"/>
        <v>Diego </v>
      </c>
      <c r="F205" s="86"/>
      <c r="G205" s="85" t="s">
        <v>979</v>
      </c>
      <c r="H205" s="36">
        <f t="shared" si="2"/>
        <v>0</v>
      </c>
      <c r="I205" s="37"/>
      <c r="J205" s="38">
        <f t="shared" si="3"/>
        <v>0</v>
      </c>
      <c r="K205" s="39">
        <f t="shared" si="4"/>
        <v>0</v>
      </c>
      <c r="L205" s="40">
        <f t="shared" si="5"/>
        <v>0</v>
      </c>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row>
    <row r="206" ht="15.0" customHeight="1">
      <c r="C206" s="1" t="str">
        <f t="shared" si="1"/>
        <v>Eddie </v>
      </c>
      <c r="E206" s="59" t="s">
        <v>21</v>
      </c>
      <c r="F206" s="84" t="s">
        <v>976</v>
      </c>
      <c r="G206" s="85" t="s">
        <v>982</v>
      </c>
      <c r="H206" s="36" t="str">
        <f t="shared" si="2"/>
        <v>No estoy seguro…</v>
      </c>
      <c r="I206" s="45" t="s">
        <v>180</v>
      </c>
      <c r="J206" s="38" t="str">
        <f t="shared" si="3"/>
        <v>Dudar</v>
      </c>
      <c r="K206" s="39">
        <f t="shared" si="4"/>
        <v>11</v>
      </c>
      <c r="L206" s="40" t="str">
        <f t="shared" si="5"/>
        <v>Muestra tensión o molestia</v>
      </c>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row>
    <row r="207" ht="15.0" customHeight="1">
      <c r="C207" s="1" t="str">
        <f t="shared" si="1"/>
        <v>Matías Aereal </v>
      </c>
      <c r="E207" s="59" t="s">
        <v>167</v>
      </c>
      <c r="F207" s="84" t="s">
        <v>976</v>
      </c>
      <c r="G207" s="85" t="s">
        <v>984</v>
      </c>
      <c r="H207" s="36" t="str">
        <f t="shared" si="2"/>
        <v>No</v>
      </c>
      <c r="I207" s="45" t="s">
        <v>91</v>
      </c>
      <c r="J207" s="38" t="str">
        <f t="shared" si="3"/>
        <v>Rechazo</v>
      </c>
      <c r="K207" s="39">
        <f t="shared" si="4"/>
        <v>10</v>
      </c>
      <c r="L207" s="40" t="str">
        <f t="shared" si="5"/>
        <v>Muestra desacuerdo o desaprobación</v>
      </c>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row>
    <row r="208" ht="15.0" customHeight="1">
      <c r="C208" s="1" t="str">
        <f t="shared" si="1"/>
        <v>Eddie </v>
      </c>
      <c r="E208" s="59" t="s">
        <v>21</v>
      </c>
      <c r="F208" s="84" t="s">
        <v>976</v>
      </c>
      <c r="G208" s="85" t="s">
        <v>985</v>
      </c>
      <c r="H208" s="36">
        <f t="shared" si="2"/>
        <v>0</v>
      </c>
      <c r="I208" s="37"/>
      <c r="J208" s="38">
        <f t="shared" si="3"/>
        <v>0</v>
      </c>
      <c r="K208" s="39">
        <f t="shared" si="4"/>
        <v>0</v>
      </c>
      <c r="L208" s="40">
        <f t="shared" si="5"/>
        <v>0</v>
      </c>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row>
    <row r="209" ht="15.0" customHeight="1">
      <c r="C209" s="1" t="str">
        <f t="shared" si="1"/>
        <v>Diego </v>
      </c>
      <c r="E209" s="59" t="s">
        <v>106</v>
      </c>
      <c r="F209" s="84" t="s">
        <v>976</v>
      </c>
      <c r="G209" s="85" t="s">
        <v>496</v>
      </c>
      <c r="H209" s="36">
        <f t="shared" si="2"/>
        <v>0</v>
      </c>
      <c r="I209" s="37"/>
      <c r="J209" s="38">
        <f t="shared" si="3"/>
        <v>0</v>
      </c>
      <c r="K209" s="39">
        <f t="shared" si="4"/>
        <v>0</v>
      </c>
      <c r="L209" s="40">
        <f t="shared" si="5"/>
        <v>0</v>
      </c>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row>
    <row r="210" ht="15.0" customHeight="1">
      <c r="C210" s="1" t="str">
        <f t="shared" si="1"/>
        <v>Diego </v>
      </c>
      <c r="F210" s="86"/>
      <c r="G210" s="85" t="s">
        <v>988</v>
      </c>
      <c r="H210" s="36">
        <f t="shared" si="2"/>
        <v>0</v>
      </c>
      <c r="I210" s="37"/>
      <c r="J210" s="38">
        <f t="shared" si="3"/>
        <v>0</v>
      </c>
      <c r="K210" s="39">
        <f t="shared" si="4"/>
        <v>0</v>
      </c>
      <c r="L210" s="40">
        <f t="shared" si="5"/>
        <v>0</v>
      </c>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row>
    <row r="211" ht="15.0" customHeight="1">
      <c r="C211" s="1" t="str">
        <f t="shared" si="1"/>
        <v>Diego </v>
      </c>
      <c r="F211" s="86"/>
      <c r="G211" s="85" t="s">
        <v>989</v>
      </c>
      <c r="H211" s="36">
        <f t="shared" si="2"/>
        <v>0</v>
      </c>
      <c r="I211" s="37"/>
      <c r="J211" s="38">
        <f t="shared" si="3"/>
        <v>0</v>
      </c>
      <c r="K211" s="39">
        <f t="shared" si="4"/>
        <v>0</v>
      </c>
      <c r="L211" s="40">
        <f t="shared" si="5"/>
        <v>0</v>
      </c>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row>
    <row r="212" ht="15.0" customHeight="1">
      <c r="C212" s="1" t="str">
        <f t="shared" si="1"/>
        <v>Matías Aereal </v>
      </c>
      <c r="E212" s="59" t="s">
        <v>167</v>
      </c>
      <c r="F212" s="84" t="s">
        <v>991</v>
      </c>
      <c r="G212" s="85" t="s">
        <v>992</v>
      </c>
      <c r="H212" s="36" t="str">
        <f t="shared" si="2"/>
        <v>En otras palabras…</v>
      </c>
      <c r="I212" s="45" t="s">
        <v>318</v>
      </c>
      <c r="J212" s="38" t="str">
        <f t="shared" si="3"/>
        <v>Parafrasear</v>
      </c>
      <c r="K212" s="39">
        <f t="shared" si="4"/>
        <v>6</v>
      </c>
      <c r="L212" s="40" t="str">
        <f t="shared" si="5"/>
        <v>Da información</v>
      </c>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row>
    <row r="213" ht="15.0" customHeight="1">
      <c r="C213" s="1" t="str">
        <f t="shared" si="1"/>
        <v>Matías Aereal </v>
      </c>
      <c r="F213" s="86"/>
      <c r="G213" s="85" t="s">
        <v>997</v>
      </c>
      <c r="H213" s="36">
        <f t="shared" si="2"/>
        <v>0</v>
      </c>
      <c r="I213" s="37"/>
      <c r="J213" s="38">
        <f t="shared" si="3"/>
        <v>0</v>
      </c>
      <c r="K213" s="39">
        <f t="shared" si="4"/>
        <v>0</v>
      </c>
      <c r="L213" s="40">
        <f t="shared" si="5"/>
        <v>0</v>
      </c>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row>
    <row r="214" ht="15.0" customHeight="1">
      <c r="C214" s="1" t="str">
        <f t="shared" si="1"/>
        <v>Matías Aereal </v>
      </c>
      <c r="F214" s="86"/>
      <c r="G214" s="85" t="s">
        <v>999</v>
      </c>
      <c r="H214" s="36">
        <f t="shared" si="2"/>
        <v>0</v>
      </c>
      <c r="I214" s="37"/>
      <c r="J214" s="38">
        <f t="shared" si="3"/>
        <v>0</v>
      </c>
      <c r="K214" s="39">
        <f t="shared" si="4"/>
        <v>0</v>
      </c>
      <c r="L214" s="40">
        <f t="shared" si="5"/>
        <v>0</v>
      </c>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row>
    <row r="215" ht="15.0" customHeight="1">
      <c r="C215" s="1" t="str">
        <f t="shared" si="1"/>
        <v>Matías Aereal </v>
      </c>
      <c r="F215" s="86"/>
      <c r="G215" s="85" t="s">
        <v>1001</v>
      </c>
      <c r="H215" s="36">
        <f t="shared" si="2"/>
        <v>0</v>
      </c>
      <c r="I215" s="37"/>
      <c r="J215" s="38">
        <f t="shared" si="3"/>
        <v>0</v>
      </c>
      <c r="K215" s="39">
        <f t="shared" si="4"/>
        <v>0</v>
      </c>
      <c r="L215" s="40">
        <f t="shared" si="5"/>
        <v>0</v>
      </c>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row>
    <row r="216" ht="15.0" customHeight="1">
      <c r="C216" s="1" t="str">
        <f t="shared" si="1"/>
        <v>Matías Aereal </v>
      </c>
      <c r="F216" s="86"/>
      <c r="G216" s="85" t="s">
        <v>1003</v>
      </c>
      <c r="H216" s="36">
        <f t="shared" si="2"/>
        <v>0</v>
      </c>
      <c r="I216" s="37"/>
      <c r="J216" s="38">
        <f t="shared" si="3"/>
        <v>0</v>
      </c>
      <c r="K216" s="39">
        <f t="shared" si="4"/>
        <v>0</v>
      </c>
      <c r="L216" s="40">
        <f t="shared" si="5"/>
        <v>0</v>
      </c>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row>
    <row r="217" ht="15.0" customHeight="1">
      <c r="C217" s="1" t="str">
        <f t="shared" si="1"/>
        <v>Matías Aereal </v>
      </c>
      <c r="F217" s="86"/>
      <c r="G217" s="85" t="s">
        <v>1005</v>
      </c>
      <c r="H217" s="36">
        <f t="shared" si="2"/>
        <v>0</v>
      </c>
      <c r="I217" s="37"/>
      <c r="J217" s="38">
        <f t="shared" si="3"/>
        <v>0</v>
      </c>
      <c r="K217" s="39">
        <f t="shared" si="4"/>
        <v>0</v>
      </c>
      <c r="L217" s="40">
        <f t="shared" si="5"/>
        <v>0</v>
      </c>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row>
    <row r="218" ht="15.0" customHeight="1">
      <c r="C218" s="1" t="str">
        <f t="shared" si="1"/>
        <v>Matías Aereal </v>
      </c>
      <c r="F218" s="86"/>
      <c r="G218" s="85" t="s">
        <v>1007</v>
      </c>
      <c r="H218" s="36">
        <f t="shared" si="2"/>
        <v>0</v>
      </c>
      <c r="I218" s="37"/>
      <c r="J218" s="38">
        <f t="shared" si="3"/>
        <v>0</v>
      </c>
      <c r="K218" s="39">
        <f t="shared" si="4"/>
        <v>0</v>
      </c>
      <c r="L218" s="40">
        <f t="shared" si="5"/>
        <v>0</v>
      </c>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row>
    <row r="219" ht="15.0" customHeight="1">
      <c r="C219" s="1" t="str">
        <f t="shared" si="1"/>
        <v>Jose </v>
      </c>
      <c r="E219" s="59" t="s">
        <v>47</v>
      </c>
      <c r="F219" s="84" t="s">
        <v>991</v>
      </c>
      <c r="G219" s="85" t="s">
        <v>1009</v>
      </c>
      <c r="H219" s="36" t="str">
        <f t="shared" si="2"/>
        <v>Discúlpenme…</v>
      </c>
      <c r="I219" s="45" t="s">
        <v>252</v>
      </c>
      <c r="J219" s="38" t="str">
        <f t="shared" si="3"/>
        <v>Disculparse</v>
      </c>
      <c r="K219" s="39">
        <f t="shared" si="4"/>
        <v>1</v>
      </c>
      <c r="L219" s="40" t="str">
        <f t="shared" si="5"/>
        <v>Muestra solidaridad</v>
      </c>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row>
    <row r="220" ht="15.0" customHeight="1">
      <c r="C220" s="1" t="str">
        <f t="shared" si="1"/>
        <v>Diego </v>
      </c>
      <c r="E220" s="59" t="s">
        <v>106</v>
      </c>
      <c r="F220" s="84" t="s">
        <v>991</v>
      </c>
      <c r="G220" s="85" t="s">
        <v>1013</v>
      </c>
      <c r="H220" s="36">
        <f t="shared" si="2"/>
        <v>0</v>
      </c>
      <c r="I220" s="37"/>
      <c r="J220" s="38">
        <f t="shared" si="3"/>
        <v>0</v>
      </c>
      <c r="K220" s="39">
        <f t="shared" si="4"/>
        <v>0</v>
      </c>
      <c r="L220" s="40">
        <f t="shared" si="5"/>
        <v>0</v>
      </c>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row>
    <row r="221" ht="15.0" customHeight="1">
      <c r="C221" s="1" t="str">
        <f t="shared" si="1"/>
        <v>Matías Aereal </v>
      </c>
      <c r="E221" s="59" t="s">
        <v>167</v>
      </c>
      <c r="F221" s="84" t="s">
        <v>991</v>
      </c>
      <c r="G221" s="85" t="s">
        <v>1016</v>
      </c>
      <c r="H221" s="36">
        <f t="shared" si="2"/>
        <v>0</v>
      </c>
      <c r="I221" s="37"/>
      <c r="J221" s="38">
        <f t="shared" si="3"/>
        <v>0</v>
      </c>
      <c r="K221" s="39">
        <f t="shared" si="4"/>
        <v>0</v>
      </c>
      <c r="L221" s="40">
        <f t="shared" si="5"/>
        <v>0</v>
      </c>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row>
    <row r="222" ht="15.0" customHeight="1">
      <c r="C222" s="1" t="str">
        <f t="shared" si="1"/>
        <v>Diego </v>
      </c>
      <c r="E222" s="59" t="s">
        <v>106</v>
      </c>
      <c r="F222" s="84" t="s">
        <v>991</v>
      </c>
      <c r="G222" s="85" t="s">
        <v>1020</v>
      </c>
      <c r="H222" s="36">
        <f t="shared" si="2"/>
        <v>0</v>
      </c>
      <c r="I222" s="37"/>
      <c r="J222" s="38">
        <f t="shared" si="3"/>
        <v>0</v>
      </c>
      <c r="K222" s="39">
        <f t="shared" si="4"/>
        <v>0</v>
      </c>
      <c r="L222" s="40">
        <f t="shared" si="5"/>
        <v>0</v>
      </c>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row>
    <row r="223" ht="15.0" customHeight="1">
      <c r="C223" s="1" t="str">
        <f t="shared" si="1"/>
        <v>Diego </v>
      </c>
      <c r="F223" s="86"/>
      <c r="G223" s="85" t="s">
        <v>1023</v>
      </c>
      <c r="H223" s="36">
        <f t="shared" si="2"/>
        <v>0</v>
      </c>
      <c r="I223" s="37"/>
      <c r="J223" s="38">
        <f t="shared" si="3"/>
        <v>0</v>
      </c>
      <c r="K223" s="39">
        <f t="shared" si="4"/>
        <v>0</v>
      </c>
      <c r="L223" s="40">
        <f t="shared" si="5"/>
        <v>0</v>
      </c>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row>
    <row r="224" ht="15.0" customHeight="1">
      <c r="C224" s="1" t="str">
        <f t="shared" si="1"/>
        <v>Matías Aereal </v>
      </c>
      <c r="E224" s="59" t="s">
        <v>167</v>
      </c>
      <c r="F224" s="84" t="s">
        <v>991</v>
      </c>
      <c r="G224" s="85" t="s">
        <v>1027</v>
      </c>
      <c r="H224" s="36">
        <f t="shared" si="2"/>
        <v>0</v>
      </c>
      <c r="I224" s="37"/>
      <c r="J224" s="38">
        <f t="shared" si="3"/>
        <v>0</v>
      </c>
      <c r="K224" s="39">
        <f t="shared" si="4"/>
        <v>0</v>
      </c>
      <c r="L224" s="40">
        <f t="shared" si="5"/>
        <v>0</v>
      </c>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row>
    <row r="225" ht="15.0" customHeight="1">
      <c r="C225" s="1" t="str">
        <f t="shared" si="1"/>
        <v>Diego </v>
      </c>
      <c r="E225" s="59" t="s">
        <v>106</v>
      </c>
      <c r="F225" s="84" t="s">
        <v>1030</v>
      </c>
      <c r="G225" s="85" t="s">
        <v>1031</v>
      </c>
      <c r="H225" s="36">
        <f t="shared" si="2"/>
        <v>0</v>
      </c>
      <c r="I225" s="37"/>
      <c r="J225" s="38">
        <f t="shared" si="3"/>
        <v>0</v>
      </c>
      <c r="K225" s="39">
        <f t="shared" si="4"/>
        <v>0</v>
      </c>
      <c r="L225" s="40">
        <f t="shared" si="5"/>
        <v>0</v>
      </c>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row>
    <row r="226" ht="15.0" customHeight="1">
      <c r="C226" s="1" t="str">
        <f t="shared" si="1"/>
        <v>Diego </v>
      </c>
      <c r="F226" s="86"/>
      <c r="G226" s="85" t="s">
        <v>1037</v>
      </c>
      <c r="H226" s="36">
        <f t="shared" si="2"/>
        <v>0</v>
      </c>
      <c r="I226" s="37"/>
      <c r="J226" s="38">
        <f t="shared" si="3"/>
        <v>0</v>
      </c>
      <c r="K226" s="39">
        <f t="shared" si="4"/>
        <v>0</v>
      </c>
      <c r="L226" s="40">
        <f t="shared" si="5"/>
        <v>0</v>
      </c>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row>
    <row r="227" ht="15.0" customHeight="1">
      <c r="C227" s="1" t="str">
        <f t="shared" si="1"/>
        <v>Diego </v>
      </c>
      <c r="F227" s="86"/>
      <c r="G227" s="85" t="s">
        <v>1040</v>
      </c>
      <c r="H227" s="36">
        <f t="shared" si="2"/>
        <v>0</v>
      </c>
      <c r="I227" s="37"/>
      <c r="J227" s="38">
        <f t="shared" si="3"/>
        <v>0</v>
      </c>
      <c r="K227" s="39">
        <f t="shared" si="4"/>
        <v>0</v>
      </c>
      <c r="L227" s="40">
        <f t="shared" si="5"/>
        <v>0</v>
      </c>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row>
    <row r="228" ht="15.0" customHeight="1">
      <c r="C228" s="1" t="str">
        <f t="shared" si="1"/>
        <v>Diego </v>
      </c>
      <c r="F228" s="86"/>
      <c r="G228" s="85" t="s">
        <v>1043</v>
      </c>
      <c r="H228" s="36">
        <f t="shared" si="2"/>
        <v>0</v>
      </c>
      <c r="I228" s="37"/>
      <c r="J228" s="38">
        <f t="shared" si="3"/>
        <v>0</v>
      </c>
      <c r="K228" s="39">
        <f t="shared" si="4"/>
        <v>0</v>
      </c>
      <c r="L228" s="40">
        <f t="shared" si="5"/>
        <v>0</v>
      </c>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row>
    <row r="229" ht="15.0" customHeight="1">
      <c r="C229" s="1" t="str">
        <f t="shared" si="1"/>
        <v>Matías Aereal </v>
      </c>
      <c r="E229" s="59" t="s">
        <v>167</v>
      </c>
      <c r="F229" s="84" t="s">
        <v>1030</v>
      </c>
      <c r="G229" s="85" t="s">
        <v>1045</v>
      </c>
      <c r="H229" s="36">
        <f t="shared" si="2"/>
        <v>0</v>
      </c>
      <c r="I229" s="37"/>
      <c r="J229" s="38">
        <f t="shared" si="3"/>
        <v>0</v>
      </c>
      <c r="K229" s="39">
        <f t="shared" si="4"/>
        <v>0</v>
      </c>
      <c r="L229" s="40">
        <f t="shared" si="5"/>
        <v>0</v>
      </c>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row>
    <row r="230" ht="15.0" customHeight="1">
      <c r="C230" s="1" t="str">
        <f t="shared" si="1"/>
        <v>Diego </v>
      </c>
      <c r="E230" s="59" t="s">
        <v>106</v>
      </c>
      <c r="F230" s="84" t="s">
        <v>1030</v>
      </c>
      <c r="G230" s="85" t="s">
        <v>1047</v>
      </c>
      <c r="H230" s="36">
        <f t="shared" si="2"/>
        <v>0</v>
      </c>
      <c r="I230" s="37"/>
      <c r="J230" s="38">
        <f t="shared" si="3"/>
        <v>0</v>
      </c>
      <c r="K230" s="39">
        <f t="shared" si="4"/>
        <v>0</v>
      </c>
      <c r="L230" s="40">
        <f t="shared" si="5"/>
        <v>0</v>
      </c>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row>
    <row r="231" ht="15.0" customHeight="1">
      <c r="C231" s="1" t="str">
        <f t="shared" si="1"/>
        <v>Matías Aereal </v>
      </c>
      <c r="E231" s="59" t="s">
        <v>167</v>
      </c>
      <c r="F231" s="84" t="s">
        <v>1049</v>
      </c>
      <c r="G231" s="85" t="s">
        <v>1050</v>
      </c>
      <c r="H231" s="36" t="str">
        <f t="shared" si="2"/>
        <v>No entiendo, ¿alguien puede...?</v>
      </c>
      <c r="I231" s="45" t="s">
        <v>362</v>
      </c>
      <c r="J231" s="38" t="str">
        <f t="shared" si="3"/>
        <v>Requerir atención</v>
      </c>
      <c r="K231" s="39">
        <f t="shared" si="4"/>
        <v>11</v>
      </c>
      <c r="L231" s="40" t="str">
        <f t="shared" si="5"/>
        <v>Muestra tensión o molestia</v>
      </c>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row>
    <row r="232" ht="15.0" customHeight="1">
      <c r="C232" s="1" t="str">
        <f t="shared" si="1"/>
        <v>Matías Aereal </v>
      </c>
      <c r="F232" s="86"/>
      <c r="G232" s="85" t="s">
        <v>1052</v>
      </c>
      <c r="H232" s="36">
        <f t="shared" si="2"/>
        <v>0</v>
      </c>
      <c r="I232" s="37"/>
      <c r="J232" s="38">
        <f t="shared" si="3"/>
        <v>0</v>
      </c>
      <c r="K232" s="39">
        <f t="shared" si="4"/>
        <v>0</v>
      </c>
      <c r="L232" s="40">
        <f t="shared" si="5"/>
        <v>0</v>
      </c>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row>
    <row r="233" ht="15.0" customHeight="1">
      <c r="C233" s="1" t="str">
        <f t="shared" si="1"/>
        <v>Diego </v>
      </c>
      <c r="E233" s="59" t="s">
        <v>106</v>
      </c>
      <c r="F233" s="84" t="s">
        <v>1049</v>
      </c>
      <c r="G233" s="85" t="s">
        <v>1054</v>
      </c>
      <c r="H233" s="36" t="str">
        <f t="shared" si="2"/>
        <v>Discrepar…</v>
      </c>
      <c r="I233" s="45" t="s">
        <v>194</v>
      </c>
      <c r="J233" s="38" t="str">
        <f t="shared" si="3"/>
        <v>Discrepar</v>
      </c>
      <c r="K233" s="39">
        <f t="shared" si="4"/>
        <v>12</v>
      </c>
      <c r="L233" s="40">
        <f t="shared" si="5"/>
        <v>0</v>
      </c>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row>
    <row r="234" ht="15.0" customHeight="1">
      <c r="C234" s="1" t="str">
        <f t="shared" si="1"/>
        <v>Jose </v>
      </c>
      <c r="E234" s="59" t="s">
        <v>47</v>
      </c>
      <c r="F234" s="84" t="s">
        <v>1049</v>
      </c>
      <c r="G234" s="85" t="s">
        <v>1057</v>
      </c>
      <c r="H234" s="36" t="str">
        <f t="shared" si="2"/>
        <v>¿Qué hacemos ahora?...</v>
      </c>
      <c r="I234" s="45" t="s">
        <v>36</v>
      </c>
      <c r="J234" s="38" t="str">
        <f t="shared" si="3"/>
        <v>Elaboración</v>
      </c>
      <c r="K234" s="39">
        <f t="shared" si="4"/>
        <v>9</v>
      </c>
      <c r="L234" s="40" t="str">
        <f t="shared" si="5"/>
        <v>Pide sugerencias u orientación</v>
      </c>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row>
    <row r="235" ht="15.0" customHeight="1">
      <c r="C235" s="1" t="str">
        <f t="shared" si="1"/>
        <v>Jose </v>
      </c>
      <c r="F235" s="86"/>
      <c r="G235" s="85" t="s">
        <v>1059</v>
      </c>
      <c r="H235" s="36">
        <f t="shared" si="2"/>
        <v>0</v>
      </c>
      <c r="I235" s="37"/>
      <c r="J235" s="38">
        <f t="shared" si="3"/>
        <v>0</v>
      </c>
      <c r="K235" s="39">
        <f t="shared" si="4"/>
        <v>0</v>
      </c>
      <c r="L235" s="40">
        <f t="shared" si="5"/>
        <v>0</v>
      </c>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row>
    <row r="236" ht="15.0" customHeight="1">
      <c r="C236" s="1" t="str">
        <f t="shared" si="1"/>
        <v>Diego </v>
      </c>
      <c r="E236" s="59" t="s">
        <v>106</v>
      </c>
      <c r="F236" s="84" t="s">
        <v>1049</v>
      </c>
      <c r="G236" s="85" t="s">
        <v>1061</v>
      </c>
      <c r="H236" s="36" t="str">
        <f t="shared" si="2"/>
        <v>En otras palabras…</v>
      </c>
      <c r="I236" s="45" t="s">
        <v>318</v>
      </c>
      <c r="J236" s="38" t="str">
        <f t="shared" si="3"/>
        <v>Parafrasear</v>
      </c>
      <c r="K236" s="39">
        <f t="shared" si="4"/>
        <v>6</v>
      </c>
      <c r="L236" s="40" t="str">
        <f t="shared" si="5"/>
        <v>Da información</v>
      </c>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row>
    <row r="237" ht="15.0" customHeight="1">
      <c r="C237" s="1" t="str">
        <f t="shared" si="1"/>
        <v>Diego </v>
      </c>
      <c r="F237" s="86"/>
      <c r="G237" s="85" t="s">
        <v>1063</v>
      </c>
      <c r="H237" s="36">
        <f t="shared" si="2"/>
        <v>0</v>
      </c>
      <c r="I237" s="37"/>
      <c r="J237" s="38">
        <f t="shared" si="3"/>
        <v>0</v>
      </c>
      <c r="K237" s="39">
        <f t="shared" si="4"/>
        <v>0</v>
      </c>
      <c r="L237" s="40">
        <f t="shared" si="5"/>
        <v>0</v>
      </c>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row>
    <row r="238" ht="15.0" customHeight="1">
      <c r="C238" s="1" t="str">
        <f t="shared" si="1"/>
        <v>Diego </v>
      </c>
      <c r="F238" s="86"/>
      <c r="G238" s="85" t="s">
        <v>1065</v>
      </c>
      <c r="H238" s="36">
        <f t="shared" si="2"/>
        <v>0</v>
      </c>
      <c r="I238" s="37"/>
      <c r="J238" s="38">
        <f t="shared" si="3"/>
        <v>0</v>
      </c>
      <c r="K238" s="39">
        <f t="shared" si="4"/>
        <v>0</v>
      </c>
      <c r="L238" s="40">
        <f t="shared" si="5"/>
        <v>0</v>
      </c>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row>
    <row r="239" ht="15.0" customHeight="1">
      <c r="C239" s="1" t="str">
        <f t="shared" si="1"/>
        <v>Matías Aereal </v>
      </c>
      <c r="E239" s="59" t="s">
        <v>167</v>
      </c>
      <c r="F239" s="84" t="s">
        <v>1049</v>
      </c>
      <c r="G239" s="85" t="s">
        <v>1067</v>
      </c>
      <c r="H239" s="36" t="str">
        <f t="shared" si="2"/>
        <v>Discrepar…</v>
      </c>
      <c r="I239" s="45" t="s">
        <v>194</v>
      </c>
      <c r="J239" s="38" t="str">
        <f t="shared" si="3"/>
        <v>Discrepar</v>
      </c>
      <c r="K239" s="39">
        <f t="shared" si="4"/>
        <v>12</v>
      </c>
      <c r="L239" s="40">
        <f t="shared" si="5"/>
        <v>0</v>
      </c>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row>
    <row r="240" ht="15.0" customHeight="1">
      <c r="C240" s="1" t="str">
        <f t="shared" si="1"/>
        <v>Matías Aereal </v>
      </c>
      <c r="F240" s="86"/>
      <c r="G240" s="85" t="s">
        <v>1069</v>
      </c>
      <c r="H240" s="36">
        <f t="shared" si="2"/>
        <v>0</v>
      </c>
      <c r="I240" s="37"/>
      <c r="J240" s="38">
        <f t="shared" si="3"/>
        <v>0</v>
      </c>
      <c r="K240" s="39">
        <f t="shared" si="4"/>
        <v>0</v>
      </c>
      <c r="L240" s="40">
        <f t="shared" si="5"/>
        <v>0</v>
      </c>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row>
    <row r="241" ht="15.0" customHeight="1">
      <c r="C241" s="1" t="str">
        <f t="shared" si="1"/>
        <v>Diego </v>
      </c>
      <c r="E241" s="59" t="s">
        <v>106</v>
      </c>
      <c r="F241" s="84" t="s">
        <v>1049</v>
      </c>
      <c r="G241" s="85" t="s">
        <v>1020</v>
      </c>
      <c r="H241" s="36" t="str">
        <f t="shared" si="2"/>
        <v>No</v>
      </c>
      <c r="I241" s="45" t="s">
        <v>91</v>
      </c>
      <c r="J241" s="38" t="str">
        <f t="shared" si="3"/>
        <v>Rechazo</v>
      </c>
      <c r="K241" s="39">
        <f t="shared" si="4"/>
        <v>10</v>
      </c>
      <c r="L241" s="40" t="str">
        <f t="shared" si="5"/>
        <v>Muestra desacuerdo o desaprobación</v>
      </c>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row>
    <row r="242" ht="15.0" customHeight="1">
      <c r="C242" s="1" t="str">
        <f t="shared" si="1"/>
        <v>Diego </v>
      </c>
      <c r="F242" s="86"/>
      <c r="G242" s="85" t="s">
        <v>1073</v>
      </c>
      <c r="H242" s="36">
        <f t="shared" si="2"/>
        <v>0</v>
      </c>
      <c r="I242" s="37"/>
      <c r="J242" s="38">
        <f t="shared" si="3"/>
        <v>0</v>
      </c>
      <c r="K242" s="39">
        <f t="shared" si="4"/>
        <v>0</v>
      </c>
      <c r="L242" s="40">
        <f t="shared" si="5"/>
        <v>0</v>
      </c>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row>
    <row r="243" ht="15.0" customHeight="1">
      <c r="C243" s="1" t="str">
        <f t="shared" si="1"/>
        <v>Matías Aereal </v>
      </c>
      <c r="E243" s="59" t="s">
        <v>167</v>
      </c>
      <c r="F243" s="84" t="s">
        <v>1076</v>
      </c>
      <c r="G243" s="85" t="s">
        <v>1077</v>
      </c>
      <c r="H243" s="36" t="str">
        <f t="shared" si="2"/>
        <v>No</v>
      </c>
      <c r="I243" s="45" t="s">
        <v>91</v>
      </c>
      <c r="J243" s="38" t="str">
        <f t="shared" si="3"/>
        <v>Rechazo</v>
      </c>
      <c r="K243" s="39">
        <f t="shared" si="4"/>
        <v>10</v>
      </c>
      <c r="L243" s="40" t="str">
        <f t="shared" si="5"/>
        <v>Muestra desacuerdo o desaprobación</v>
      </c>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row>
    <row r="244" ht="15.0" customHeight="1">
      <c r="C244" s="1" t="str">
        <f t="shared" si="1"/>
        <v>Jose </v>
      </c>
      <c r="E244" s="59" t="s">
        <v>47</v>
      </c>
      <c r="F244" s="84" t="s">
        <v>1076</v>
      </c>
      <c r="G244" s="85" t="s">
        <v>1080</v>
      </c>
      <c r="H244" s="36" t="str">
        <f t="shared" si="2"/>
        <v>No entiendo, ¿alguien puede...?</v>
      </c>
      <c r="I244" s="45" t="s">
        <v>362</v>
      </c>
      <c r="J244" s="38" t="str">
        <f t="shared" si="3"/>
        <v>Requerir atención</v>
      </c>
      <c r="K244" s="39">
        <f t="shared" si="4"/>
        <v>11</v>
      </c>
      <c r="L244" s="40" t="str">
        <f t="shared" si="5"/>
        <v>Muestra tensión o molestia</v>
      </c>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row>
    <row r="245" ht="15.0" customHeight="1">
      <c r="C245" s="1" t="str">
        <f t="shared" si="1"/>
        <v>Diego </v>
      </c>
      <c r="E245" s="59" t="s">
        <v>106</v>
      </c>
      <c r="F245" s="84" t="s">
        <v>1076</v>
      </c>
      <c r="G245" s="85" t="s">
        <v>1082</v>
      </c>
      <c r="H245" s="36">
        <f t="shared" si="2"/>
        <v>0</v>
      </c>
      <c r="I245" s="37"/>
      <c r="J245" s="38">
        <f t="shared" si="3"/>
        <v>0</v>
      </c>
      <c r="K245" s="39">
        <f t="shared" si="4"/>
        <v>0</v>
      </c>
      <c r="L245" s="40">
        <f t="shared" si="5"/>
        <v>0</v>
      </c>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row>
    <row r="246" ht="15.0" customHeight="1">
      <c r="C246" s="1" t="str">
        <f t="shared" si="1"/>
        <v>Matías Aereal </v>
      </c>
      <c r="E246" s="59" t="s">
        <v>167</v>
      </c>
      <c r="F246" s="84" t="s">
        <v>1076</v>
      </c>
      <c r="G246" s="85" t="s">
        <v>1084</v>
      </c>
      <c r="H246" s="36" t="str">
        <f t="shared" si="2"/>
        <v>Te explico….</v>
      </c>
      <c r="I246" s="45" t="s">
        <v>102</v>
      </c>
      <c r="J246" s="38" t="str">
        <f t="shared" si="3"/>
        <v>Atender</v>
      </c>
      <c r="K246" s="39">
        <f t="shared" si="4"/>
        <v>1</v>
      </c>
      <c r="L246" s="40" t="str">
        <f t="shared" si="5"/>
        <v>Muestra solidaridad</v>
      </c>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row>
    <row r="247" ht="15.0" customHeight="1">
      <c r="C247" s="1" t="str">
        <f t="shared" si="1"/>
        <v>Diego </v>
      </c>
      <c r="E247" s="59" t="s">
        <v>106</v>
      </c>
      <c r="F247" s="84" t="s">
        <v>1076</v>
      </c>
      <c r="G247" s="85" t="s">
        <v>1087</v>
      </c>
      <c r="H247" s="36" t="str">
        <f t="shared" si="2"/>
        <v>Discrepar…</v>
      </c>
      <c r="I247" s="45" t="s">
        <v>194</v>
      </c>
      <c r="J247" s="38" t="str">
        <f t="shared" si="3"/>
        <v>Discrepar</v>
      </c>
      <c r="K247" s="39">
        <f t="shared" si="4"/>
        <v>12</v>
      </c>
      <c r="L247" s="40">
        <f t="shared" si="5"/>
        <v>0</v>
      </c>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row>
    <row r="248" ht="15.0" customHeight="1">
      <c r="C248" s="1" t="str">
        <f t="shared" si="1"/>
        <v>Diego </v>
      </c>
      <c r="F248" s="86"/>
      <c r="G248" s="85" t="s">
        <v>1089</v>
      </c>
      <c r="H248" s="36" t="str">
        <f t="shared" si="2"/>
        <v>En vez de… Probemos…</v>
      </c>
      <c r="I248" s="45" t="s">
        <v>454</v>
      </c>
      <c r="J248" s="38" t="str">
        <f t="shared" si="3"/>
        <v>Requerir cambio de enfoque</v>
      </c>
      <c r="K248" s="39">
        <f t="shared" si="4"/>
        <v>4</v>
      </c>
      <c r="L248" s="40" t="str">
        <f t="shared" si="5"/>
        <v>Da sugerencia u orientación</v>
      </c>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row>
    <row r="249" ht="15.0" customHeight="1">
      <c r="C249" s="1" t="str">
        <f t="shared" si="1"/>
        <v>Matías Aereal </v>
      </c>
      <c r="E249" s="59" t="s">
        <v>167</v>
      </c>
      <c r="F249" s="84" t="s">
        <v>1092</v>
      </c>
      <c r="G249" s="85" t="s">
        <v>1093</v>
      </c>
      <c r="H249" s="36" t="str">
        <f t="shared" si="2"/>
        <v>En otras palabras…</v>
      </c>
      <c r="I249" s="45" t="s">
        <v>318</v>
      </c>
      <c r="J249" s="38" t="str">
        <f t="shared" si="3"/>
        <v>Parafrasear</v>
      </c>
      <c r="K249" s="39">
        <f t="shared" si="4"/>
        <v>6</v>
      </c>
      <c r="L249" s="40" t="str">
        <f t="shared" si="5"/>
        <v>Da información</v>
      </c>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row>
    <row r="250" ht="15.0" customHeight="1">
      <c r="C250" s="1" t="str">
        <f t="shared" si="1"/>
        <v>Matías Aereal </v>
      </c>
      <c r="F250" s="86"/>
      <c r="G250" s="85" t="s">
        <v>1095</v>
      </c>
      <c r="H250" s="36">
        <f t="shared" si="2"/>
        <v>0</v>
      </c>
      <c r="I250" s="37"/>
      <c r="J250" s="38">
        <f t="shared" si="3"/>
        <v>0</v>
      </c>
      <c r="K250" s="39">
        <f t="shared" si="4"/>
        <v>0</v>
      </c>
      <c r="L250" s="40">
        <f t="shared" si="5"/>
        <v>0</v>
      </c>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row>
    <row r="251" ht="15.0" customHeight="1">
      <c r="C251" s="1" t="str">
        <f t="shared" si="1"/>
        <v>Matías Aereal </v>
      </c>
      <c r="F251" s="86"/>
      <c r="G251" s="85" t="s">
        <v>1096</v>
      </c>
      <c r="H251" s="36" t="str">
        <f t="shared" si="2"/>
        <v>No entiendo, ¿alguien puede...?</v>
      </c>
      <c r="I251" s="45" t="s">
        <v>362</v>
      </c>
      <c r="J251" s="38" t="str">
        <f t="shared" si="3"/>
        <v>Requerir atención</v>
      </c>
      <c r="K251" s="39">
        <f t="shared" si="4"/>
        <v>11</v>
      </c>
      <c r="L251" s="40" t="str">
        <f t="shared" si="5"/>
        <v>Muestra tensión o molestia</v>
      </c>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row>
    <row r="252" ht="15.0" customHeight="1">
      <c r="C252" s="1" t="str">
        <f t="shared" si="1"/>
        <v>Diego </v>
      </c>
      <c r="E252" s="59" t="s">
        <v>106</v>
      </c>
      <c r="F252" s="84" t="s">
        <v>1092</v>
      </c>
      <c r="G252" s="85" t="s">
        <v>1098</v>
      </c>
      <c r="H252" s="36" t="str">
        <f t="shared" si="2"/>
        <v>Pero podría ocurrir que…</v>
      </c>
      <c r="I252" s="45" t="s">
        <v>136</v>
      </c>
      <c r="J252" s="38" t="str">
        <f t="shared" si="3"/>
        <v>Proponer excepciones</v>
      </c>
      <c r="K252" s="39">
        <f t="shared" si="4"/>
        <v>5</v>
      </c>
      <c r="L252" s="40" t="str">
        <f t="shared" si="5"/>
        <v>Da opiniones</v>
      </c>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row>
    <row r="253" ht="15.0" customHeight="1">
      <c r="C253" s="1" t="str">
        <f t="shared" si="1"/>
        <v>Diego </v>
      </c>
      <c r="F253" s="86"/>
      <c r="G253" s="85" t="s">
        <v>1099</v>
      </c>
      <c r="H253" s="36">
        <f t="shared" si="2"/>
        <v>0</v>
      </c>
      <c r="I253" s="37"/>
      <c r="J253" s="38">
        <f t="shared" si="3"/>
        <v>0</v>
      </c>
      <c r="K253" s="39">
        <f t="shared" si="4"/>
        <v>0</v>
      </c>
      <c r="L253" s="40">
        <f t="shared" si="5"/>
        <v>0</v>
      </c>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row>
    <row r="254" ht="15.0" customHeight="1">
      <c r="C254" s="1" t="str">
        <f t="shared" si="1"/>
        <v>Diego </v>
      </c>
      <c r="F254" s="86"/>
      <c r="G254" s="85" t="s">
        <v>1101</v>
      </c>
      <c r="H254" s="36">
        <f t="shared" si="2"/>
        <v>0</v>
      </c>
      <c r="I254" s="37"/>
      <c r="J254" s="38">
        <f t="shared" si="3"/>
        <v>0</v>
      </c>
      <c r="K254" s="39">
        <f t="shared" si="4"/>
        <v>0</v>
      </c>
      <c r="L254" s="40">
        <f t="shared" si="5"/>
        <v>0</v>
      </c>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row>
    <row r="255" ht="15.0" customHeight="1">
      <c r="C255" s="1" t="str">
        <f t="shared" si="1"/>
        <v>Eddie </v>
      </c>
      <c r="E255" s="59" t="s">
        <v>21</v>
      </c>
      <c r="F255" s="84" t="s">
        <v>1092</v>
      </c>
      <c r="G255" s="85" t="s">
        <v>1103</v>
      </c>
      <c r="H255" s="36">
        <f t="shared" si="2"/>
        <v>0</v>
      </c>
      <c r="I255" s="37"/>
      <c r="J255" s="38">
        <f t="shared" si="3"/>
        <v>0</v>
      </c>
      <c r="K255" s="39">
        <f t="shared" si="4"/>
        <v>0</v>
      </c>
      <c r="L255" s="40">
        <f t="shared" si="5"/>
        <v>0</v>
      </c>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row>
    <row r="256" ht="15.0" customHeight="1">
      <c r="C256" s="1" t="str">
        <f t="shared" si="1"/>
        <v>Eddie </v>
      </c>
      <c r="F256" s="86"/>
      <c r="G256" s="85" t="s">
        <v>1104</v>
      </c>
      <c r="H256" s="36" t="str">
        <f t="shared" si="2"/>
        <v>Entonces…</v>
      </c>
      <c r="I256" s="45" t="s">
        <v>88</v>
      </c>
      <c r="J256" s="38" t="str">
        <f t="shared" si="3"/>
        <v>Inferir</v>
      </c>
      <c r="K256" s="39">
        <f t="shared" si="4"/>
        <v>5</v>
      </c>
      <c r="L256" s="40" t="str">
        <f t="shared" si="5"/>
        <v>Da opiniones</v>
      </c>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row>
    <row r="257" ht="15.0" customHeight="1">
      <c r="C257" s="1" t="str">
        <f t="shared" si="1"/>
        <v>Diego </v>
      </c>
      <c r="E257" s="59" t="s">
        <v>106</v>
      </c>
      <c r="F257" s="84" t="s">
        <v>1105</v>
      </c>
      <c r="G257" s="85" t="s">
        <v>1106</v>
      </c>
      <c r="H257" s="36" t="str">
        <f t="shared" si="2"/>
        <v>Hay que hacer lo siguiente…</v>
      </c>
      <c r="I257" s="45" t="s">
        <v>150</v>
      </c>
      <c r="J257" s="38" t="str">
        <f t="shared" si="3"/>
        <v>Elaborar</v>
      </c>
      <c r="K257" s="39">
        <f t="shared" si="4"/>
        <v>4</v>
      </c>
      <c r="L257" s="40" t="str">
        <f t="shared" si="5"/>
        <v>Da sugerencia u orientación</v>
      </c>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row>
    <row r="258" ht="15.0" customHeight="1">
      <c r="C258" s="1" t="str">
        <f t="shared" si="1"/>
        <v>Matías Aereal </v>
      </c>
      <c r="E258" s="59" t="s">
        <v>167</v>
      </c>
      <c r="F258" s="84" t="s">
        <v>1105</v>
      </c>
      <c r="G258" s="85" t="s">
        <v>1108</v>
      </c>
      <c r="H258" s="36">
        <f t="shared" si="2"/>
        <v>0</v>
      </c>
      <c r="I258" s="37"/>
      <c r="J258" s="38">
        <f t="shared" si="3"/>
        <v>0</v>
      </c>
      <c r="K258" s="39">
        <f t="shared" si="4"/>
        <v>0</v>
      </c>
      <c r="L258" s="40">
        <f t="shared" si="5"/>
        <v>0</v>
      </c>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row>
    <row r="259" ht="15.0" customHeight="1">
      <c r="C259" s="1" t="str">
        <f t="shared" si="1"/>
        <v>Matías Aereal </v>
      </c>
      <c r="F259" s="86"/>
      <c r="G259" s="85" t="s">
        <v>1109</v>
      </c>
      <c r="H259" s="36" t="str">
        <f t="shared" si="2"/>
        <v>No</v>
      </c>
      <c r="I259" s="45" t="s">
        <v>91</v>
      </c>
      <c r="J259" s="38" t="str">
        <f t="shared" si="3"/>
        <v>Rechazo</v>
      </c>
      <c r="K259" s="39">
        <f t="shared" si="4"/>
        <v>10</v>
      </c>
      <c r="L259" s="40" t="str">
        <f t="shared" si="5"/>
        <v>Muestra desacuerdo o desaprobación</v>
      </c>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row>
    <row r="260" ht="15.0" customHeight="1">
      <c r="C260" s="1" t="str">
        <f t="shared" si="1"/>
        <v>Matías Aereal </v>
      </c>
      <c r="F260" s="86"/>
      <c r="G260" s="85" t="s">
        <v>1112</v>
      </c>
      <c r="H260" s="36" t="str">
        <f t="shared" si="2"/>
        <v>Te explico….</v>
      </c>
      <c r="I260" s="45" t="s">
        <v>102</v>
      </c>
      <c r="J260" s="38" t="str">
        <f t="shared" si="3"/>
        <v>Atender</v>
      </c>
      <c r="K260" s="39">
        <f t="shared" si="4"/>
        <v>1</v>
      </c>
      <c r="L260" s="40" t="str">
        <f t="shared" si="5"/>
        <v>Muestra solidaridad</v>
      </c>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row>
    <row r="261" ht="15.0" customHeight="1">
      <c r="C261" s="1" t="str">
        <f t="shared" si="1"/>
        <v>Matías Aereal </v>
      </c>
      <c r="F261" s="86"/>
      <c r="G261" s="85" t="s">
        <v>1113</v>
      </c>
      <c r="H261" s="36">
        <f t="shared" si="2"/>
        <v>0</v>
      </c>
      <c r="I261" s="37"/>
      <c r="J261" s="38">
        <f t="shared" si="3"/>
        <v>0</v>
      </c>
      <c r="K261" s="39">
        <f t="shared" si="4"/>
        <v>0</v>
      </c>
      <c r="L261" s="40">
        <f t="shared" si="5"/>
        <v>0</v>
      </c>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row>
    <row r="262" ht="15.0" customHeight="1">
      <c r="C262" s="1" t="str">
        <f t="shared" si="1"/>
        <v>Diego </v>
      </c>
      <c r="E262" s="59" t="s">
        <v>106</v>
      </c>
      <c r="F262" s="84" t="s">
        <v>1105</v>
      </c>
      <c r="G262" s="85" t="s">
        <v>1114</v>
      </c>
      <c r="H262" s="36" t="str">
        <f t="shared" si="2"/>
        <v>Si, estoy de acuerdo…</v>
      </c>
      <c r="I262" s="45" t="s">
        <v>144</v>
      </c>
      <c r="J262" s="38" t="str">
        <f t="shared" si="3"/>
        <v>Aceptación/Confirmación</v>
      </c>
      <c r="K262" s="39">
        <f t="shared" si="4"/>
        <v>3</v>
      </c>
      <c r="L262" s="40" t="str">
        <f t="shared" si="5"/>
        <v>Muestra acuerdo o aprueba</v>
      </c>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row>
    <row r="263" ht="15.0" customHeight="1">
      <c r="C263" s="1" t="str">
        <f t="shared" si="1"/>
        <v>Matías Aereal </v>
      </c>
      <c r="E263" s="59" t="s">
        <v>167</v>
      </c>
      <c r="F263" s="84" t="s">
        <v>1105</v>
      </c>
      <c r="G263" s="85" t="s">
        <v>1115</v>
      </c>
      <c r="H263" s="36" t="str">
        <f t="shared" si="2"/>
        <v>Yo creo que… porque…</v>
      </c>
      <c r="I263" s="45" t="s">
        <v>349</v>
      </c>
      <c r="J263" s="38" t="str">
        <f t="shared" si="3"/>
        <v>Justificar</v>
      </c>
      <c r="K263" s="39">
        <f t="shared" si="4"/>
        <v>5</v>
      </c>
      <c r="L263" s="40" t="str">
        <f t="shared" si="5"/>
        <v>Da opiniones</v>
      </c>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row>
    <row r="264" ht="15.0" customHeight="1">
      <c r="C264" s="1" t="str">
        <f t="shared" si="1"/>
        <v>Matías Aereal </v>
      </c>
      <c r="F264" s="86"/>
      <c r="G264" s="85" t="s">
        <v>1117</v>
      </c>
      <c r="H264" s="36">
        <f t="shared" si="2"/>
        <v>0</v>
      </c>
      <c r="I264" s="37"/>
      <c r="J264" s="38">
        <f t="shared" si="3"/>
        <v>0</v>
      </c>
      <c r="K264" s="39">
        <f t="shared" si="4"/>
        <v>0</v>
      </c>
      <c r="L264" s="40">
        <f t="shared" si="5"/>
        <v>0</v>
      </c>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row>
    <row r="265" ht="15.0" customHeight="1">
      <c r="C265" s="1" t="str">
        <f t="shared" si="1"/>
        <v>Matías Aereal </v>
      </c>
      <c r="F265" s="86"/>
      <c r="G265" s="85" t="s">
        <v>1120</v>
      </c>
      <c r="H265" s="36">
        <f t="shared" si="2"/>
        <v>0</v>
      </c>
      <c r="I265" s="37"/>
      <c r="J265" s="38">
        <f t="shared" si="3"/>
        <v>0</v>
      </c>
      <c r="K265" s="39">
        <f t="shared" si="4"/>
        <v>0</v>
      </c>
      <c r="L265" s="40">
        <f t="shared" si="5"/>
        <v>0</v>
      </c>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row>
    <row r="266" ht="15.0" customHeight="1">
      <c r="C266" s="1" t="str">
        <f t="shared" si="1"/>
        <v>Diego </v>
      </c>
      <c r="E266" s="59" t="s">
        <v>106</v>
      </c>
      <c r="F266" s="84" t="s">
        <v>1122</v>
      </c>
      <c r="G266" s="85" t="s">
        <v>1123</v>
      </c>
      <c r="H266" s="36" t="str">
        <f t="shared" si="2"/>
        <v>¿Están de acuerdo...?</v>
      </c>
      <c r="I266" s="45" t="s">
        <v>71</v>
      </c>
      <c r="J266" s="38" t="str">
        <f t="shared" si="3"/>
        <v>Requerir confirmación</v>
      </c>
      <c r="K266" s="39">
        <f t="shared" si="4"/>
        <v>8</v>
      </c>
      <c r="L266" s="40" t="str">
        <f t="shared" si="5"/>
        <v>Pide opinión</v>
      </c>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row>
    <row r="267" ht="15.0" customHeight="1">
      <c r="C267" s="1" t="str">
        <f t="shared" si="1"/>
        <v>Diego </v>
      </c>
      <c r="F267" s="86"/>
      <c r="G267" s="85" t="s">
        <v>1126</v>
      </c>
      <c r="H267" s="36">
        <f t="shared" si="2"/>
        <v>0</v>
      </c>
      <c r="I267" s="37"/>
      <c r="J267" s="38">
        <f t="shared" si="3"/>
        <v>0</v>
      </c>
      <c r="K267" s="39">
        <f t="shared" si="4"/>
        <v>0</v>
      </c>
      <c r="L267" s="40">
        <f t="shared" si="5"/>
        <v>0</v>
      </c>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row>
    <row r="268" ht="15.0" customHeight="1">
      <c r="C268" s="1" t="str">
        <f t="shared" si="1"/>
        <v>Diego </v>
      </c>
      <c r="F268" s="86"/>
      <c r="G268" s="85" t="s">
        <v>1127</v>
      </c>
      <c r="H268" s="36">
        <f t="shared" si="2"/>
        <v>0</v>
      </c>
      <c r="I268" s="37"/>
      <c r="J268" s="38">
        <f t="shared" si="3"/>
        <v>0</v>
      </c>
      <c r="K268" s="39">
        <f t="shared" si="4"/>
        <v>0</v>
      </c>
      <c r="L268" s="40">
        <f t="shared" si="5"/>
        <v>0</v>
      </c>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row>
    <row r="269" ht="15.0" customHeight="1">
      <c r="C269" s="1" t="str">
        <f t="shared" si="1"/>
        <v>Diego </v>
      </c>
      <c r="F269" s="86"/>
      <c r="G269" s="85" t="s">
        <v>1129</v>
      </c>
      <c r="H269" s="36">
        <f t="shared" si="2"/>
        <v>0</v>
      </c>
      <c r="I269" s="37"/>
      <c r="J269" s="38">
        <f t="shared" si="3"/>
        <v>0</v>
      </c>
      <c r="K269" s="39">
        <f t="shared" si="4"/>
        <v>0</v>
      </c>
      <c r="L269" s="40">
        <f t="shared" si="5"/>
        <v>0</v>
      </c>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row>
    <row r="270" ht="15.0" customHeight="1">
      <c r="C270" s="1" t="str">
        <f t="shared" si="1"/>
        <v>Diego </v>
      </c>
      <c r="F270" s="86"/>
      <c r="G270" s="85" t="s">
        <v>1131</v>
      </c>
      <c r="H270" s="36">
        <f t="shared" si="2"/>
        <v>0</v>
      </c>
      <c r="I270" s="37"/>
      <c r="J270" s="38">
        <f t="shared" si="3"/>
        <v>0</v>
      </c>
      <c r="K270" s="39">
        <f t="shared" si="4"/>
        <v>0</v>
      </c>
      <c r="L270" s="40">
        <f t="shared" si="5"/>
        <v>0</v>
      </c>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row>
    <row r="271" ht="15.0" customHeight="1">
      <c r="C271" s="1" t="str">
        <f t="shared" si="1"/>
        <v>Diego </v>
      </c>
      <c r="F271" s="86"/>
      <c r="G271" s="85" t="s">
        <v>1134</v>
      </c>
      <c r="H271" s="36">
        <f t="shared" si="2"/>
        <v>0</v>
      </c>
      <c r="I271" s="37"/>
      <c r="J271" s="38">
        <f t="shared" si="3"/>
        <v>0</v>
      </c>
      <c r="K271" s="39">
        <f t="shared" si="4"/>
        <v>0</v>
      </c>
      <c r="L271" s="40">
        <f t="shared" si="5"/>
        <v>0</v>
      </c>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row>
    <row r="272" ht="15.0" customHeight="1">
      <c r="C272" s="1" t="str">
        <f t="shared" si="1"/>
        <v>Jose </v>
      </c>
      <c r="E272" s="59" t="s">
        <v>47</v>
      </c>
      <c r="F272" s="84" t="s">
        <v>1136</v>
      </c>
      <c r="G272" s="85" t="s">
        <v>1137</v>
      </c>
      <c r="H272" s="36">
        <f t="shared" si="2"/>
        <v>0</v>
      </c>
      <c r="I272" s="37"/>
      <c r="J272" s="38">
        <f t="shared" si="3"/>
        <v>0</v>
      </c>
      <c r="K272" s="39">
        <f t="shared" si="4"/>
        <v>0</v>
      </c>
      <c r="L272" s="40">
        <f t="shared" si="5"/>
        <v>0</v>
      </c>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row>
    <row r="273" ht="15.0" customHeight="1">
      <c r="C273" s="1" t="str">
        <f t="shared" si="1"/>
        <v>Matías Aereal </v>
      </c>
      <c r="E273" s="59" t="s">
        <v>167</v>
      </c>
      <c r="F273" s="84" t="s">
        <v>1139</v>
      </c>
      <c r="G273" s="85" t="s">
        <v>1140</v>
      </c>
      <c r="H273" s="36">
        <f t="shared" si="2"/>
        <v>0</v>
      </c>
      <c r="I273" s="37"/>
      <c r="J273" s="38">
        <f t="shared" si="3"/>
        <v>0</v>
      </c>
      <c r="K273" s="39">
        <f t="shared" si="4"/>
        <v>0</v>
      </c>
      <c r="L273" s="40">
        <f t="shared" si="5"/>
        <v>0</v>
      </c>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row>
    <row r="274" ht="15.0" customHeight="1">
      <c r="C274" s="1" t="str">
        <f t="shared" si="1"/>
        <v>Matías Aereal </v>
      </c>
      <c r="F274" s="86"/>
      <c r="G274" s="85" t="s">
        <v>1141</v>
      </c>
      <c r="H274" s="36" t="str">
        <f t="shared" si="2"/>
        <v>Yo pienso que…</v>
      </c>
      <c r="I274" s="45" t="s">
        <v>127</v>
      </c>
      <c r="J274" s="38" t="str">
        <f t="shared" si="3"/>
        <v>Sugerir</v>
      </c>
      <c r="K274" s="39">
        <f t="shared" si="4"/>
        <v>5</v>
      </c>
      <c r="L274" s="40" t="str">
        <f t="shared" si="5"/>
        <v>Da opiniones</v>
      </c>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row>
    <row r="275" ht="15.0" customHeight="1">
      <c r="C275" s="1" t="str">
        <f t="shared" si="1"/>
        <v>Diego </v>
      </c>
      <c r="E275" s="59" t="s">
        <v>106</v>
      </c>
      <c r="F275" s="84" t="s">
        <v>1142</v>
      </c>
      <c r="G275" s="85" t="s">
        <v>1143</v>
      </c>
      <c r="H275" s="36">
        <f t="shared" si="2"/>
        <v>0</v>
      </c>
      <c r="I275" s="37"/>
      <c r="J275" s="38">
        <f t="shared" si="3"/>
        <v>0</v>
      </c>
      <c r="K275" s="39">
        <f t="shared" si="4"/>
        <v>0</v>
      </c>
      <c r="L275" s="40">
        <f t="shared" si="5"/>
        <v>0</v>
      </c>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row>
    <row r="276" ht="15.0" customHeight="1">
      <c r="C276" s="1" t="str">
        <f t="shared" si="1"/>
        <v>Diego </v>
      </c>
      <c r="F276" s="86"/>
      <c r="G276" s="85" t="s">
        <v>1144</v>
      </c>
      <c r="H276" s="36" t="str">
        <f t="shared" si="2"/>
        <v>En lugar de eso podríamos…</v>
      </c>
      <c r="I276" s="45" t="s">
        <v>270</v>
      </c>
      <c r="J276" s="38" t="str">
        <f t="shared" si="3"/>
        <v>Ofrecer alternativa</v>
      </c>
      <c r="K276" s="39">
        <f t="shared" si="4"/>
        <v>4</v>
      </c>
      <c r="L276" s="40" t="str">
        <f t="shared" si="5"/>
        <v>Da sugerencia u orientación</v>
      </c>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row>
    <row r="277" ht="15.0" customHeight="1">
      <c r="C277" s="1" t="str">
        <f t="shared" si="1"/>
        <v>Diego </v>
      </c>
      <c r="F277" s="86"/>
      <c r="G277" s="85" t="s">
        <v>1145</v>
      </c>
      <c r="H277" s="36">
        <f t="shared" si="2"/>
        <v>0</v>
      </c>
      <c r="I277" s="37"/>
      <c r="J277" s="38">
        <f t="shared" si="3"/>
        <v>0</v>
      </c>
      <c r="K277" s="39">
        <f t="shared" si="4"/>
        <v>0</v>
      </c>
      <c r="L277" s="40">
        <f t="shared" si="5"/>
        <v>0</v>
      </c>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row>
    <row r="278" ht="15.0" customHeight="1">
      <c r="C278" s="1" t="str">
        <f t="shared" si="1"/>
        <v>Matías Aereal </v>
      </c>
      <c r="E278" s="59" t="s">
        <v>167</v>
      </c>
      <c r="F278" s="84" t="s">
        <v>1146</v>
      </c>
      <c r="G278" s="85" t="s">
        <v>1147</v>
      </c>
      <c r="H278" s="36" t="str">
        <f t="shared" si="2"/>
        <v>Yo lo explicaría así…</v>
      </c>
      <c r="I278" s="45" t="s">
        <v>340</v>
      </c>
      <c r="J278" s="38" t="str">
        <f t="shared" si="3"/>
        <v>Explicar/Clarificar</v>
      </c>
      <c r="K278" s="39">
        <f t="shared" si="4"/>
        <v>6</v>
      </c>
      <c r="L278" s="40" t="str">
        <f t="shared" si="5"/>
        <v>Da información</v>
      </c>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row>
    <row r="279" ht="15.0" customHeight="1">
      <c r="C279" s="1" t="str">
        <f t="shared" si="1"/>
        <v>Matías Aereal </v>
      </c>
      <c r="F279" s="86"/>
      <c r="G279" s="85" t="s">
        <v>1148</v>
      </c>
      <c r="H279" s="36">
        <f t="shared" si="2"/>
        <v>0</v>
      </c>
      <c r="I279" s="37"/>
      <c r="J279" s="38">
        <f t="shared" si="3"/>
        <v>0</v>
      </c>
      <c r="K279" s="39">
        <f t="shared" si="4"/>
        <v>0</v>
      </c>
      <c r="L279" s="40">
        <f t="shared" si="5"/>
        <v>0</v>
      </c>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row>
    <row r="280" ht="15.0" customHeight="1">
      <c r="C280" s="1" t="str">
        <f t="shared" si="1"/>
        <v>Matías Aereal </v>
      </c>
      <c r="F280" s="86"/>
      <c r="G280" s="85" t="s">
        <v>1149</v>
      </c>
      <c r="H280" s="36">
        <f t="shared" si="2"/>
        <v>0</v>
      </c>
      <c r="I280" s="37"/>
      <c r="J280" s="38">
        <f t="shared" si="3"/>
        <v>0</v>
      </c>
      <c r="K280" s="39">
        <f t="shared" si="4"/>
        <v>0</v>
      </c>
      <c r="L280" s="40">
        <f t="shared" si="5"/>
        <v>0</v>
      </c>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row>
    <row r="281" ht="15.0" customHeight="1">
      <c r="C281" s="1" t="str">
        <f t="shared" si="1"/>
        <v>Matías Aereal </v>
      </c>
      <c r="F281" s="86"/>
      <c r="G281" s="85" t="s">
        <v>1150</v>
      </c>
      <c r="H281" s="36">
        <f t="shared" si="2"/>
        <v>0</v>
      </c>
      <c r="I281" s="37"/>
      <c r="J281" s="38">
        <f t="shared" si="3"/>
        <v>0</v>
      </c>
      <c r="K281" s="39">
        <f t="shared" si="4"/>
        <v>0</v>
      </c>
      <c r="L281" s="40">
        <f t="shared" si="5"/>
        <v>0</v>
      </c>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row>
    <row r="282" ht="15.0" customHeight="1">
      <c r="C282" s="1" t="str">
        <f t="shared" si="1"/>
        <v>Matías Aereal </v>
      </c>
      <c r="F282" s="86"/>
      <c r="G282" s="85" t="s">
        <v>1151</v>
      </c>
      <c r="H282" s="36">
        <f t="shared" si="2"/>
        <v>0</v>
      </c>
      <c r="I282" s="37"/>
      <c r="J282" s="38">
        <f t="shared" si="3"/>
        <v>0</v>
      </c>
      <c r="K282" s="39">
        <f t="shared" si="4"/>
        <v>0</v>
      </c>
      <c r="L282" s="40">
        <f t="shared" si="5"/>
        <v>0</v>
      </c>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row>
    <row r="283" ht="15.0" customHeight="1">
      <c r="C283" s="1" t="str">
        <f t="shared" si="1"/>
        <v>Diego </v>
      </c>
      <c r="E283" s="59" t="s">
        <v>106</v>
      </c>
      <c r="F283" s="84" t="s">
        <v>1154</v>
      </c>
      <c r="G283" s="85" t="s">
        <v>1155</v>
      </c>
      <c r="H283" s="36" t="str">
        <f t="shared" si="2"/>
        <v>Por favor, expliqueme…</v>
      </c>
      <c r="I283" s="45" t="s">
        <v>81</v>
      </c>
      <c r="J283" s="38" t="str">
        <f t="shared" si="3"/>
        <v>Clarificación</v>
      </c>
      <c r="K283" s="39">
        <f t="shared" si="4"/>
        <v>7</v>
      </c>
      <c r="L283" s="40" t="str">
        <f t="shared" si="5"/>
        <v>Pide información</v>
      </c>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row>
    <row r="284" ht="15.0" customHeight="1">
      <c r="C284" s="1" t="str">
        <f t="shared" si="1"/>
        <v>Diego </v>
      </c>
      <c r="F284" s="86"/>
      <c r="G284" s="85" t="s">
        <v>1156</v>
      </c>
      <c r="H284" s="36">
        <f t="shared" si="2"/>
        <v>0</v>
      </c>
      <c r="I284" s="37"/>
      <c r="J284" s="38">
        <f t="shared" si="3"/>
        <v>0</v>
      </c>
      <c r="K284" s="39">
        <f t="shared" si="4"/>
        <v>0</v>
      </c>
      <c r="L284" s="40">
        <f t="shared" si="5"/>
        <v>0</v>
      </c>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row>
    <row r="285" ht="15.0" customHeight="1">
      <c r="C285" s="1" t="str">
        <f t="shared" si="1"/>
        <v>Matías Aereal </v>
      </c>
      <c r="E285" s="59" t="s">
        <v>167</v>
      </c>
      <c r="F285" s="84" t="s">
        <v>1154</v>
      </c>
      <c r="G285" s="85" t="s">
        <v>1077</v>
      </c>
      <c r="H285" s="36" t="str">
        <f t="shared" si="2"/>
        <v>Si, estoy de acuerdo…</v>
      </c>
      <c r="I285" s="45" t="s">
        <v>144</v>
      </c>
      <c r="J285" s="38" t="str">
        <f t="shared" si="3"/>
        <v>Aceptación/Confirmación</v>
      </c>
      <c r="K285" s="39">
        <f t="shared" si="4"/>
        <v>3</v>
      </c>
      <c r="L285" s="40" t="str">
        <f t="shared" si="5"/>
        <v>Muestra acuerdo o aprueba</v>
      </c>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row>
    <row r="286" ht="15.0" customHeight="1">
      <c r="C286" s="1" t="str">
        <f t="shared" si="1"/>
        <v>Matías Aereal </v>
      </c>
      <c r="F286" s="86"/>
      <c r="G286" s="85" t="s">
        <v>1159</v>
      </c>
      <c r="H286" s="36" t="str">
        <f t="shared" si="2"/>
        <v>Por favor, muestreme…</v>
      </c>
      <c r="I286" s="45" t="s">
        <v>391</v>
      </c>
      <c r="J286" s="38" t="str">
        <f t="shared" si="3"/>
        <v>Ilustración</v>
      </c>
      <c r="K286" s="39">
        <f t="shared" si="4"/>
        <v>7</v>
      </c>
      <c r="L286" s="40" t="str">
        <f t="shared" si="5"/>
        <v>Pide información</v>
      </c>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row>
    <row r="287" ht="15.0" customHeight="1">
      <c r="C287" s="1" t="str">
        <f t="shared" si="1"/>
        <v>Diego </v>
      </c>
      <c r="E287" s="59" t="s">
        <v>106</v>
      </c>
      <c r="F287" s="84" t="s">
        <v>1154</v>
      </c>
      <c r="G287" s="85" t="s">
        <v>1161</v>
      </c>
      <c r="H287" s="36" t="str">
        <f t="shared" si="2"/>
        <v>Pero podría ocurrir que…</v>
      </c>
      <c r="I287" s="45" t="s">
        <v>136</v>
      </c>
      <c r="J287" s="38" t="str">
        <f t="shared" si="3"/>
        <v>Proponer excepciones</v>
      </c>
      <c r="K287" s="39">
        <f t="shared" si="4"/>
        <v>5</v>
      </c>
      <c r="L287" s="40" t="str">
        <f t="shared" si="5"/>
        <v>Da opiniones</v>
      </c>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row>
    <row r="288" ht="15.0" customHeight="1">
      <c r="C288" s="1" t="str">
        <f t="shared" si="1"/>
        <v>Matías Aereal </v>
      </c>
      <c r="E288" s="59" t="s">
        <v>167</v>
      </c>
      <c r="F288" s="84" t="s">
        <v>1154</v>
      </c>
      <c r="G288" s="85" t="s">
        <v>1163</v>
      </c>
      <c r="H288" s="36" t="str">
        <f t="shared" si="2"/>
        <v>Discrepar…</v>
      </c>
      <c r="I288" s="45" t="s">
        <v>194</v>
      </c>
      <c r="J288" s="38" t="str">
        <f t="shared" si="3"/>
        <v>Discrepar</v>
      </c>
      <c r="K288" s="39">
        <f t="shared" si="4"/>
        <v>12</v>
      </c>
      <c r="L288" s="40">
        <f t="shared" si="5"/>
        <v>0</v>
      </c>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row>
    <row r="289" ht="15.0" customHeight="1">
      <c r="C289" s="1" t="str">
        <f t="shared" si="1"/>
        <v>Diego </v>
      </c>
      <c r="E289" s="59" t="s">
        <v>106</v>
      </c>
      <c r="F289" s="84" t="s">
        <v>1154</v>
      </c>
      <c r="G289" s="85" t="s">
        <v>1166</v>
      </c>
      <c r="H289" s="36">
        <f t="shared" si="2"/>
        <v>0</v>
      </c>
      <c r="I289" s="37"/>
      <c r="J289" s="38">
        <f t="shared" si="3"/>
        <v>0</v>
      </c>
      <c r="K289" s="39">
        <f t="shared" si="4"/>
        <v>0</v>
      </c>
      <c r="L289" s="40">
        <f t="shared" si="5"/>
        <v>0</v>
      </c>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row>
    <row r="290" ht="15.0" customHeight="1">
      <c r="C290" s="1" t="str">
        <f t="shared" si="1"/>
        <v>Diego </v>
      </c>
      <c r="F290" s="86"/>
      <c r="G290" s="85" t="s">
        <v>1168</v>
      </c>
      <c r="H290" s="36">
        <f t="shared" si="2"/>
        <v>0</v>
      </c>
      <c r="I290" s="37"/>
      <c r="J290" s="38">
        <f t="shared" si="3"/>
        <v>0</v>
      </c>
      <c r="K290" s="39">
        <f t="shared" si="4"/>
        <v>0</v>
      </c>
      <c r="L290" s="40">
        <f t="shared" si="5"/>
        <v>0</v>
      </c>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row>
    <row r="291" ht="15.0" customHeight="1">
      <c r="C291" s="1" t="str">
        <f t="shared" si="1"/>
        <v>Diego </v>
      </c>
      <c r="F291" s="86"/>
      <c r="G291" s="85" t="s">
        <v>1171</v>
      </c>
      <c r="H291" s="36">
        <f t="shared" si="2"/>
        <v>0</v>
      </c>
      <c r="I291" s="37"/>
      <c r="J291" s="38">
        <f t="shared" si="3"/>
        <v>0</v>
      </c>
      <c r="K291" s="39">
        <f t="shared" si="4"/>
        <v>0</v>
      </c>
      <c r="L291" s="40">
        <f t="shared" si="5"/>
        <v>0</v>
      </c>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row>
    <row r="292" ht="15.0" customHeight="1">
      <c r="C292" s="1" t="str">
        <f t="shared" si="1"/>
        <v>Diego </v>
      </c>
      <c r="F292" s="86"/>
      <c r="G292" s="85" t="s">
        <v>1174</v>
      </c>
      <c r="H292" s="36" t="str">
        <f t="shared" si="2"/>
        <v>Resumiendo,…</v>
      </c>
      <c r="I292" s="45" t="s">
        <v>90</v>
      </c>
      <c r="J292" s="38" t="str">
        <f t="shared" si="3"/>
        <v>Resumir información</v>
      </c>
      <c r="K292" s="39">
        <f t="shared" si="4"/>
        <v>6</v>
      </c>
      <c r="L292" s="40" t="str">
        <f t="shared" si="5"/>
        <v>Da información</v>
      </c>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row>
    <row r="293" ht="15.0" customHeight="1">
      <c r="C293" s="1" t="str">
        <f t="shared" si="1"/>
        <v>Matías Aereal </v>
      </c>
      <c r="E293" s="59" t="s">
        <v>167</v>
      </c>
      <c r="F293" s="84" t="s">
        <v>1154</v>
      </c>
      <c r="G293" s="85" t="s">
        <v>1176</v>
      </c>
      <c r="H293" s="36" t="str">
        <f t="shared" si="2"/>
        <v>Te explico….</v>
      </c>
      <c r="I293" s="45" t="s">
        <v>102</v>
      </c>
      <c r="J293" s="38" t="str">
        <f t="shared" si="3"/>
        <v>Atender</v>
      </c>
      <c r="K293" s="39">
        <f t="shared" si="4"/>
        <v>1</v>
      </c>
      <c r="L293" s="40" t="str">
        <f t="shared" si="5"/>
        <v>Muestra solidaridad</v>
      </c>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row>
    <row r="294" ht="15.0" customHeight="1">
      <c r="C294" s="1" t="str">
        <f t="shared" si="1"/>
        <v>Matías Aereal </v>
      </c>
      <c r="F294" s="86"/>
      <c r="G294" s="85" t="s">
        <v>1179</v>
      </c>
      <c r="H294" s="36">
        <f t="shared" si="2"/>
        <v>0</v>
      </c>
      <c r="I294" s="37"/>
      <c r="J294" s="38">
        <f t="shared" si="3"/>
        <v>0</v>
      </c>
      <c r="K294" s="39">
        <f t="shared" si="4"/>
        <v>0</v>
      </c>
      <c r="L294" s="40">
        <f t="shared" si="5"/>
        <v>0</v>
      </c>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row>
    <row r="295" ht="15.0" customHeight="1">
      <c r="C295" s="1" t="str">
        <f t="shared" si="1"/>
        <v>Diego </v>
      </c>
      <c r="E295" s="59" t="s">
        <v>106</v>
      </c>
      <c r="F295" s="84" t="s">
        <v>1181</v>
      </c>
      <c r="G295" s="85" t="s">
        <v>1182</v>
      </c>
      <c r="H295" s="36" t="str">
        <f t="shared" si="2"/>
        <v>Yo pienso que…</v>
      </c>
      <c r="I295" s="45" t="s">
        <v>127</v>
      </c>
      <c r="J295" s="38" t="str">
        <f t="shared" si="3"/>
        <v>Sugerir</v>
      </c>
      <c r="K295" s="39">
        <f t="shared" si="4"/>
        <v>5</v>
      </c>
      <c r="L295" s="40" t="str">
        <f t="shared" si="5"/>
        <v>Da opiniones</v>
      </c>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row>
    <row r="296" ht="15.0" customHeight="1">
      <c r="C296" s="1" t="str">
        <f t="shared" si="1"/>
        <v>Diego </v>
      </c>
      <c r="F296" s="86"/>
      <c r="G296" s="85" t="s">
        <v>1183</v>
      </c>
      <c r="H296" s="36" t="str">
        <f t="shared" si="2"/>
        <v>¿Están de acuerdo...?</v>
      </c>
      <c r="I296" s="45" t="s">
        <v>71</v>
      </c>
      <c r="J296" s="38" t="str">
        <f t="shared" si="3"/>
        <v>Requerir confirmación</v>
      </c>
      <c r="K296" s="39">
        <f t="shared" si="4"/>
        <v>8</v>
      </c>
      <c r="L296" s="40" t="str">
        <f t="shared" si="5"/>
        <v>Pide opinión</v>
      </c>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row>
    <row r="297" ht="15.0" customHeight="1">
      <c r="C297" s="1" t="str">
        <f t="shared" si="1"/>
        <v>Jose </v>
      </c>
      <c r="E297" s="59" t="s">
        <v>47</v>
      </c>
      <c r="F297" s="84" t="s">
        <v>1181</v>
      </c>
      <c r="G297" s="85" t="s">
        <v>1186</v>
      </c>
      <c r="H297" s="36" t="str">
        <f t="shared" si="2"/>
        <v>Resumiendo,…</v>
      </c>
      <c r="I297" s="45" t="s">
        <v>90</v>
      </c>
      <c r="J297" s="38" t="str">
        <f t="shared" si="3"/>
        <v>Resumir información</v>
      </c>
      <c r="K297" s="39">
        <f t="shared" si="4"/>
        <v>6</v>
      </c>
      <c r="L297" s="40" t="str">
        <f t="shared" si="5"/>
        <v>Da información</v>
      </c>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row>
    <row r="298" ht="15.0" customHeight="1">
      <c r="C298" s="1" t="str">
        <f t="shared" si="1"/>
        <v>Diego </v>
      </c>
      <c r="E298" s="59" t="s">
        <v>106</v>
      </c>
      <c r="F298" s="84" t="s">
        <v>1181</v>
      </c>
      <c r="G298" s="85" t="s">
        <v>1188</v>
      </c>
      <c r="H298" s="36">
        <f t="shared" si="2"/>
        <v>0</v>
      </c>
      <c r="I298" s="37"/>
      <c r="J298" s="38">
        <f t="shared" si="3"/>
        <v>0</v>
      </c>
      <c r="K298" s="39">
        <f t="shared" si="4"/>
        <v>0</v>
      </c>
      <c r="L298" s="40">
        <f t="shared" si="5"/>
        <v>0</v>
      </c>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row>
    <row r="299" ht="15.0" customHeight="1">
      <c r="C299" s="1" t="str">
        <f t="shared" si="1"/>
        <v>Diego </v>
      </c>
      <c r="F299" s="86"/>
      <c r="G299" s="85" t="s">
        <v>1190</v>
      </c>
      <c r="H299" s="36" t="str">
        <f t="shared" si="2"/>
        <v>Yo lo explicaría así…</v>
      </c>
      <c r="I299" s="45" t="s">
        <v>340</v>
      </c>
      <c r="J299" s="38" t="str">
        <f t="shared" si="3"/>
        <v>Explicar/Clarificar</v>
      </c>
      <c r="K299" s="39">
        <f t="shared" si="4"/>
        <v>6</v>
      </c>
      <c r="L299" s="40" t="str">
        <f t="shared" si="5"/>
        <v>Da información</v>
      </c>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row>
    <row r="300" ht="15.0" customHeight="1">
      <c r="C300" s="1" t="str">
        <f t="shared" si="1"/>
        <v>Diego </v>
      </c>
      <c r="F300" s="86"/>
      <c r="G300" s="85" t="s">
        <v>1192</v>
      </c>
      <c r="H300" s="36">
        <f t="shared" si="2"/>
        <v>0</v>
      </c>
      <c r="I300" s="37"/>
      <c r="J300" s="38">
        <f t="shared" si="3"/>
        <v>0</v>
      </c>
      <c r="K300" s="39">
        <f t="shared" si="4"/>
        <v>0</v>
      </c>
      <c r="L300" s="40">
        <f t="shared" si="5"/>
        <v>0</v>
      </c>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row>
    <row r="301" ht="15.0" customHeight="1">
      <c r="C301" s="1" t="str">
        <f t="shared" si="1"/>
        <v>Matías Aereal </v>
      </c>
      <c r="E301" s="59" t="s">
        <v>167</v>
      </c>
      <c r="F301" s="84" t="s">
        <v>1181</v>
      </c>
      <c r="G301" s="85" t="s">
        <v>1193</v>
      </c>
      <c r="H301" s="36" t="str">
        <f t="shared" si="2"/>
        <v>Discrepar…</v>
      </c>
      <c r="I301" s="45" t="s">
        <v>194</v>
      </c>
      <c r="J301" s="38" t="str">
        <f t="shared" si="3"/>
        <v>Discrepar</v>
      </c>
      <c r="K301" s="39">
        <f t="shared" si="4"/>
        <v>12</v>
      </c>
      <c r="L301" s="40">
        <f t="shared" si="5"/>
        <v>0</v>
      </c>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row>
    <row r="302" ht="15.0" customHeight="1">
      <c r="C302" s="1" t="str">
        <f t="shared" si="1"/>
        <v>Diego </v>
      </c>
      <c r="E302" s="59" t="s">
        <v>106</v>
      </c>
      <c r="F302" s="84" t="s">
        <v>1181</v>
      </c>
      <c r="G302" s="85" t="s">
        <v>1196</v>
      </c>
      <c r="H302" s="36">
        <f t="shared" si="2"/>
        <v>0</v>
      </c>
      <c r="I302" s="37"/>
      <c r="J302" s="38">
        <f t="shared" si="3"/>
        <v>0</v>
      </c>
      <c r="K302" s="39">
        <f t="shared" si="4"/>
        <v>0</v>
      </c>
      <c r="L302" s="40">
        <f t="shared" si="5"/>
        <v>0</v>
      </c>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row>
    <row r="303" ht="15.0" customHeight="1">
      <c r="C303" s="1" t="str">
        <f t="shared" si="1"/>
        <v>Jose </v>
      </c>
      <c r="E303" s="59" t="s">
        <v>47</v>
      </c>
      <c r="F303" s="84" t="s">
        <v>1181</v>
      </c>
      <c r="G303" s="85" t="s">
        <v>1197</v>
      </c>
      <c r="H303" s="36" t="str">
        <f t="shared" si="2"/>
        <v>Te explico….</v>
      </c>
      <c r="I303" s="45" t="s">
        <v>102</v>
      </c>
      <c r="J303" s="38" t="str">
        <f t="shared" si="3"/>
        <v>Atender</v>
      </c>
      <c r="K303" s="39">
        <f t="shared" si="4"/>
        <v>1</v>
      </c>
      <c r="L303" s="40" t="str">
        <f t="shared" si="5"/>
        <v>Muestra solidaridad</v>
      </c>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row>
    <row r="304" ht="15.0" customHeight="1">
      <c r="C304" s="1" t="str">
        <f t="shared" si="1"/>
        <v>Jose </v>
      </c>
      <c r="F304" s="86"/>
      <c r="G304" s="85" t="s">
        <v>1198</v>
      </c>
      <c r="H304" s="36">
        <f t="shared" si="2"/>
        <v>0</v>
      </c>
      <c r="I304" s="37"/>
      <c r="J304" s="38">
        <f t="shared" si="3"/>
        <v>0</v>
      </c>
      <c r="K304" s="39">
        <f t="shared" si="4"/>
        <v>0</v>
      </c>
      <c r="L304" s="40">
        <f t="shared" si="5"/>
        <v>0</v>
      </c>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row>
    <row r="305" ht="15.0" customHeight="1">
      <c r="C305" s="1" t="str">
        <f t="shared" si="1"/>
        <v>Jose </v>
      </c>
      <c r="F305" s="86"/>
      <c r="G305" s="85" t="s">
        <v>1199</v>
      </c>
      <c r="H305" s="36">
        <f t="shared" si="2"/>
        <v>0</v>
      </c>
      <c r="I305" s="37"/>
      <c r="J305" s="38">
        <f t="shared" si="3"/>
        <v>0</v>
      </c>
      <c r="K305" s="39">
        <f t="shared" si="4"/>
        <v>0</v>
      </c>
      <c r="L305" s="40">
        <f t="shared" si="5"/>
        <v>0</v>
      </c>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row>
    <row r="306" ht="15.0" customHeight="1">
      <c r="C306" s="1" t="str">
        <f t="shared" si="1"/>
        <v>Matías Aereal </v>
      </c>
      <c r="E306" s="59" t="s">
        <v>167</v>
      </c>
      <c r="F306" s="84" t="s">
        <v>1181</v>
      </c>
      <c r="G306" s="85" t="s">
        <v>1200</v>
      </c>
      <c r="H306" s="36" t="str">
        <f t="shared" si="2"/>
        <v>Pero podría ocurrir que…</v>
      </c>
      <c r="I306" s="45" t="s">
        <v>136</v>
      </c>
      <c r="J306" s="38" t="str">
        <f t="shared" si="3"/>
        <v>Proponer excepciones</v>
      </c>
      <c r="K306" s="39">
        <f t="shared" si="4"/>
        <v>5</v>
      </c>
      <c r="L306" s="40" t="str">
        <f t="shared" si="5"/>
        <v>Da opiniones</v>
      </c>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row>
    <row r="307" ht="15.0" customHeight="1">
      <c r="C307" s="1" t="str">
        <f t="shared" si="1"/>
        <v>Diego </v>
      </c>
      <c r="E307" s="59" t="s">
        <v>106</v>
      </c>
      <c r="F307" s="84" t="s">
        <v>1202</v>
      </c>
      <c r="G307" s="85" t="s">
        <v>1203</v>
      </c>
      <c r="H307" s="36" t="str">
        <f t="shared" si="2"/>
        <v>Discrepar…</v>
      </c>
      <c r="I307" s="45" t="s">
        <v>194</v>
      </c>
      <c r="J307" s="38" t="str">
        <f t="shared" si="3"/>
        <v>Discrepar</v>
      </c>
      <c r="K307" s="39">
        <f t="shared" si="4"/>
        <v>12</v>
      </c>
      <c r="L307" s="40">
        <f t="shared" si="5"/>
        <v>0</v>
      </c>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row>
    <row r="308" ht="15.0" customHeight="1">
      <c r="C308" s="1" t="str">
        <f t="shared" si="1"/>
        <v>Diego </v>
      </c>
      <c r="F308" s="86"/>
      <c r="G308" s="85" t="s">
        <v>1204</v>
      </c>
      <c r="H308" s="36" t="str">
        <f t="shared" si="2"/>
        <v>Por favor, muestreme…</v>
      </c>
      <c r="I308" s="45" t="s">
        <v>391</v>
      </c>
      <c r="J308" s="38" t="str">
        <f t="shared" si="3"/>
        <v>Ilustración</v>
      </c>
      <c r="K308" s="39">
        <f t="shared" si="4"/>
        <v>7</v>
      </c>
      <c r="L308" s="40" t="str">
        <f t="shared" si="5"/>
        <v>Pide información</v>
      </c>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row>
    <row r="309" ht="15.0" customHeight="1">
      <c r="C309" s="1" t="str">
        <f t="shared" si="1"/>
        <v>Jose </v>
      </c>
      <c r="E309" s="59" t="s">
        <v>47</v>
      </c>
      <c r="F309" s="84" t="s">
        <v>1202</v>
      </c>
      <c r="G309" s="85" t="s">
        <v>1205</v>
      </c>
      <c r="H309" s="36">
        <f t="shared" si="2"/>
        <v>0</v>
      </c>
      <c r="I309" s="37"/>
      <c r="J309" s="38">
        <f t="shared" si="3"/>
        <v>0</v>
      </c>
      <c r="K309" s="39">
        <f t="shared" si="4"/>
        <v>0</v>
      </c>
      <c r="L309" s="40">
        <f t="shared" si="5"/>
        <v>0</v>
      </c>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row>
    <row r="310" ht="15.0" customHeight="1">
      <c r="C310" s="1" t="str">
        <f t="shared" si="1"/>
        <v>Diego </v>
      </c>
      <c r="E310" s="59" t="s">
        <v>106</v>
      </c>
      <c r="F310" s="84" t="s">
        <v>1202</v>
      </c>
      <c r="G310" s="85" t="s">
        <v>1207</v>
      </c>
      <c r="H310" s="36" t="str">
        <f t="shared" si="2"/>
        <v>A mi me parece bien…</v>
      </c>
      <c r="I310" s="45" t="s">
        <v>80</v>
      </c>
      <c r="J310" s="38" t="str">
        <f t="shared" si="3"/>
        <v>Concertar</v>
      </c>
      <c r="K310" s="39">
        <f t="shared" si="4"/>
        <v>5</v>
      </c>
      <c r="L310" s="40" t="str">
        <f t="shared" si="5"/>
        <v>Da opiniones</v>
      </c>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row>
    <row r="311" ht="15.0" customHeight="1">
      <c r="C311" s="1" t="str">
        <f t="shared" si="1"/>
        <v>Diego </v>
      </c>
      <c r="F311" s="86"/>
      <c r="G311" s="85" t="s">
        <v>1199</v>
      </c>
      <c r="H311" s="36">
        <f t="shared" si="2"/>
        <v>0</v>
      </c>
      <c r="I311" s="37"/>
      <c r="J311" s="38">
        <f t="shared" si="3"/>
        <v>0</v>
      </c>
      <c r="K311" s="39">
        <f t="shared" si="4"/>
        <v>0</v>
      </c>
      <c r="L311" s="40">
        <f t="shared" si="5"/>
        <v>0</v>
      </c>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row>
    <row r="312" ht="15.0" customHeight="1">
      <c r="C312" s="1" t="str">
        <f t="shared" si="1"/>
        <v>Diego </v>
      </c>
      <c r="F312" s="86"/>
      <c r="G312" s="85" t="s">
        <v>1210</v>
      </c>
      <c r="H312" s="36">
        <f t="shared" si="2"/>
        <v>0</v>
      </c>
      <c r="I312" s="37"/>
      <c r="J312" s="38">
        <f t="shared" si="3"/>
        <v>0</v>
      </c>
      <c r="K312" s="39">
        <f t="shared" si="4"/>
        <v>0</v>
      </c>
      <c r="L312" s="40">
        <f t="shared" si="5"/>
        <v>0</v>
      </c>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row>
    <row r="313" ht="15.0" customHeight="1">
      <c r="C313" s="1" t="str">
        <f t="shared" si="1"/>
        <v>Eddie </v>
      </c>
      <c r="E313" s="59" t="s">
        <v>21</v>
      </c>
      <c r="F313" s="84" t="s">
        <v>1211</v>
      </c>
      <c r="G313" s="85" t="s">
        <v>1212</v>
      </c>
      <c r="H313" s="36" t="str">
        <f t="shared" si="2"/>
        <v>A mi me parece bien…</v>
      </c>
      <c r="I313" s="45" t="s">
        <v>80</v>
      </c>
      <c r="J313" s="38" t="str">
        <f t="shared" si="3"/>
        <v>Concertar</v>
      </c>
      <c r="K313" s="39">
        <f t="shared" si="4"/>
        <v>5</v>
      </c>
      <c r="L313" s="40" t="str">
        <f t="shared" si="5"/>
        <v>Da opiniones</v>
      </c>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row>
    <row r="314" ht="15.0" customHeight="1">
      <c r="C314" s="1" t="str">
        <f t="shared" si="1"/>
        <v>Eddie </v>
      </c>
      <c r="F314" s="86"/>
      <c r="G314" s="85" t="s">
        <v>1214</v>
      </c>
      <c r="H314" s="36">
        <f t="shared" si="2"/>
        <v>0</v>
      </c>
      <c r="I314" s="37"/>
      <c r="J314" s="38">
        <f t="shared" si="3"/>
        <v>0</v>
      </c>
      <c r="K314" s="39">
        <f t="shared" si="4"/>
        <v>0</v>
      </c>
      <c r="L314" s="40">
        <f t="shared" si="5"/>
        <v>0</v>
      </c>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row>
    <row r="315" ht="15.0" customHeight="1">
      <c r="C315" s="1" t="str">
        <f t="shared" si="1"/>
        <v>Eddie </v>
      </c>
      <c r="F315" s="86"/>
      <c r="G315" s="85" t="s">
        <v>1217</v>
      </c>
      <c r="H315" s="36">
        <f t="shared" si="2"/>
        <v>0</v>
      </c>
      <c r="I315" s="37"/>
      <c r="J315" s="38">
        <f t="shared" si="3"/>
        <v>0</v>
      </c>
      <c r="K315" s="39">
        <f t="shared" si="4"/>
        <v>0</v>
      </c>
      <c r="L315" s="40">
        <f t="shared" si="5"/>
        <v>0</v>
      </c>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row>
    <row r="316" ht="15.0" customHeight="1">
      <c r="C316" s="1" t="str">
        <f t="shared" si="1"/>
        <v>Diego </v>
      </c>
      <c r="E316" s="59" t="s">
        <v>106</v>
      </c>
      <c r="F316" s="84" t="s">
        <v>1211</v>
      </c>
      <c r="G316" s="85" t="s">
        <v>1220</v>
      </c>
      <c r="H316" s="36" t="str">
        <f t="shared" si="2"/>
        <v>No estoy seguro…</v>
      </c>
      <c r="I316" s="45" t="s">
        <v>180</v>
      </c>
      <c r="J316" s="38" t="str">
        <f t="shared" si="3"/>
        <v>Dudar</v>
      </c>
      <c r="K316" s="39">
        <f t="shared" si="4"/>
        <v>11</v>
      </c>
      <c r="L316" s="40" t="str">
        <f t="shared" si="5"/>
        <v>Muestra tensión o molestia</v>
      </c>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row>
    <row r="317" ht="15.0" customHeight="1">
      <c r="C317" s="1" t="str">
        <f t="shared" si="1"/>
        <v>Eddie </v>
      </c>
      <c r="E317" s="59" t="s">
        <v>21</v>
      </c>
      <c r="F317" s="84" t="s">
        <v>1211</v>
      </c>
      <c r="G317" s="85" t="s">
        <v>1222</v>
      </c>
      <c r="H317" s="36" t="str">
        <f t="shared" si="2"/>
        <v>No</v>
      </c>
      <c r="I317" s="45" t="s">
        <v>91</v>
      </c>
      <c r="J317" s="38" t="str">
        <f t="shared" si="3"/>
        <v>Rechazo</v>
      </c>
      <c r="K317" s="39">
        <f t="shared" si="4"/>
        <v>10</v>
      </c>
      <c r="L317" s="40" t="str">
        <f t="shared" si="5"/>
        <v>Muestra desacuerdo o desaprobación</v>
      </c>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row>
    <row r="318" ht="15.0" customHeight="1">
      <c r="C318" s="1" t="str">
        <f t="shared" si="1"/>
        <v>Matías Aereal </v>
      </c>
      <c r="E318" s="59" t="s">
        <v>167</v>
      </c>
      <c r="F318" s="84" t="s">
        <v>1211</v>
      </c>
      <c r="G318" s="85" t="s">
        <v>1223</v>
      </c>
      <c r="H318" s="36" t="str">
        <f t="shared" si="2"/>
        <v>Discrepar…</v>
      </c>
      <c r="I318" s="45" t="s">
        <v>194</v>
      </c>
      <c r="J318" s="38" t="str">
        <f t="shared" si="3"/>
        <v>Discrepar</v>
      </c>
      <c r="K318" s="39">
        <f t="shared" si="4"/>
        <v>12</v>
      </c>
      <c r="L318" s="40">
        <f t="shared" si="5"/>
        <v>0</v>
      </c>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row>
    <row r="319" ht="15.0" customHeight="1">
      <c r="C319" s="1" t="str">
        <f t="shared" si="1"/>
        <v>Diego </v>
      </c>
      <c r="E319" s="59" t="s">
        <v>106</v>
      </c>
      <c r="F319" s="84" t="s">
        <v>1225</v>
      </c>
      <c r="G319" s="85" t="s">
        <v>1226</v>
      </c>
      <c r="H319" s="36">
        <f t="shared" si="2"/>
        <v>0</v>
      </c>
      <c r="I319" s="37"/>
      <c r="J319" s="38">
        <f t="shared" si="3"/>
        <v>0</v>
      </c>
      <c r="K319" s="39">
        <f t="shared" si="4"/>
        <v>0</v>
      </c>
      <c r="L319" s="40">
        <f t="shared" si="5"/>
        <v>0</v>
      </c>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row>
    <row r="320" ht="15.0" customHeight="1">
      <c r="C320" s="1" t="str">
        <f t="shared" si="1"/>
        <v>Diego </v>
      </c>
      <c r="F320" s="86"/>
      <c r="G320" s="85" t="s">
        <v>1229</v>
      </c>
      <c r="H320" s="36" t="str">
        <f t="shared" si="2"/>
        <v>Resumiendo,…</v>
      </c>
      <c r="I320" s="45" t="s">
        <v>90</v>
      </c>
      <c r="J320" s="38" t="str">
        <f t="shared" si="3"/>
        <v>Resumir información</v>
      </c>
      <c r="K320" s="39">
        <f t="shared" si="4"/>
        <v>6</v>
      </c>
      <c r="L320" s="40" t="str">
        <f t="shared" si="5"/>
        <v>Da información</v>
      </c>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row>
    <row r="321" ht="15.0" customHeight="1">
      <c r="C321" s="1" t="str">
        <f t="shared" si="1"/>
        <v>Matías Aereal </v>
      </c>
      <c r="E321" s="59" t="s">
        <v>167</v>
      </c>
      <c r="F321" s="84" t="s">
        <v>1232</v>
      </c>
      <c r="G321" s="85" t="s">
        <v>1233</v>
      </c>
      <c r="H321" s="36" t="str">
        <f t="shared" si="2"/>
        <v>No</v>
      </c>
      <c r="I321" s="45" t="s">
        <v>91</v>
      </c>
      <c r="J321" s="38" t="str">
        <f t="shared" si="3"/>
        <v>Rechazo</v>
      </c>
      <c r="K321" s="39">
        <f t="shared" si="4"/>
        <v>10</v>
      </c>
      <c r="L321" s="40" t="str">
        <f t="shared" si="5"/>
        <v>Muestra desacuerdo o desaprobación</v>
      </c>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row>
    <row r="322" ht="15.0" customHeight="1">
      <c r="C322" s="1" t="str">
        <f t="shared" si="1"/>
        <v>Diego </v>
      </c>
      <c r="E322" s="59" t="s">
        <v>106</v>
      </c>
      <c r="F322" s="84" t="s">
        <v>1232</v>
      </c>
      <c r="G322" s="85" t="s">
        <v>1236</v>
      </c>
      <c r="H322" s="36" t="str">
        <f t="shared" si="2"/>
        <v>En otras palabras…</v>
      </c>
      <c r="I322" s="45" t="s">
        <v>318</v>
      </c>
      <c r="J322" s="38" t="str">
        <f t="shared" si="3"/>
        <v>Parafrasear</v>
      </c>
      <c r="K322" s="39">
        <f t="shared" si="4"/>
        <v>6</v>
      </c>
      <c r="L322" s="40" t="str">
        <f t="shared" si="5"/>
        <v>Da información</v>
      </c>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row>
    <row r="323" ht="15.0" customHeight="1">
      <c r="C323" s="1" t="str">
        <f t="shared" si="1"/>
        <v>Diego </v>
      </c>
      <c r="F323" s="86"/>
      <c r="G323" s="85" t="s">
        <v>1239</v>
      </c>
      <c r="H323" s="36">
        <f t="shared" si="2"/>
        <v>0</v>
      </c>
      <c r="I323" s="37"/>
      <c r="J323" s="38">
        <f t="shared" si="3"/>
        <v>0</v>
      </c>
      <c r="K323" s="39">
        <f t="shared" si="4"/>
        <v>0</v>
      </c>
      <c r="L323" s="40">
        <f t="shared" si="5"/>
        <v>0</v>
      </c>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row>
    <row r="324" ht="15.0" customHeight="1">
      <c r="C324" s="1" t="str">
        <f t="shared" si="1"/>
        <v>Diego </v>
      </c>
      <c r="F324" s="86"/>
      <c r="G324" s="85" t="s">
        <v>1242</v>
      </c>
      <c r="H324" s="36">
        <f t="shared" si="2"/>
        <v>0</v>
      </c>
      <c r="I324" s="37"/>
      <c r="J324" s="38">
        <f t="shared" si="3"/>
        <v>0</v>
      </c>
      <c r="K324" s="39">
        <f t="shared" si="4"/>
        <v>0</v>
      </c>
      <c r="L324" s="40">
        <f t="shared" si="5"/>
        <v>0</v>
      </c>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row>
    <row r="325" ht="15.0" customHeight="1">
      <c r="C325" s="1" t="str">
        <f t="shared" si="1"/>
        <v>Matías Aereal </v>
      </c>
      <c r="E325" s="59" t="s">
        <v>167</v>
      </c>
      <c r="F325" s="84" t="s">
        <v>1245</v>
      </c>
      <c r="G325" s="85" t="s">
        <v>1246</v>
      </c>
      <c r="H325" s="36" t="str">
        <f t="shared" si="2"/>
        <v>Discrepar…</v>
      </c>
      <c r="I325" s="45" t="s">
        <v>194</v>
      </c>
      <c r="J325" s="38" t="str">
        <f t="shared" si="3"/>
        <v>Discrepar</v>
      </c>
      <c r="K325" s="39">
        <f t="shared" si="4"/>
        <v>12</v>
      </c>
      <c r="L325" s="40">
        <f t="shared" si="5"/>
        <v>0</v>
      </c>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row>
    <row r="326" ht="15.0" customHeight="1">
      <c r="C326" s="1" t="str">
        <f t="shared" si="1"/>
        <v>Diego </v>
      </c>
      <c r="E326" s="59" t="s">
        <v>106</v>
      </c>
      <c r="F326" s="84" t="s">
        <v>1249</v>
      </c>
      <c r="G326" s="85" t="s">
        <v>1250</v>
      </c>
      <c r="H326" s="36" t="str">
        <f t="shared" si="2"/>
        <v>¿Qué hacemos ahora?...</v>
      </c>
      <c r="I326" s="45" t="s">
        <v>36</v>
      </c>
      <c r="J326" s="38" t="str">
        <f t="shared" si="3"/>
        <v>Elaboración</v>
      </c>
      <c r="K326" s="39">
        <f t="shared" si="4"/>
        <v>9</v>
      </c>
      <c r="L326" s="40" t="str">
        <f t="shared" si="5"/>
        <v>Pide sugerencias u orientación</v>
      </c>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row>
    <row r="327" ht="15.0" customHeight="1">
      <c r="C327" s="1" t="str">
        <f t="shared" si="1"/>
        <v>Diego </v>
      </c>
      <c r="F327" s="86"/>
      <c r="G327" s="85" t="s">
        <v>1252</v>
      </c>
      <c r="H327" s="36" t="str">
        <f t="shared" si="2"/>
        <v>¿Por qué…?</v>
      </c>
      <c r="I327" s="45" t="s">
        <v>378</v>
      </c>
      <c r="J327" s="38" t="str">
        <f t="shared" si="3"/>
        <v>Justificación</v>
      </c>
      <c r="K327" s="39">
        <f t="shared" si="4"/>
        <v>8</v>
      </c>
      <c r="L327" s="40" t="str">
        <f t="shared" si="5"/>
        <v>Pide opinión</v>
      </c>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row>
    <row r="328" ht="15.0" customHeight="1">
      <c r="C328" s="1" t="str">
        <f t="shared" si="1"/>
        <v>Matías Aereal </v>
      </c>
      <c r="E328" s="59" t="s">
        <v>167</v>
      </c>
      <c r="F328" s="84" t="s">
        <v>1249</v>
      </c>
      <c r="G328" s="85" t="s">
        <v>1254</v>
      </c>
      <c r="H328" s="36" t="str">
        <f t="shared" si="2"/>
        <v>No</v>
      </c>
      <c r="I328" s="45" t="s">
        <v>91</v>
      </c>
      <c r="J328" s="38" t="str">
        <f t="shared" si="3"/>
        <v>Rechazo</v>
      </c>
      <c r="K328" s="39">
        <f t="shared" si="4"/>
        <v>10</v>
      </c>
      <c r="L328" s="40" t="str">
        <f t="shared" si="5"/>
        <v>Muestra desacuerdo o desaprobación</v>
      </c>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row>
    <row r="329" ht="15.0" customHeight="1">
      <c r="C329" s="1" t="str">
        <f t="shared" si="1"/>
        <v>Diego </v>
      </c>
      <c r="E329" s="59" t="s">
        <v>106</v>
      </c>
      <c r="F329" s="84" t="s">
        <v>1249</v>
      </c>
      <c r="G329" s="85" t="s">
        <v>1255</v>
      </c>
      <c r="H329" s="36" t="str">
        <f t="shared" si="2"/>
        <v>No</v>
      </c>
      <c r="I329" s="45" t="s">
        <v>91</v>
      </c>
      <c r="J329" s="38" t="str">
        <f t="shared" si="3"/>
        <v>Rechazo</v>
      </c>
      <c r="K329" s="39">
        <f t="shared" si="4"/>
        <v>10</v>
      </c>
      <c r="L329" s="40" t="str">
        <f t="shared" si="5"/>
        <v>Muestra desacuerdo o desaprobación</v>
      </c>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row>
    <row r="330" ht="15.0" customHeight="1">
      <c r="C330" s="1" t="str">
        <f t="shared" si="1"/>
        <v>Matías Aereal </v>
      </c>
      <c r="E330" s="59" t="s">
        <v>167</v>
      </c>
      <c r="F330" s="84" t="s">
        <v>1249</v>
      </c>
      <c r="G330" s="85" t="s">
        <v>1257</v>
      </c>
      <c r="H330" s="36" t="str">
        <f t="shared" si="2"/>
        <v>Hay que hacer lo siguiente…</v>
      </c>
      <c r="I330" s="45" t="s">
        <v>150</v>
      </c>
      <c r="J330" s="38" t="str">
        <f t="shared" si="3"/>
        <v>Elaborar</v>
      </c>
      <c r="K330" s="39">
        <f t="shared" si="4"/>
        <v>4</v>
      </c>
      <c r="L330" s="40" t="str">
        <f t="shared" si="5"/>
        <v>Da sugerencia u orientación</v>
      </c>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row>
    <row r="331" ht="15.0" customHeight="1">
      <c r="C331" s="1" t="str">
        <f t="shared" si="1"/>
        <v>Matías Aereal </v>
      </c>
      <c r="F331" s="86"/>
      <c r="G331" s="85" t="s">
        <v>1258</v>
      </c>
      <c r="H331" s="36">
        <f t="shared" si="2"/>
        <v>0</v>
      </c>
      <c r="I331" s="37"/>
      <c r="J331" s="38">
        <f t="shared" si="3"/>
        <v>0</v>
      </c>
      <c r="K331" s="39">
        <f t="shared" si="4"/>
        <v>0</v>
      </c>
      <c r="L331" s="40">
        <f t="shared" si="5"/>
        <v>0</v>
      </c>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row>
    <row r="332" ht="15.0" customHeight="1">
      <c r="C332" s="1" t="str">
        <f t="shared" si="1"/>
        <v>Matías Aereal </v>
      </c>
      <c r="F332" s="86"/>
      <c r="G332" s="85" t="s">
        <v>1261</v>
      </c>
      <c r="H332" s="36">
        <f t="shared" si="2"/>
        <v>0</v>
      </c>
      <c r="I332" s="37"/>
      <c r="J332" s="38">
        <f t="shared" si="3"/>
        <v>0</v>
      </c>
      <c r="K332" s="39">
        <f t="shared" si="4"/>
        <v>0</v>
      </c>
      <c r="L332" s="40">
        <f t="shared" si="5"/>
        <v>0</v>
      </c>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row>
    <row r="333" ht="15.0" customHeight="1">
      <c r="C333" s="1" t="str">
        <f t="shared" si="1"/>
        <v>Jose </v>
      </c>
      <c r="E333" s="59" t="s">
        <v>47</v>
      </c>
      <c r="F333" s="84" t="s">
        <v>1249</v>
      </c>
      <c r="G333" s="85" t="s">
        <v>1263</v>
      </c>
      <c r="H333" s="36" t="str">
        <f t="shared" si="2"/>
        <v>¿Están de acuerdo...?</v>
      </c>
      <c r="I333" s="45" t="s">
        <v>71</v>
      </c>
      <c r="J333" s="38" t="str">
        <f t="shared" si="3"/>
        <v>Requerir confirmación</v>
      </c>
      <c r="K333" s="39">
        <f t="shared" si="4"/>
        <v>8</v>
      </c>
      <c r="L333" s="40" t="str">
        <f t="shared" si="5"/>
        <v>Pide opinión</v>
      </c>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row>
    <row r="334" ht="15.0" customHeight="1">
      <c r="C334" s="1" t="str">
        <f t="shared" si="1"/>
        <v>Diego </v>
      </c>
      <c r="E334" s="59" t="s">
        <v>106</v>
      </c>
      <c r="F334" s="84" t="s">
        <v>1265</v>
      </c>
      <c r="G334" s="85" t="s">
        <v>1266</v>
      </c>
      <c r="H334" s="36" t="str">
        <f t="shared" si="2"/>
        <v>No</v>
      </c>
      <c r="I334" s="45" t="s">
        <v>91</v>
      </c>
      <c r="J334" s="38" t="str">
        <f t="shared" si="3"/>
        <v>Rechazo</v>
      </c>
      <c r="K334" s="39">
        <f t="shared" si="4"/>
        <v>10</v>
      </c>
      <c r="L334" s="40" t="str">
        <f t="shared" si="5"/>
        <v>Muestra desacuerdo o desaprobación</v>
      </c>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row>
    <row r="335" ht="15.0" customHeight="1">
      <c r="C335" s="1" t="str">
        <f t="shared" si="1"/>
        <v>Diego </v>
      </c>
      <c r="F335" s="86"/>
      <c r="G335" s="85" t="s">
        <v>290</v>
      </c>
      <c r="H335" s="36">
        <f t="shared" si="2"/>
        <v>0</v>
      </c>
      <c r="I335" s="37"/>
      <c r="J335" s="38">
        <f t="shared" si="3"/>
        <v>0</v>
      </c>
      <c r="K335" s="39">
        <f t="shared" si="4"/>
        <v>0</v>
      </c>
      <c r="L335" s="40">
        <f t="shared" si="5"/>
        <v>0</v>
      </c>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row>
    <row r="336" ht="15.0" customHeight="1">
      <c r="C336" s="1" t="str">
        <f t="shared" si="1"/>
        <v>Jose </v>
      </c>
      <c r="E336" s="59" t="s">
        <v>47</v>
      </c>
      <c r="F336" s="84" t="s">
        <v>1265</v>
      </c>
      <c r="G336" s="85" t="s">
        <v>1270</v>
      </c>
      <c r="H336" s="36" t="str">
        <f t="shared" si="2"/>
        <v>Discrepar…</v>
      </c>
      <c r="I336" s="45" t="s">
        <v>194</v>
      </c>
      <c r="J336" s="38" t="str">
        <f t="shared" si="3"/>
        <v>Discrepar</v>
      </c>
      <c r="K336" s="39">
        <f t="shared" si="4"/>
        <v>12</v>
      </c>
      <c r="L336" s="40">
        <f t="shared" si="5"/>
        <v>0</v>
      </c>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row>
    <row r="337" ht="15.0" customHeight="1">
      <c r="C337" s="1" t="str">
        <f t="shared" si="1"/>
        <v>Diego </v>
      </c>
      <c r="E337" s="59" t="s">
        <v>106</v>
      </c>
      <c r="F337" s="84" t="s">
        <v>1265</v>
      </c>
      <c r="G337" s="85" t="s">
        <v>1271</v>
      </c>
      <c r="H337" s="36">
        <f t="shared" si="2"/>
        <v>0</v>
      </c>
      <c r="I337" s="37"/>
      <c r="J337" s="38">
        <f t="shared" si="3"/>
        <v>0</v>
      </c>
      <c r="K337" s="39">
        <f t="shared" si="4"/>
        <v>0</v>
      </c>
      <c r="L337" s="40">
        <f t="shared" si="5"/>
        <v>0</v>
      </c>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row>
    <row r="338" ht="15.0" customHeight="1">
      <c r="C338" s="1" t="str">
        <f t="shared" si="1"/>
        <v>Matías Aereal </v>
      </c>
      <c r="E338" s="59" t="s">
        <v>167</v>
      </c>
      <c r="F338" s="84" t="s">
        <v>1265</v>
      </c>
      <c r="G338" s="85" t="s">
        <v>1274</v>
      </c>
      <c r="H338" s="36" t="str">
        <f t="shared" si="2"/>
        <v>Resumiendo,…</v>
      </c>
      <c r="I338" s="45" t="s">
        <v>90</v>
      </c>
      <c r="J338" s="38" t="str">
        <f t="shared" si="3"/>
        <v>Resumir información</v>
      </c>
      <c r="K338" s="39">
        <f t="shared" si="4"/>
        <v>6</v>
      </c>
      <c r="L338" s="40" t="str">
        <f t="shared" si="5"/>
        <v>Da información</v>
      </c>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row>
    <row r="339" ht="15.0" customHeight="1">
      <c r="C339" s="1" t="str">
        <f t="shared" si="1"/>
        <v>Diego </v>
      </c>
      <c r="E339" s="59" t="s">
        <v>106</v>
      </c>
      <c r="F339" s="84" t="s">
        <v>1275</v>
      </c>
      <c r="G339" s="85" t="s">
        <v>1276</v>
      </c>
      <c r="H339" s="36">
        <f t="shared" si="2"/>
        <v>0</v>
      </c>
      <c r="I339" s="37"/>
      <c r="J339" s="38">
        <f t="shared" si="3"/>
        <v>0</v>
      </c>
      <c r="K339" s="39">
        <f t="shared" si="4"/>
        <v>0</v>
      </c>
      <c r="L339" s="40">
        <f t="shared" si="5"/>
        <v>0</v>
      </c>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row>
    <row r="340" ht="15.0" customHeight="1">
      <c r="C340" s="1" t="str">
        <f t="shared" si="1"/>
        <v>Diego </v>
      </c>
      <c r="F340" s="86"/>
      <c r="G340" s="85" t="s">
        <v>1278</v>
      </c>
      <c r="H340" s="36">
        <f t="shared" si="2"/>
        <v>0</v>
      </c>
      <c r="I340" s="37"/>
      <c r="J340" s="38">
        <f t="shared" si="3"/>
        <v>0</v>
      </c>
      <c r="K340" s="39">
        <f t="shared" si="4"/>
        <v>0</v>
      </c>
      <c r="L340" s="40">
        <f t="shared" si="5"/>
        <v>0</v>
      </c>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row>
    <row r="341" ht="15.0" customHeight="1">
      <c r="C341" s="1" t="str">
        <f t="shared" si="1"/>
        <v>Matías Aereal </v>
      </c>
      <c r="E341" s="59" t="s">
        <v>167</v>
      </c>
      <c r="F341" s="84" t="s">
        <v>1275</v>
      </c>
      <c r="G341" s="85" t="s">
        <v>1280</v>
      </c>
      <c r="H341" s="36" t="str">
        <f t="shared" si="2"/>
        <v>Yo lo explicaría así…</v>
      </c>
      <c r="I341" s="45" t="s">
        <v>340</v>
      </c>
      <c r="J341" s="38" t="str">
        <f t="shared" si="3"/>
        <v>Explicar/Clarificar</v>
      </c>
      <c r="K341" s="39">
        <f t="shared" si="4"/>
        <v>6</v>
      </c>
      <c r="L341" s="40" t="str">
        <f t="shared" si="5"/>
        <v>Da información</v>
      </c>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row>
    <row r="342" ht="15.0" customHeight="1">
      <c r="C342" s="1" t="str">
        <f t="shared" si="1"/>
        <v>Matías Aereal </v>
      </c>
      <c r="F342" s="86"/>
      <c r="G342" s="85" t="s">
        <v>1282</v>
      </c>
      <c r="H342" s="36">
        <f t="shared" si="2"/>
        <v>0</v>
      </c>
      <c r="I342" s="37"/>
      <c r="J342" s="38">
        <f t="shared" si="3"/>
        <v>0</v>
      </c>
      <c r="K342" s="39">
        <f t="shared" si="4"/>
        <v>0</v>
      </c>
      <c r="L342" s="40">
        <f t="shared" si="5"/>
        <v>0</v>
      </c>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row>
    <row r="343" ht="15.0" customHeight="1">
      <c r="C343" s="1" t="str">
        <f t="shared" si="1"/>
        <v>Diego </v>
      </c>
      <c r="E343" s="59" t="s">
        <v>106</v>
      </c>
      <c r="F343" s="84" t="s">
        <v>1285</v>
      </c>
      <c r="G343" s="85" t="s">
        <v>1286</v>
      </c>
      <c r="H343" s="36" t="str">
        <f t="shared" si="2"/>
        <v>En vez de… Probemos…</v>
      </c>
      <c r="I343" s="45" t="s">
        <v>454</v>
      </c>
      <c r="J343" s="38" t="str">
        <f t="shared" si="3"/>
        <v>Requerir cambio de enfoque</v>
      </c>
      <c r="K343" s="39">
        <f t="shared" si="4"/>
        <v>4</v>
      </c>
      <c r="L343" s="40" t="str">
        <f t="shared" si="5"/>
        <v>Da sugerencia u orientación</v>
      </c>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row>
    <row r="344" ht="15.0" customHeight="1">
      <c r="C344" s="1" t="str">
        <f t="shared" si="1"/>
        <v>Diego </v>
      </c>
      <c r="F344" s="86"/>
      <c r="G344" s="85" t="s">
        <v>1288</v>
      </c>
      <c r="H344" s="36" t="str">
        <f t="shared" si="2"/>
        <v>¿Están de acuerdo...?</v>
      </c>
      <c r="I344" s="45" t="s">
        <v>71</v>
      </c>
      <c r="J344" s="38" t="str">
        <f t="shared" si="3"/>
        <v>Requerir confirmación</v>
      </c>
      <c r="K344" s="39">
        <f t="shared" si="4"/>
        <v>8</v>
      </c>
      <c r="L344" s="40" t="str">
        <f t="shared" si="5"/>
        <v>Pide opinión</v>
      </c>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row>
    <row r="345" ht="15.0" customHeight="1">
      <c r="C345" s="1" t="str">
        <f t="shared" si="1"/>
        <v>Matías Aereal </v>
      </c>
      <c r="E345" s="59" t="s">
        <v>167</v>
      </c>
      <c r="F345" s="84" t="s">
        <v>1290</v>
      </c>
      <c r="G345" s="85" t="s">
        <v>1291</v>
      </c>
      <c r="H345" s="36" t="str">
        <f t="shared" si="2"/>
        <v>No</v>
      </c>
      <c r="I345" s="45" t="s">
        <v>91</v>
      </c>
      <c r="J345" s="38" t="str">
        <f t="shared" si="3"/>
        <v>Rechazo</v>
      </c>
      <c r="K345" s="39">
        <f t="shared" si="4"/>
        <v>10</v>
      </c>
      <c r="L345" s="40" t="str">
        <f t="shared" si="5"/>
        <v>Muestra desacuerdo o desaprobación</v>
      </c>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row>
    <row r="346" ht="15.0" customHeight="1">
      <c r="C346" s="1" t="str">
        <f t="shared" si="1"/>
        <v>Matías Aereal </v>
      </c>
      <c r="F346" s="86"/>
      <c r="G346" s="85" t="s">
        <v>1292</v>
      </c>
      <c r="H346" s="36">
        <f t="shared" si="2"/>
        <v>0</v>
      </c>
      <c r="I346" s="37"/>
      <c r="J346" s="38">
        <f t="shared" si="3"/>
        <v>0</v>
      </c>
      <c r="K346" s="39">
        <f t="shared" si="4"/>
        <v>0</v>
      </c>
      <c r="L346" s="40">
        <f t="shared" si="5"/>
        <v>0</v>
      </c>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row>
    <row r="347" ht="15.0" customHeight="1">
      <c r="C347" s="1" t="str">
        <f t="shared" si="1"/>
        <v>Matías Aereal </v>
      </c>
      <c r="F347" s="86"/>
      <c r="G347" s="85" t="s">
        <v>1294</v>
      </c>
      <c r="H347" s="36">
        <f t="shared" si="2"/>
        <v>0</v>
      </c>
      <c r="I347" s="37"/>
      <c r="J347" s="38">
        <f t="shared" si="3"/>
        <v>0</v>
      </c>
      <c r="K347" s="39">
        <f t="shared" si="4"/>
        <v>0</v>
      </c>
      <c r="L347" s="40">
        <f t="shared" si="5"/>
        <v>0</v>
      </c>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row>
    <row r="348" ht="15.0" customHeight="1">
      <c r="C348" s="1" t="str">
        <f t="shared" si="1"/>
        <v>Matías Aereal </v>
      </c>
      <c r="F348" s="86"/>
      <c r="G348" s="85" t="s">
        <v>1297</v>
      </c>
      <c r="H348" s="36" t="str">
        <f t="shared" si="2"/>
        <v>Hay que hacer lo siguiente…</v>
      </c>
      <c r="I348" s="45" t="s">
        <v>150</v>
      </c>
      <c r="J348" s="38" t="str">
        <f t="shared" si="3"/>
        <v>Elaborar</v>
      </c>
      <c r="K348" s="39">
        <f t="shared" si="4"/>
        <v>4</v>
      </c>
      <c r="L348" s="40" t="str">
        <f t="shared" si="5"/>
        <v>Da sugerencia u orientación</v>
      </c>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row>
    <row r="349" ht="15.0" customHeight="1">
      <c r="C349" s="1" t="str">
        <f t="shared" si="1"/>
        <v>Diego </v>
      </c>
      <c r="E349" s="59" t="s">
        <v>106</v>
      </c>
      <c r="F349" s="84" t="s">
        <v>1290</v>
      </c>
      <c r="G349" s="85" t="s">
        <v>1300</v>
      </c>
      <c r="H349" s="36" t="str">
        <f t="shared" si="2"/>
        <v>Por favor, expliqueme…</v>
      </c>
      <c r="I349" s="45" t="s">
        <v>81</v>
      </c>
      <c r="J349" s="38" t="str">
        <f t="shared" si="3"/>
        <v>Clarificación</v>
      </c>
      <c r="K349" s="39">
        <f t="shared" si="4"/>
        <v>7</v>
      </c>
      <c r="L349" s="40" t="str">
        <f t="shared" si="5"/>
        <v>Pide información</v>
      </c>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row>
    <row r="350" ht="15.0" customHeight="1">
      <c r="C350" s="1" t="str">
        <f t="shared" si="1"/>
        <v>Matías Aereal </v>
      </c>
      <c r="E350" s="59" t="s">
        <v>167</v>
      </c>
      <c r="F350" s="84" t="s">
        <v>1290</v>
      </c>
      <c r="G350" s="85" t="s">
        <v>1302</v>
      </c>
      <c r="H350" s="36" t="str">
        <f t="shared" si="2"/>
        <v>No</v>
      </c>
      <c r="I350" s="45" t="s">
        <v>91</v>
      </c>
      <c r="J350" s="38" t="str">
        <f t="shared" si="3"/>
        <v>Rechazo</v>
      </c>
      <c r="K350" s="39">
        <f t="shared" si="4"/>
        <v>10</v>
      </c>
      <c r="L350" s="40" t="str">
        <f t="shared" si="5"/>
        <v>Muestra desacuerdo o desaprobación</v>
      </c>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row>
    <row r="351" ht="15.0" customHeight="1">
      <c r="C351" s="1" t="str">
        <f t="shared" si="1"/>
        <v>Diego </v>
      </c>
      <c r="E351" s="59" t="s">
        <v>106</v>
      </c>
      <c r="F351" s="84" t="s">
        <v>1290</v>
      </c>
      <c r="G351" s="85" t="s">
        <v>1305</v>
      </c>
      <c r="H351" s="36" t="str">
        <f t="shared" si="2"/>
        <v>Si, estoy de acuerdo…</v>
      </c>
      <c r="I351" s="45" t="s">
        <v>144</v>
      </c>
      <c r="J351" s="38" t="str">
        <f t="shared" si="3"/>
        <v>Aceptación/Confirmación</v>
      </c>
      <c r="K351" s="39">
        <f t="shared" si="4"/>
        <v>3</v>
      </c>
      <c r="L351" s="40" t="str">
        <f t="shared" si="5"/>
        <v>Muestra acuerdo o aprueba</v>
      </c>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row>
    <row r="352" ht="15.0" customHeight="1">
      <c r="C352" s="1" t="str">
        <f t="shared" si="1"/>
        <v>Matías Aereal </v>
      </c>
      <c r="E352" s="59" t="s">
        <v>167</v>
      </c>
      <c r="F352" s="84" t="s">
        <v>1290</v>
      </c>
      <c r="G352" s="85" t="s">
        <v>1307</v>
      </c>
      <c r="H352" s="36" t="str">
        <f t="shared" si="2"/>
        <v>Te explico….</v>
      </c>
      <c r="I352" s="45" t="s">
        <v>102</v>
      </c>
      <c r="J352" s="38" t="str">
        <f t="shared" si="3"/>
        <v>Atender</v>
      </c>
      <c r="K352" s="39">
        <f t="shared" si="4"/>
        <v>1</v>
      </c>
      <c r="L352" s="40" t="str">
        <f t="shared" si="5"/>
        <v>Muestra solidaridad</v>
      </c>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row>
    <row r="353" ht="15.0" customHeight="1">
      <c r="C353" s="1" t="str">
        <f t="shared" si="1"/>
        <v>Eddie </v>
      </c>
      <c r="E353" s="59" t="s">
        <v>21</v>
      </c>
      <c r="F353" s="84" t="s">
        <v>1290</v>
      </c>
      <c r="G353" s="85" t="s">
        <v>1310</v>
      </c>
      <c r="H353" s="36" t="str">
        <f t="shared" si="2"/>
        <v>¿Qué hacemos ahora?...</v>
      </c>
      <c r="I353" s="45" t="s">
        <v>36</v>
      </c>
      <c r="J353" s="38" t="str">
        <f t="shared" si="3"/>
        <v>Elaboración</v>
      </c>
      <c r="K353" s="39">
        <f t="shared" si="4"/>
        <v>9</v>
      </c>
      <c r="L353" s="40" t="str">
        <f t="shared" si="5"/>
        <v>Pide sugerencias u orientación</v>
      </c>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row>
    <row r="354" ht="15.0" customHeight="1">
      <c r="C354" s="1" t="str">
        <f t="shared" si="1"/>
        <v>Diego </v>
      </c>
      <c r="E354" s="59" t="s">
        <v>106</v>
      </c>
      <c r="F354" s="84" t="s">
        <v>1312</v>
      </c>
      <c r="G354" s="85" t="s">
        <v>1313</v>
      </c>
      <c r="H354" s="36" t="str">
        <f t="shared" si="2"/>
        <v>¿Qué falta considerar?...</v>
      </c>
      <c r="I354" s="45" t="s">
        <v>363</v>
      </c>
      <c r="J354" s="38" t="str">
        <f t="shared" si="3"/>
        <v>Información</v>
      </c>
      <c r="K354" s="39">
        <f t="shared" si="4"/>
        <v>7</v>
      </c>
      <c r="L354" s="40" t="str">
        <f t="shared" si="5"/>
        <v>Pide información</v>
      </c>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row>
    <row r="355" ht="15.0" customHeight="1">
      <c r="C355" s="1" t="str">
        <f t="shared" si="1"/>
        <v>Jose </v>
      </c>
      <c r="E355" s="59" t="s">
        <v>47</v>
      </c>
      <c r="F355" s="84" t="s">
        <v>1316</v>
      </c>
      <c r="G355" s="85" t="s">
        <v>1317</v>
      </c>
      <c r="H355" s="36" t="str">
        <f t="shared" si="2"/>
        <v>¡Esto va bien! Sigamos…</v>
      </c>
      <c r="I355" s="45" t="s">
        <v>99</v>
      </c>
      <c r="J355" s="38" t="str">
        <f t="shared" si="3"/>
        <v>Reforzar</v>
      </c>
      <c r="K355" s="39">
        <f t="shared" si="4"/>
        <v>5</v>
      </c>
      <c r="L355" s="40" t="str">
        <f t="shared" si="5"/>
        <v>Da opiniones</v>
      </c>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row>
    <row r="356" ht="15.0" customHeight="1">
      <c r="C356" s="1" t="str">
        <f t="shared" si="1"/>
        <v>Diego </v>
      </c>
      <c r="E356" s="59" t="s">
        <v>106</v>
      </c>
      <c r="F356" s="84" t="s">
        <v>1318</v>
      </c>
      <c r="G356" s="85" t="s">
        <v>1319</v>
      </c>
      <c r="H356" s="36" t="str">
        <f t="shared" si="2"/>
        <v>Yo lo dejaría así…</v>
      </c>
      <c r="I356" s="45" t="s">
        <v>355</v>
      </c>
      <c r="J356" s="38" t="str">
        <f t="shared" si="3"/>
        <v>Afirmar</v>
      </c>
      <c r="K356" s="39">
        <f t="shared" si="4"/>
        <v>5</v>
      </c>
      <c r="L356" s="40" t="str">
        <f t="shared" si="5"/>
        <v>Da opiniones</v>
      </c>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row>
    <row r="357" ht="15.0" customHeight="1">
      <c r="C357" s="1" t="str">
        <f t="shared" si="1"/>
        <v>Matías Aereal </v>
      </c>
      <c r="E357" s="59" t="s">
        <v>167</v>
      </c>
      <c r="F357" s="84" t="s">
        <v>1318</v>
      </c>
      <c r="G357" s="85" t="s">
        <v>1322</v>
      </c>
      <c r="H357" s="36" t="str">
        <f t="shared" si="2"/>
        <v>Hay que hacer lo siguiente…</v>
      </c>
      <c r="I357" s="45" t="s">
        <v>150</v>
      </c>
      <c r="J357" s="38" t="str">
        <f t="shared" si="3"/>
        <v>Elaborar</v>
      </c>
      <c r="K357" s="39">
        <f t="shared" si="4"/>
        <v>4</v>
      </c>
      <c r="L357" s="40" t="str">
        <f t="shared" si="5"/>
        <v>Da sugerencia u orientación</v>
      </c>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row>
    <row r="358" ht="15.0" customHeight="1">
      <c r="C358" s="1" t="str">
        <f t="shared" si="1"/>
        <v>Diego </v>
      </c>
      <c r="E358" s="59" t="s">
        <v>106</v>
      </c>
      <c r="F358" s="84" t="s">
        <v>1318</v>
      </c>
      <c r="G358" s="85" t="s">
        <v>1325</v>
      </c>
      <c r="H358" s="36">
        <f t="shared" si="2"/>
        <v>0</v>
      </c>
      <c r="I358" s="37"/>
      <c r="J358" s="38">
        <f t="shared" si="3"/>
        <v>0</v>
      </c>
      <c r="K358" s="39">
        <f t="shared" si="4"/>
        <v>0</v>
      </c>
      <c r="L358" s="40">
        <f t="shared" si="5"/>
        <v>0</v>
      </c>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row>
    <row r="359" ht="15.0" customHeight="1">
      <c r="C359" s="1" t="str">
        <f t="shared" si="1"/>
        <v>Jose </v>
      </c>
      <c r="E359" s="59" t="s">
        <v>47</v>
      </c>
      <c r="F359" s="84" t="s">
        <v>1318</v>
      </c>
      <c r="G359" s="85" t="s">
        <v>769</v>
      </c>
      <c r="H359" s="36">
        <f t="shared" si="2"/>
        <v>0</v>
      </c>
      <c r="I359" s="37"/>
      <c r="J359" s="38">
        <f t="shared" si="3"/>
        <v>0</v>
      </c>
      <c r="K359" s="39">
        <f t="shared" si="4"/>
        <v>0</v>
      </c>
      <c r="L359" s="40">
        <f t="shared" si="5"/>
        <v>0</v>
      </c>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row>
    <row r="360" ht="15.0" customHeight="1">
      <c r="C360" s="1" t="str">
        <f t="shared" si="1"/>
        <v>Matías Aereal </v>
      </c>
      <c r="E360" s="59" t="s">
        <v>167</v>
      </c>
      <c r="F360" s="84" t="s">
        <v>1318</v>
      </c>
      <c r="G360" s="85" t="s">
        <v>662</v>
      </c>
      <c r="H360" s="36">
        <f t="shared" si="2"/>
        <v>0</v>
      </c>
      <c r="I360" s="37"/>
      <c r="J360" s="38">
        <f t="shared" si="3"/>
        <v>0</v>
      </c>
      <c r="K360" s="39">
        <f t="shared" si="4"/>
        <v>0</v>
      </c>
      <c r="L360" s="40">
        <f t="shared" si="5"/>
        <v>0</v>
      </c>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row>
    <row r="361" ht="15.0" customHeight="1">
      <c r="C361" s="1" t="str">
        <f t="shared" si="1"/>
        <v>Diego </v>
      </c>
      <c r="E361" s="59" t="s">
        <v>106</v>
      </c>
      <c r="F361" s="84" t="s">
        <v>1318</v>
      </c>
      <c r="G361" s="85" t="s">
        <v>1331</v>
      </c>
      <c r="H361" s="36">
        <f t="shared" si="2"/>
        <v>0</v>
      </c>
      <c r="I361" s="37"/>
      <c r="J361" s="38">
        <f t="shared" si="3"/>
        <v>0</v>
      </c>
      <c r="K361" s="39">
        <f t="shared" si="4"/>
        <v>0</v>
      </c>
      <c r="L361" s="40">
        <f t="shared" si="5"/>
        <v>0</v>
      </c>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row>
    <row r="362" ht="15.0" customHeight="1">
      <c r="C362" s="1" t="str">
        <f t="shared" si="1"/>
        <v>Matías Aereal </v>
      </c>
      <c r="E362" s="59" t="s">
        <v>167</v>
      </c>
      <c r="F362" s="84" t="s">
        <v>1318</v>
      </c>
      <c r="G362" s="85" t="s">
        <v>1334</v>
      </c>
      <c r="H362" s="36">
        <f t="shared" si="2"/>
        <v>0</v>
      </c>
      <c r="I362" s="37"/>
      <c r="J362" s="38">
        <f t="shared" si="3"/>
        <v>0</v>
      </c>
      <c r="K362" s="39">
        <f t="shared" si="4"/>
        <v>0</v>
      </c>
      <c r="L362" s="40">
        <f t="shared" si="5"/>
        <v>0</v>
      </c>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row>
    <row r="363" ht="15.0" customHeight="1">
      <c r="C363" s="1" t="str">
        <f t="shared" si="1"/>
        <v>Diego </v>
      </c>
      <c r="E363" s="59" t="s">
        <v>106</v>
      </c>
      <c r="F363" s="84" t="s">
        <v>1318</v>
      </c>
      <c r="G363" s="85" t="s">
        <v>1335</v>
      </c>
      <c r="H363" s="36">
        <f t="shared" si="2"/>
        <v>0</v>
      </c>
      <c r="I363" s="37"/>
      <c r="J363" s="38">
        <f t="shared" si="3"/>
        <v>0</v>
      </c>
      <c r="K363" s="39">
        <f t="shared" si="4"/>
        <v>0</v>
      </c>
      <c r="L363" s="40">
        <f t="shared" si="5"/>
        <v>0</v>
      </c>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row>
    <row r="364" ht="15.0" customHeight="1">
      <c r="C364" s="1" t="str">
        <f t="shared" si="1"/>
        <v>Matías Aereal </v>
      </c>
      <c r="E364" s="59" t="s">
        <v>167</v>
      </c>
      <c r="F364" s="84" t="s">
        <v>1338</v>
      </c>
      <c r="G364" s="85" t="s">
        <v>1339</v>
      </c>
      <c r="H364" s="36" t="str">
        <f t="shared" si="2"/>
        <v>En vez de… Probemos…</v>
      </c>
      <c r="I364" s="45" t="s">
        <v>454</v>
      </c>
      <c r="J364" s="38" t="str">
        <f t="shared" si="3"/>
        <v>Requerir cambio de enfoque</v>
      </c>
      <c r="K364" s="39">
        <f t="shared" si="4"/>
        <v>4</v>
      </c>
      <c r="L364" s="40" t="str">
        <f t="shared" si="5"/>
        <v>Da sugerencia u orientación</v>
      </c>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row>
    <row r="365" ht="15.0" customHeight="1">
      <c r="C365" s="1" t="str">
        <f t="shared" si="1"/>
        <v>Diego </v>
      </c>
      <c r="E365" s="59" t="s">
        <v>106</v>
      </c>
      <c r="F365" s="84" t="s">
        <v>1338</v>
      </c>
      <c r="G365" s="85" t="s">
        <v>1341</v>
      </c>
      <c r="H365" s="36">
        <f t="shared" si="2"/>
        <v>0</v>
      </c>
      <c r="I365" s="37"/>
      <c r="J365" s="38">
        <f t="shared" si="3"/>
        <v>0</v>
      </c>
      <c r="K365" s="39">
        <f t="shared" si="4"/>
        <v>0</v>
      </c>
      <c r="L365" s="40">
        <f t="shared" si="5"/>
        <v>0</v>
      </c>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row>
    <row r="366" ht="15.0" customHeight="1">
      <c r="C366" s="1" t="str">
        <f t="shared" si="1"/>
        <v>Diego </v>
      </c>
      <c r="F366" s="86"/>
      <c r="G366" s="85" t="s">
        <v>1344</v>
      </c>
      <c r="H366" s="36" t="str">
        <f t="shared" si="2"/>
        <v>¿Están de acuerdo...?</v>
      </c>
      <c r="I366" s="45" t="s">
        <v>71</v>
      </c>
      <c r="J366" s="38" t="str">
        <f t="shared" si="3"/>
        <v>Requerir confirmación</v>
      </c>
      <c r="K366" s="39">
        <f t="shared" si="4"/>
        <v>8</v>
      </c>
      <c r="L366" s="40" t="str">
        <f t="shared" si="5"/>
        <v>Pide opinión</v>
      </c>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row>
    <row r="367" ht="15.0" customHeight="1">
      <c r="C367" s="1" t="str">
        <f t="shared" si="1"/>
        <v>Matías Aereal </v>
      </c>
      <c r="E367" s="59" t="s">
        <v>167</v>
      </c>
      <c r="F367" s="84" t="s">
        <v>1338</v>
      </c>
      <c r="G367" s="85" t="s">
        <v>1347</v>
      </c>
      <c r="H367" s="36" t="str">
        <f t="shared" si="2"/>
        <v>No</v>
      </c>
      <c r="I367" s="45" t="s">
        <v>91</v>
      </c>
      <c r="J367" s="38" t="str">
        <f t="shared" si="3"/>
        <v>Rechazo</v>
      </c>
      <c r="K367" s="39">
        <f t="shared" si="4"/>
        <v>10</v>
      </c>
      <c r="L367" s="40" t="str">
        <f t="shared" si="5"/>
        <v>Muestra desacuerdo o desaprobación</v>
      </c>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row>
    <row r="368" ht="15.0" customHeight="1">
      <c r="C368" s="1" t="str">
        <f t="shared" si="1"/>
        <v>Diego </v>
      </c>
      <c r="E368" s="59" t="s">
        <v>106</v>
      </c>
      <c r="F368" s="84" t="s">
        <v>1338</v>
      </c>
      <c r="G368" s="85" t="s">
        <v>934</v>
      </c>
      <c r="H368" s="36">
        <f t="shared" si="2"/>
        <v>0</v>
      </c>
      <c r="I368" s="37"/>
      <c r="J368" s="38">
        <f t="shared" si="3"/>
        <v>0</v>
      </c>
      <c r="K368" s="39">
        <f t="shared" si="4"/>
        <v>0</v>
      </c>
      <c r="L368" s="40">
        <f t="shared" si="5"/>
        <v>0</v>
      </c>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row>
    <row r="369" ht="15.0" customHeight="1">
      <c r="C369" s="1" t="str">
        <f t="shared" si="1"/>
        <v>Matías Aereal </v>
      </c>
      <c r="E369" s="59" t="s">
        <v>167</v>
      </c>
      <c r="F369" s="84" t="s">
        <v>1338</v>
      </c>
      <c r="G369" s="85" t="s">
        <v>1351</v>
      </c>
      <c r="H369" s="36" t="str">
        <f t="shared" si="2"/>
        <v>En lugar de eso podríamos…</v>
      </c>
      <c r="I369" s="45" t="s">
        <v>270</v>
      </c>
      <c r="J369" s="38" t="str">
        <f t="shared" si="3"/>
        <v>Ofrecer alternativa</v>
      </c>
      <c r="K369" s="39">
        <f t="shared" si="4"/>
        <v>4</v>
      </c>
      <c r="L369" s="40" t="str">
        <f t="shared" si="5"/>
        <v>Da sugerencia u orientación</v>
      </c>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row>
    <row r="370" ht="15.0" customHeight="1">
      <c r="C370" s="1" t="str">
        <f t="shared" si="1"/>
        <v>Diego </v>
      </c>
      <c r="E370" s="59" t="s">
        <v>106</v>
      </c>
      <c r="F370" s="84" t="s">
        <v>1353</v>
      </c>
      <c r="G370" s="85" t="s">
        <v>1354</v>
      </c>
      <c r="H370" s="36">
        <f t="shared" si="2"/>
        <v>0</v>
      </c>
      <c r="I370" s="37"/>
      <c r="J370" s="38">
        <f t="shared" si="3"/>
        <v>0</v>
      </c>
      <c r="K370" s="39">
        <f t="shared" si="4"/>
        <v>0</v>
      </c>
      <c r="L370" s="40">
        <f t="shared" si="5"/>
        <v>0</v>
      </c>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row>
    <row r="371" ht="15.0" customHeight="1">
      <c r="C371" s="1" t="str">
        <f t="shared" si="1"/>
        <v>Matías Aereal </v>
      </c>
      <c r="E371" s="59" t="s">
        <v>167</v>
      </c>
      <c r="F371" s="84" t="s">
        <v>1353</v>
      </c>
      <c r="G371" s="85" t="s">
        <v>1357</v>
      </c>
      <c r="H371" s="36" t="str">
        <f t="shared" si="2"/>
        <v>En otras palabras…</v>
      </c>
      <c r="I371" s="45" t="s">
        <v>318</v>
      </c>
      <c r="J371" s="38" t="str">
        <f t="shared" si="3"/>
        <v>Parafrasear</v>
      </c>
      <c r="K371" s="39">
        <f t="shared" si="4"/>
        <v>6</v>
      </c>
      <c r="L371" s="40" t="str">
        <f t="shared" si="5"/>
        <v>Da información</v>
      </c>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row>
    <row r="372" ht="15.0" customHeight="1">
      <c r="C372" s="1" t="str">
        <f t="shared" si="1"/>
        <v>Jose </v>
      </c>
      <c r="E372" s="59" t="s">
        <v>47</v>
      </c>
      <c r="F372" s="84" t="s">
        <v>1353</v>
      </c>
      <c r="G372" s="85" t="s">
        <v>1360</v>
      </c>
      <c r="H372" s="36">
        <f t="shared" si="2"/>
        <v>0</v>
      </c>
      <c r="I372" s="37"/>
      <c r="J372" s="38">
        <f t="shared" si="3"/>
        <v>0</v>
      </c>
      <c r="K372" s="39">
        <f t="shared" si="4"/>
        <v>0</v>
      </c>
      <c r="L372" s="40">
        <f t="shared" si="5"/>
        <v>0</v>
      </c>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row>
    <row r="373" ht="15.0" customHeight="1">
      <c r="C373" s="1" t="str">
        <f t="shared" si="1"/>
        <v>Diego </v>
      </c>
      <c r="E373" s="59" t="s">
        <v>106</v>
      </c>
      <c r="F373" s="84" t="s">
        <v>1362</v>
      </c>
      <c r="G373" s="85" t="s">
        <v>1363</v>
      </c>
      <c r="H373" s="36">
        <f t="shared" si="2"/>
        <v>0</v>
      </c>
      <c r="I373" s="37"/>
      <c r="J373" s="38">
        <f t="shared" si="3"/>
        <v>0</v>
      </c>
      <c r="K373" s="39">
        <f t="shared" si="4"/>
        <v>0</v>
      </c>
      <c r="L373" s="40">
        <f t="shared" si="5"/>
        <v>0</v>
      </c>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row>
    <row r="374" ht="15.0" customHeight="1">
      <c r="C374" s="1" t="str">
        <f t="shared" si="1"/>
        <v>Diego </v>
      </c>
      <c r="F374" s="86"/>
      <c r="G374" s="85" t="s">
        <v>1365</v>
      </c>
      <c r="H374" s="36">
        <f t="shared" si="2"/>
        <v>0</v>
      </c>
      <c r="I374" s="37"/>
      <c r="J374" s="38">
        <f t="shared" si="3"/>
        <v>0</v>
      </c>
      <c r="K374" s="39">
        <f t="shared" si="4"/>
        <v>0</v>
      </c>
      <c r="L374" s="40">
        <f t="shared" si="5"/>
        <v>0</v>
      </c>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row>
    <row r="375" ht="15.0" customHeight="1">
      <c r="C375" s="1" t="str">
        <f t="shared" si="1"/>
        <v>Diego </v>
      </c>
      <c r="F375" s="86"/>
      <c r="G375" s="85" t="s">
        <v>1368</v>
      </c>
      <c r="H375" s="36" t="str">
        <f t="shared" si="2"/>
        <v>Yo lo explicaría así…</v>
      </c>
      <c r="I375" s="45" t="s">
        <v>340</v>
      </c>
      <c r="J375" s="38" t="str">
        <f t="shared" si="3"/>
        <v>Explicar/Clarificar</v>
      </c>
      <c r="K375" s="39">
        <f t="shared" si="4"/>
        <v>6</v>
      </c>
      <c r="L375" s="40" t="str">
        <f t="shared" si="5"/>
        <v>Da información</v>
      </c>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row>
    <row r="376" ht="15.0" customHeight="1">
      <c r="C376" s="1" t="str">
        <f t="shared" si="1"/>
        <v>Diego </v>
      </c>
      <c r="F376" s="86"/>
      <c r="G376" s="85" t="s">
        <v>1371</v>
      </c>
      <c r="H376" s="36">
        <f t="shared" si="2"/>
        <v>0</v>
      </c>
      <c r="I376" s="37"/>
      <c r="J376" s="38">
        <f t="shared" si="3"/>
        <v>0</v>
      </c>
      <c r="K376" s="39">
        <f t="shared" si="4"/>
        <v>0</v>
      </c>
      <c r="L376" s="40">
        <f t="shared" si="5"/>
        <v>0</v>
      </c>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row>
    <row r="377" ht="15.0" customHeight="1">
      <c r="C377" s="1" t="str">
        <f t="shared" si="1"/>
        <v>Diego </v>
      </c>
      <c r="F377" s="86"/>
      <c r="G377" s="85" t="s">
        <v>1372</v>
      </c>
      <c r="H377" s="36">
        <f t="shared" si="2"/>
        <v>0</v>
      </c>
      <c r="I377" s="37"/>
      <c r="J377" s="38">
        <f t="shared" si="3"/>
        <v>0</v>
      </c>
      <c r="K377" s="39">
        <f t="shared" si="4"/>
        <v>0</v>
      </c>
      <c r="L377" s="40">
        <f t="shared" si="5"/>
        <v>0</v>
      </c>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row>
    <row r="378" ht="15.0" customHeight="1">
      <c r="C378" s="1" t="str">
        <f t="shared" si="1"/>
        <v>Diego </v>
      </c>
      <c r="F378" s="86"/>
      <c r="G378" s="85" t="s">
        <v>1374</v>
      </c>
      <c r="H378" s="36">
        <f t="shared" si="2"/>
        <v>0</v>
      </c>
      <c r="I378" s="37"/>
      <c r="J378" s="38">
        <f t="shared" si="3"/>
        <v>0</v>
      </c>
      <c r="K378" s="39">
        <f t="shared" si="4"/>
        <v>0</v>
      </c>
      <c r="L378" s="40">
        <f t="shared" si="5"/>
        <v>0</v>
      </c>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row>
    <row r="379" ht="15.0" customHeight="1">
      <c r="C379" s="1" t="str">
        <f t="shared" si="1"/>
        <v>Diego </v>
      </c>
      <c r="F379" s="86"/>
      <c r="G379" s="85" t="s">
        <v>1375</v>
      </c>
      <c r="H379" s="36">
        <f t="shared" si="2"/>
        <v>0</v>
      </c>
      <c r="I379" s="37"/>
      <c r="J379" s="38">
        <f t="shared" si="3"/>
        <v>0</v>
      </c>
      <c r="K379" s="39">
        <f t="shared" si="4"/>
        <v>0</v>
      </c>
      <c r="L379" s="40">
        <f t="shared" si="5"/>
        <v>0</v>
      </c>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row>
    <row r="380" ht="15.0" customHeight="1">
      <c r="C380" s="1" t="str">
        <f t="shared" si="1"/>
        <v>Matías Aereal </v>
      </c>
      <c r="E380" s="59" t="s">
        <v>167</v>
      </c>
      <c r="F380" s="84" t="s">
        <v>1362</v>
      </c>
      <c r="G380" s="85" t="s">
        <v>1377</v>
      </c>
      <c r="H380" s="36">
        <f t="shared" si="2"/>
        <v>0</v>
      </c>
      <c r="I380" s="37"/>
      <c r="J380" s="38">
        <f t="shared" si="3"/>
        <v>0</v>
      </c>
      <c r="K380" s="39">
        <f t="shared" si="4"/>
        <v>0</v>
      </c>
      <c r="L380" s="40">
        <f t="shared" si="5"/>
        <v>0</v>
      </c>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row>
    <row r="381" ht="15.0" customHeight="1">
      <c r="C381" s="1" t="str">
        <f t="shared" si="1"/>
        <v>Matías Aereal </v>
      </c>
      <c r="F381" s="86"/>
      <c r="G381" s="85" t="s">
        <v>1379</v>
      </c>
      <c r="H381" s="36" t="str">
        <f t="shared" si="2"/>
        <v>¡Vamos por buen camino!…</v>
      </c>
      <c r="I381" s="45" t="s">
        <v>278</v>
      </c>
      <c r="J381" s="38" t="str">
        <f t="shared" si="3"/>
        <v>Animar</v>
      </c>
      <c r="K381" s="39">
        <f t="shared" si="4"/>
        <v>1</v>
      </c>
      <c r="L381" s="40" t="str">
        <f t="shared" si="5"/>
        <v>Muestra solidaridad</v>
      </c>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row>
    <row r="382" ht="15.0" customHeight="1">
      <c r="C382" s="1" t="str">
        <f t="shared" si="1"/>
        <v>Diego </v>
      </c>
      <c r="E382" s="59" t="s">
        <v>106</v>
      </c>
      <c r="F382" s="84" t="s">
        <v>1362</v>
      </c>
      <c r="G382" s="85" t="s">
        <v>1381</v>
      </c>
      <c r="H382" s="36">
        <f t="shared" si="2"/>
        <v>0</v>
      </c>
      <c r="I382" s="37"/>
      <c r="J382" s="38">
        <f t="shared" si="3"/>
        <v>0</v>
      </c>
      <c r="K382" s="39">
        <f t="shared" si="4"/>
        <v>0</v>
      </c>
      <c r="L382" s="40">
        <f t="shared" si="5"/>
        <v>0</v>
      </c>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row>
    <row r="383" ht="15.0" customHeight="1">
      <c r="C383" s="1" t="str">
        <f t="shared" si="1"/>
        <v>Diego </v>
      </c>
      <c r="F383" s="86"/>
      <c r="G383" s="85" t="s">
        <v>1020</v>
      </c>
      <c r="H383" s="36" t="str">
        <f t="shared" si="2"/>
        <v>No</v>
      </c>
      <c r="I383" s="45" t="s">
        <v>91</v>
      </c>
      <c r="J383" s="38" t="str">
        <f t="shared" si="3"/>
        <v>Rechazo</v>
      </c>
      <c r="K383" s="39">
        <f t="shared" si="4"/>
        <v>10</v>
      </c>
      <c r="L383" s="40" t="str">
        <f t="shared" si="5"/>
        <v>Muestra desacuerdo o desaprobación</v>
      </c>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row>
    <row r="384" ht="15.0" customHeight="1">
      <c r="C384" s="1" t="str">
        <f t="shared" si="1"/>
        <v>Matías Aereal </v>
      </c>
      <c r="E384" s="59" t="s">
        <v>167</v>
      </c>
      <c r="F384" s="84" t="s">
        <v>1362</v>
      </c>
      <c r="G384" s="85" t="s">
        <v>1385</v>
      </c>
      <c r="H384" s="36">
        <f t="shared" si="2"/>
        <v>0</v>
      </c>
      <c r="I384" s="37"/>
      <c r="J384" s="38">
        <f t="shared" si="3"/>
        <v>0</v>
      </c>
      <c r="K384" s="39">
        <f t="shared" si="4"/>
        <v>0</v>
      </c>
      <c r="L384" s="40">
        <f t="shared" si="5"/>
        <v>0</v>
      </c>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row>
    <row r="385" ht="15.0" customHeight="1">
      <c r="C385" s="1" t="str">
        <f t="shared" si="1"/>
        <v>Diego </v>
      </c>
      <c r="E385" s="59" t="s">
        <v>106</v>
      </c>
      <c r="F385" s="84" t="s">
        <v>1362</v>
      </c>
      <c r="G385" s="85" t="s">
        <v>1388</v>
      </c>
      <c r="H385" s="36" t="str">
        <f t="shared" si="2"/>
        <v>Yo creo que… porque…</v>
      </c>
      <c r="I385" s="45" t="s">
        <v>349</v>
      </c>
      <c r="J385" s="38" t="str">
        <f t="shared" si="3"/>
        <v>Justificar</v>
      </c>
      <c r="K385" s="39">
        <f t="shared" si="4"/>
        <v>5</v>
      </c>
      <c r="L385" s="40" t="str">
        <f t="shared" si="5"/>
        <v>Da opiniones</v>
      </c>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row>
    <row r="386" ht="15.0" customHeight="1">
      <c r="C386" s="1" t="str">
        <f t="shared" si="1"/>
        <v>Matías Aereal </v>
      </c>
      <c r="E386" s="59" t="s">
        <v>167</v>
      </c>
      <c r="F386" s="84" t="s">
        <v>1362</v>
      </c>
      <c r="G386" s="85" t="s">
        <v>1391</v>
      </c>
      <c r="H386" s="36" t="str">
        <f t="shared" si="2"/>
        <v>Hay que hacer lo siguiente…</v>
      </c>
      <c r="I386" s="45" t="s">
        <v>150</v>
      </c>
      <c r="J386" s="38" t="str">
        <f t="shared" si="3"/>
        <v>Elaborar</v>
      </c>
      <c r="K386" s="39">
        <f t="shared" si="4"/>
        <v>4</v>
      </c>
      <c r="L386" s="40" t="str">
        <f t="shared" si="5"/>
        <v>Da sugerencia u orientación</v>
      </c>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row>
    <row r="387" ht="15.0" customHeight="1">
      <c r="C387" s="1" t="str">
        <f t="shared" si="1"/>
        <v>Jose </v>
      </c>
      <c r="E387" s="59" t="s">
        <v>47</v>
      </c>
      <c r="F387" s="84" t="s">
        <v>1362</v>
      </c>
      <c r="G387" s="85" t="s">
        <v>1393</v>
      </c>
      <c r="H387" s="36">
        <f t="shared" si="2"/>
        <v>0</v>
      </c>
      <c r="I387" s="37"/>
      <c r="J387" s="38">
        <f t="shared" si="3"/>
        <v>0</v>
      </c>
      <c r="K387" s="39">
        <f t="shared" si="4"/>
        <v>0</v>
      </c>
      <c r="L387" s="40">
        <f t="shared" si="5"/>
        <v>0</v>
      </c>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row>
    <row r="388" ht="15.0" customHeight="1">
      <c r="C388" s="1" t="str">
        <f t="shared" si="1"/>
        <v>Matías Aereal </v>
      </c>
      <c r="E388" s="59" t="s">
        <v>167</v>
      </c>
      <c r="F388" s="84" t="s">
        <v>1395</v>
      </c>
      <c r="G388" s="85" t="s">
        <v>1396</v>
      </c>
      <c r="H388" s="36" t="str">
        <f t="shared" si="2"/>
        <v>Yo lo explicaría así…</v>
      </c>
      <c r="I388" s="45" t="s">
        <v>340</v>
      </c>
      <c r="J388" s="38" t="str">
        <f t="shared" si="3"/>
        <v>Explicar/Clarificar</v>
      </c>
      <c r="K388" s="39">
        <f t="shared" si="4"/>
        <v>6</v>
      </c>
      <c r="L388" s="40" t="str">
        <f t="shared" si="5"/>
        <v>Da información</v>
      </c>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row>
    <row r="389" ht="15.0" customHeight="1">
      <c r="C389" s="1" t="str">
        <f t="shared" si="1"/>
        <v>Diego </v>
      </c>
      <c r="E389" s="59" t="s">
        <v>106</v>
      </c>
      <c r="F389" s="84" t="s">
        <v>1395</v>
      </c>
      <c r="G389" s="85" t="s">
        <v>1397</v>
      </c>
      <c r="H389" s="36">
        <f t="shared" si="2"/>
        <v>0</v>
      </c>
      <c r="I389" s="37"/>
      <c r="J389" s="38">
        <f t="shared" si="3"/>
        <v>0</v>
      </c>
      <c r="K389" s="39">
        <f t="shared" si="4"/>
        <v>0</v>
      </c>
      <c r="L389" s="40">
        <f t="shared" si="5"/>
        <v>0</v>
      </c>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row>
    <row r="390" ht="15.0" customHeight="1">
      <c r="C390" s="1" t="str">
        <f t="shared" si="1"/>
        <v>Diego </v>
      </c>
      <c r="F390" s="86"/>
      <c r="G390" s="85" t="s">
        <v>1399</v>
      </c>
      <c r="H390" s="36">
        <f t="shared" si="2"/>
        <v>0</v>
      </c>
      <c r="I390" s="37"/>
      <c r="J390" s="38">
        <f t="shared" si="3"/>
        <v>0</v>
      </c>
      <c r="K390" s="39">
        <f t="shared" si="4"/>
        <v>0</v>
      </c>
      <c r="L390" s="40">
        <f t="shared" si="5"/>
        <v>0</v>
      </c>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row>
    <row r="391" ht="15.0" customHeight="1">
      <c r="C391" s="1" t="str">
        <f t="shared" si="1"/>
        <v>Matías Aereal </v>
      </c>
      <c r="E391" s="59" t="s">
        <v>167</v>
      </c>
      <c r="F391" s="84" t="s">
        <v>1395</v>
      </c>
      <c r="G391" s="85" t="s">
        <v>1402</v>
      </c>
      <c r="H391" s="36" t="str">
        <f t="shared" si="2"/>
        <v>Resumiendo,…</v>
      </c>
      <c r="I391" s="45" t="s">
        <v>90</v>
      </c>
      <c r="J391" s="38" t="str">
        <f t="shared" si="3"/>
        <v>Resumir información</v>
      </c>
      <c r="K391" s="39">
        <f t="shared" si="4"/>
        <v>6</v>
      </c>
      <c r="L391" s="40" t="str">
        <f t="shared" si="5"/>
        <v>Da información</v>
      </c>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row>
    <row r="392" ht="15.0" customHeight="1">
      <c r="C392" s="1" t="str">
        <f t="shared" si="1"/>
        <v>Diego </v>
      </c>
      <c r="E392" s="59" t="s">
        <v>106</v>
      </c>
      <c r="F392" s="84" t="s">
        <v>1395</v>
      </c>
      <c r="G392" s="85" t="s">
        <v>1020</v>
      </c>
      <c r="H392" s="36" t="str">
        <f t="shared" si="2"/>
        <v>No</v>
      </c>
      <c r="I392" s="45" t="s">
        <v>91</v>
      </c>
      <c r="J392" s="38" t="str">
        <f t="shared" si="3"/>
        <v>Rechazo</v>
      </c>
      <c r="K392" s="39">
        <f t="shared" si="4"/>
        <v>10</v>
      </c>
      <c r="L392" s="40" t="str">
        <f t="shared" si="5"/>
        <v>Muestra desacuerdo o desaprobación</v>
      </c>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row>
    <row r="393" ht="15.0" customHeight="1">
      <c r="C393" s="1" t="str">
        <f t="shared" si="1"/>
        <v>Diego </v>
      </c>
      <c r="F393" s="86"/>
      <c r="G393" s="85" t="s">
        <v>1405</v>
      </c>
      <c r="H393" s="36">
        <f t="shared" si="2"/>
        <v>0</v>
      </c>
      <c r="I393" s="37"/>
      <c r="J393" s="38">
        <f t="shared" si="3"/>
        <v>0</v>
      </c>
      <c r="K393" s="39">
        <f t="shared" si="4"/>
        <v>0</v>
      </c>
      <c r="L393" s="40">
        <f t="shared" si="5"/>
        <v>0</v>
      </c>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row>
    <row r="394" ht="15.0" customHeight="1">
      <c r="C394" s="1" t="str">
        <f t="shared" si="1"/>
        <v>Jose </v>
      </c>
      <c r="E394" s="59" t="s">
        <v>47</v>
      </c>
      <c r="F394" s="84" t="s">
        <v>1395</v>
      </c>
      <c r="G394" s="85" t="s">
        <v>1398</v>
      </c>
      <c r="H394" s="36">
        <f t="shared" si="2"/>
        <v>0</v>
      </c>
      <c r="I394" s="37"/>
      <c r="J394" s="38">
        <f t="shared" si="3"/>
        <v>0</v>
      </c>
      <c r="K394" s="39">
        <f t="shared" si="4"/>
        <v>0</v>
      </c>
      <c r="L394" s="40">
        <f t="shared" si="5"/>
        <v>0</v>
      </c>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row>
    <row r="395" ht="15.0" customHeight="1">
      <c r="C395" s="1" t="str">
        <f t="shared" si="1"/>
        <v>Diego </v>
      </c>
      <c r="E395" s="59" t="s">
        <v>106</v>
      </c>
      <c r="F395" s="84" t="s">
        <v>1408</v>
      </c>
      <c r="G395" s="85" t="s">
        <v>1409</v>
      </c>
      <c r="H395" s="36">
        <f t="shared" si="2"/>
        <v>0</v>
      </c>
      <c r="I395" s="37"/>
      <c r="J395" s="38">
        <f t="shared" si="3"/>
        <v>0</v>
      </c>
      <c r="K395" s="39">
        <f t="shared" si="4"/>
        <v>0</v>
      </c>
      <c r="L395" s="40">
        <f t="shared" si="5"/>
        <v>0</v>
      </c>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row>
    <row r="396" ht="15.0" customHeight="1">
      <c r="C396" s="1" t="str">
        <f t="shared" si="1"/>
        <v>Diego </v>
      </c>
      <c r="F396" s="86"/>
      <c r="G396" s="85" t="s">
        <v>1411</v>
      </c>
      <c r="H396" s="36">
        <f t="shared" si="2"/>
        <v>0</v>
      </c>
      <c r="I396" s="37"/>
      <c r="J396" s="38">
        <f t="shared" si="3"/>
        <v>0</v>
      </c>
      <c r="K396" s="39">
        <f t="shared" si="4"/>
        <v>0</v>
      </c>
      <c r="L396" s="40">
        <f t="shared" si="5"/>
        <v>0</v>
      </c>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row>
    <row r="397" ht="15.0" customHeight="1">
      <c r="C397" s="1" t="str">
        <f t="shared" si="1"/>
        <v>Diego </v>
      </c>
      <c r="F397" s="86"/>
      <c r="G397" s="85" t="s">
        <v>1413</v>
      </c>
      <c r="H397" s="36" t="str">
        <f t="shared" si="2"/>
        <v>Te explico….</v>
      </c>
      <c r="I397" s="45" t="s">
        <v>102</v>
      </c>
      <c r="J397" s="38" t="str">
        <f t="shared" si="3"/>
        <v>Atender</v>
      </c>
      <c r="K397" s="39">
        <f t="shared" si="4"/>
        <v>1</v>
      </c>
      <c r="L397" s="40" t="str">
        <f t="shared" si="5"/>
        <v>Muestra solidaridad</v>
      </c>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row>
    <row r="398" ht="15.0" customHeight="1">
      <c r="C398" s="1" t="str">
        <f t="shared" si="1"/>
        <v>Matías Aereal </v>
      </c>
      <c r="E398" s="59" t="s">
        <v>167</v>
      </c>
      <c r="F398" s="84" t="s">
        <v>1408</v>
      </c>
      <c r="G398" s="85" t="s">
        <v>1415</v>
      </c>
      <c r="H398" s="36" t="str">
        <f t="shared" si="2"/>
        <v>Si, estoy de acuerdo…</v>
      </c>
      <c r="I398" s="45" t="s">
        <v>144</v>
      </c>
      <c r="J398" s="38" t="str">
        <f t="shared" si="3"/>
        <v>Aceptación/Confirmación</v>
      </c>
      <c r="K398" s="39">
        <f t="shared" si="4"/>
        <v>3</v>
      </c>
      <c r="L398" s="40" t="str">
        <f t="shared" si="5"/>
        <v>Muestra acuerdo o aprueba</v>
      </c>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row>
    <row r="399" ht="15.0" customHeight="1">
      <c r="C399" s="1" t="str">
        <f t="shared" si="1"/>
        <v>Diego </v>
      </c>
      <c r="E399" s="59" t="s">
        <v>106</v>
      </c>
      <c r="F399" s="84" t="s">
        <v>1408</v>
      </c>
      <c r="G399" s="85" t="s">
        <v>1417</v>
      </c>
      <c r="H399" s="36" t="str">
        <f t="shared" si="2"/>
        <v>Yo lo dejaría así…</v>
      </c>
      <c r="I399" s="45" t="s">
        <v>355</v>
      </c>
      <c r="J399" s="38" t="str">
        <f t="shared" si="3"/>
        <v>Afirmar</v>
      </c>
      <c r="K399" s="39">
        <f t="shared" si="4"/>
        <v>5</v>
      </c>
      <c r="L399" s="40" t="str">
        <f t="shared" si="5"/>
        <v>Da opiniones</v>
      </c>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row>
    <row r="400" ht="15.0" customHeight="1">
      <c r="C400" s="1" t="str">
        <f t="shared" si="1"/>
        <v>Matías Aereal </v>
      </c>
      <c r="E400" s="59" t="s">
        <v>167</v>
      </c>
      <c r="F400" s="84" t="s">
        <v>1408</v>
      </c>
      <c r="G400" s="85" t="s">
        <v>1418</v>
      </c>
      <c r="H400" s="36" t="str">
        <f t="shared" si="2"/>
        <v>Continuemos…</v>
      </c>
      <c r="I400" s="45" t="s">
        <v>338</v>
      </c>
      <c r="J400" s="38" t="str">
        <f t="shared" si="3"/>
        <v>Coordinar procesos grupales</v>
      </c>
      <c r="K400" s="39">
        <f t="shared" si="4"/>
        <v>5</v>
      </c>
      <c r="L400" s="40" t="str">
        <f t="shared" si="5"/>
        <v>Da opiniones</v>
      </c>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row>
    <row r="401" ht="15.0" customHeight="1">
      <c r="C401" s="1" t="str">
        <f t="shared" si="1"/>
        <v>Diego </v>
      </c>
      <c r="E401" s="59" t="s">
        <v>106</v>
      </c>
      <c r="F401" s="84" t="s">
        <v>1408</v>
      </c>
      <c r="G401" s="85" t="s">
        <v>1420</v>
      </c>
      <c r="H401" s="36">
        <f t="shared" si="2"/>
        <v>0</v>
      </c>
      <c r="I401" s="37"/>
      <c r="J401" s="38">
        <f t="shared" si="3"/>
        <v>0</v>
      </c>
      <c r="K401" s="39">
        <f t="shared" si="4"/>
        <v>0</v>
      </c>
      <c r="L401" s="40">
        <f t="shared" si="5"/>
        <v>0</v>
      </c>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row>
    <row r="402" ht="15.0" customHeight="1">
      <c r="C402" s="1" t="str">
        <f t="shared" si="1"/>
        <v>Jose </v>
      </c>
      <c r="E402" s="59" t="s">
        <v>47</v>
      </c>
      <c r="F402" s="84" t="s">
        <v>1408</v>
      </c>
      <c r="G402" s="85" t="s">
        <v>1422</v>
      </c>
      <c r="H402" s="36">
        <f t="shared" si="2"/>
        <v>0</v>
      </c>
      <c r="I402" s="37"/>
      <c r="J402" s="38">
        <f t="shared" si="3"/>
        <v>0</v>
      </c>
      <c r="K402" s="39">
        <f t="shared" si="4"/>
        <v>0</v>
      </c>
      <c r="L402" s="40">
        <f t="shared" si="5"/>
        <v>0</v>
      </c>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row>
    <row r="403" ht="15.0" customHeight="1">
      <c r="C403" s="1" t="str">
        <f t="shared" si="1"/>
        <v>Matías Aereal </v>
      </c>
      <c r="E403" s="59" t="s">
        <v>167</v>
      </c>
      <c r="F403" s="84" t="s">
        <v>1408</v>
      </c>
      <c r="G403" s="85" t="s">
        <v>1424</v>
      </c>
      <c r="H403" s="36" t="str">
        <f t="shared" si="2"/>
        <v>Discrepar…</v>
      </c>
      <c r="I403" s="45" t="s">
        <v>194</v>
      </c>
      <c r="J403" s="38" t="str">
        <f t="shared" si="3"/>
        <v>Discrepar</v>
      </c>
      <c r="K403" s="39">
        <f t="shared" si="4"/>
        <v>12</v>
      </c>
      <c r="L403" s="40">
        <f t="shared" si="5"/>
        <v>0</v>
      </c>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row>
    <row r="404" ht="15.0" customHeight="1">
      <c r="C404" s="1" t="str">
        <f t="shared" si="1"/>
        <v>Jose </v>
      </c>
      <c r="E404" s="59" t="s">
        <v>47</v>
      </c>
      <c r="F404" s="84" t="s">
        <v>1408</v>
      </c>
      <c r="G404" s="85" t="s">
        <v>1427</v>
      </c>
      <c r="H404" s="36">
        <f t="shared" si="2"/>
        <v>0</v>
      </c>
      <c r="I404" s="37"/>
      <c r="J404" s="38">
        <f t="shared" si="3"/>
        <v>0</v>
      </c>
      <c r="K404" s="39">
        <f t="shared" si="4"/>
        <v>0</v>
      </c>
      <c r="L404" s="40">
        <f t="shared" si="5"/>
        <v>0</v>
      </c>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row>
    <row r="405" ht="15.0" customHeight="1">
      <c r="C405" s="1" t="str">
        <f t="shared" si="1"/>
        <v>Jose </v>
      </c>
      <c r="F405" s="86"/>
      <c r="G405" s="85" t="s">
        <v>1429</v>
      </c>
      <c r="H405" s="36" t="str">
        <f t="shared" si="2"/>
        <v>Continuemos…</v>
      </c>
      <c r="I405" s="45" t="s">
        <v>338</v>
      </c>
      <c r="J405" s="38" t="str">
        <f t="shared" si="3"/>
        <v>Coordinar procesos grupales</v>
      </c>
      <c r="K405" s="39">
        <f t="shared" si="4"/>
        <v>5</v>
      </c>
      <c r="L405" s="40" t="str">
        <f t="shared" si="5"/>
        <v>Da opiniones</v>
      </c>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row>
    <row r="406" ht="15.0" customHeight="1">
      <c r="C406" s="1" t="str">
        <f t="shared" si="1"/>
        <v>Matías Aereal </v>
      </c>
      <c r="E406" s="59" t="s">
        <v>167</v>
      </c>
      <c r="F406" s="84" t="s">
        <v>1408</v>
      </c>
      <c r="G406" s="85" t="s">
        <v>1432</v>
      </c>
      <c r="H406" s="36" t="str">
        <f t="shared" si="2"/>
        <v>¿Por qué…?</v>
      </c>
      <c r="I406" s="45" t="s">
        <v>378</v>
      </c>
      <c r="J406" s="38" t="str">
        <f t="shared" si="3"/>
        <v>Justificación</v>
      </c>
      <c r="K406" s="39">
        <f t="shared" si="4"/>
        <v>8</v>
      </c>
      <c r="L406" s="40" t="str">
        <f t="shared" si="5"/>
        <v>Pide opinión</v>
      </c>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row>
    <row r="407" ht="15.0" customHeight="1">
      <c r="C407" s="1" t="str">
        <f t="shared" si="1"/>
        <v>Diego </v>
      </c>
      <c r="E407" s="59" t="s">
        <v>106</v>
      </c>
      <c r="F407" s="84" t="s">
        <v>1434</v>
      </c>
      <c r="G407" s="85" t="s">
        <v>1436</v>
      </c>
      <c r="H407" s="36" t="str">
        <f t="shared" si="2"/>
        <v>¿Qué hacemos ahora?...</v>
      </c>
      <c r="I407" s="45" t="s">
        <v>36</v>
      </c>
      <c r="J407" s="38" t="str">
        <f t="shared" si="3"/>
        <v>Elaboración</v>
      </c>
      <c r="K407" s="39">
        <f t="shared" si="4"/>
        <v>9</v>
      </c>
      <c r="L407" s="40" t="str">
        <f t="shared" si="5"/>
        <v>Pide sugerencias u orientación</v>
      </c>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row>
    <row r="408" ht="15.0" customHeight="1">
      <c r="C408" s="1" t="str">
        <f t="shared" si="1"/>
        <v>Jose </v>
      </c>
      <c r="E408" s="59" t="s">
        <v>47</v>
      </c>
      <c r="F408" s="84" t="s">
        <v>1434</v>
      </c>
      <c r="G408" s="85" t="s">
        <v>1438</v>
      </c>
      <c r="H408" s="36" t="str">
        <f t="shared" si="2"/>
        <v>No</v>
      </c>
      <c r="I408" s="45" t="s">
        <v>91</v>
      </c>
      <c r="J408" s="38" t="str">
        <f t="shared" si="3"/>
        <v>Rechazo</v>
      </c>
      <c r="K408" s="39">
        <f t="shared" si="4"/>
        <v>10</v>
      </c>
      <c r="L408" s="40" t="str">
        <f t="shared" si="5"/>
        <v>Muestra desacuerdo o desaprobación</v>
      </c>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row>
    <row r="409" ht="15.0" customHeight="1">
      <c r="C409" s="1" t="str">
        <f t="shared" si="1"/>
        <v>Diego </v>
      </c>
      <c r="E409" s="59" t="s">
        <v>106</v>
      </c>
      <c r="F409" s="84" t="s">
        <v>1434</v>
      </c>
      <c r="G409" s="85" t="s">
        <v>1439</v>
      </c>
      <c r="H409" s="36" t="str">
        <f t="shared" si="2"/>
        <v>Discrepar…</v>
      </c>
      <c r="I409" s="45" t="s">
        <v>194</v>
      </c>
      <c r="J409" s="38" t="str">
        <f t="shared" si="3"/>
        <v>Discrepar</v>
      </c>
      <c r="K409" s="39">
        <f t="shared" si="4"/>
        <v>12</v>
      </c>
      <c r="L409" s="40">
        <f t="shared" si="5"/>
        <v>0</v>
      </c>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row>
    <row r="410" ht="15.0" customHeight="1">
      <c r="C410" s="1" t="str">
        <f t="shared" si="1"/>
        <v>Jose </v>
      </c>
      <c r="E410" s="59" t="s">
        <v>47</v>
      </c>
      <c r="F410" s="84" t="s">
        <v>1434</v>
      </c>
      <c r="G410" s="85" t="s">
        <v>1441</v>
      </c>
      <c r="H410" s="36" t="str">
        <f t="shared" si="2"/>
        <v>A mi me parece bien…</v>
      </c>
      <c r="I410" s="45" t="s">
        <v>80</v>
      </c>
      <c r="J410" s="38" t="str">
        <f t="shared" si="3"/>
        <v>Concertar</v>
      </c>
      <c r="K410" s="39">
        <f t="shared" si="4"/>
        <v>5</v>
      </c>
      <c r="L410" s="40" t="str">
        <f t="shared" si="5"/>
        <v>Da opiniones</v>
      </c>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row>
    <row r="411" ht="15.0" customHeight="1">
      <c r="C411" s="1" t="str">
        <f t="shared" si="1"/>
        <v>Matías Aereal </v>
      </c>
      <c r="E411" s="59" t="s">
        <v>167</v>
      </c>
      <c r="F411" s="84" t="s">
        <v>1434</v>
      </c>
      <c r="G411" s="85" t="s">
        <v>1444</v>
      </c>
      <c r="H411" s="36" t="str">
        <f t="shared" si="2"/>
        <v>Discrepar…</v>
      </c>
      <c r="I411" s="45" t="s">
        <v>194</v>
      </c>
      <c r="J411" s="38" t="str">
        <f t="shared" si="3"/>
        <v>Discrepar</v>
      </c>
      <c r="K411" s="39">
        <f t="shared" si="4"/>
        <v>12</v>
      </c>
      <c r="L411" s="40">
        <f t="shared" si="5"/>
        <v>0</v>
      </c>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row>
    <row r="412" ht="15.0" customHeight="1">
      <c r="C412" s="1" t="str">
        <f t="shared" si="1"/>
        <v>Eddie </v>
      </c>
      <c r="E412" s="59" t="s">
        <v>21</v>
      </c>
      <c r="F412" s="84" t="s">
        <v>1434</v>
      </c>
      <c r="G412" s="85" t="s">
        <v>1446</v>
      </c>
      <c r="H412" s="36" t="str">
        <f t="shared" si="2"/>
        <v>Continuemos…</v>
      </c>
      <c r="I412" s="45" t="s">
        <v>338</v>
      </c>
      <c r="J412" s="38" t="str">
        <f t="shared" si="3"/>
        <v>Coordinar procesos grupales</v>
      </c>
      <c r="K412" s="39">
        <f t="shared" si="4"/>
        <v>5</v>
      </c>
      <c r="L412" s="40" t="str">
        <f t="shared" si="5"/>
        <v>Da opiniones</v>
      </c>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row>
    <row r="413" ht="15.0" customHeight="1">
      <c r="C413" s="1" t="str">
        <f t="shared" si="1"/>
        <v>Diego </v>
      </c>
      <c r="E413" s="59" t="s">
        <v>106</v>
      </c>
      <c r="F413" s="84" t="s">
        <v>1449</v>
      </c>
      <c r="G413" s="85" t="s">
        <v>1450</v>
      </c>
      <c r="H413" s="36" t="str">
        <f t="shared" si="2"/>
        <v>Discrepar…</v>
      </c>
      <c r="I413" s="45" t="s">
        <v>194</v>
      </c>
      <c r="J413" s="38" t="str">
        <f t="shared" si="3"/>
        <v>Discrepar</v>
      </c>
      <c r="K413" s="39">
        <f t="shared" si="4"/>
        <v>12</v>
      </c>
      <c r="L413" s="40">
        <f t="shared" si="5"/>
        <v>0</v>
      </c>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row>
    <row r="414" ht="15.0" customHeight="1">
      <c r="C414" s="1" t="str">
        <f t="shared" si="1"/>
        <v>Eddie </v>
      </c>
      <c r="E414" s="59" t="s">
        <v>21</v>
      </c>
      <c r="F414" s="84" t="s">
        <v>1449</v>
      </c>
      <c r="G414" s="85" t="s">
        <v>1451</v>
      </c>
      <c r="H414" s="36" t="str">
        <f t="shared" si="2"/>
        <v>Continuemos…</v>
      </c>
      <c r="I414" s="45" t="s">
        <v>338</v>
      </c>
      <c r="J414" s="38" t="str">
        <f t="shared" si="3"/>
        <v>Coordinar procesos grupales</v>
      </c>
      <c r="K414" s="39">
        <f t="shared" si="4"/>
        <v>5</v>
      </c>
      <c r="L414" s="40" t="str">
        <f t="shared" si="5"/>
        <v>Da opiniones</v>
      </c>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row>
    <row r="415" ht="15.0" customHeight="1">
      <c r="C415" s="1" t="str">
        <f t="shared" si="1"/>
        <v>Diego </v>
      </c>
      <c r="E415" s="59" t="s">
        <v>106</v>
      </c>
      <c r="F415" s="84" t="s">
        <v>1449</v>
      </c>
      <c r="G415" s="85" t="s">
        <v>1452</v>
      </c>
      <c r="H415" s="36" t="str">
        <f t="shared" si="2"/>
        <v>No</v>
      </c>
      <c r="I415" s="45" t="s">
        <v>91</v>
      </c>
      <c r="J415" s="38" t="str">
        <f t="shared" si="3"/>
        <v>Rechazo</v>
      </c>
      <c r="K415" s="39">
        <f t="shared" si="4"/>
        <v>10</v>
      </c>
      <c r="L415" s="40" t="str">
        <f t="shared" si="5"/>
        <v>Muestra desacuerdo o desaprobación</v>
      </c>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row>
    <row r="416" ht="15.0" customHeight="1">
      <c r="C416" s="1" t="str">
        <f t="shared" si="1"/>
        <v>Jose </v>
      </c>
      <c r="E416" s="59" t="s">
        <v>47</v>
      </c>
      <c r="F416" s="84" t="s">
        <v>1449</v>
      </c>
      <c r="G416" s="85" t="s">
        <v>1455</v>
      </c>
      <c r="H416" s="36" t="str">
        <f t="shared" si="2"/>
        <v>Continuemos…</v>
      </c>
      <c r="I416" s="45" t="s">
        <v>338</v>
      </c>
      <c r="J416" s="38" t="str">
        <f t="shared" si="3"/>
        <v>Coordinar procesos grupales</v>
      </c>
      <c r="K416" s="39">
        <f t="shared" si="4"/>
        <v>5</v>
      </c>
      <c r="L416" s="40" t="str">
        <f t="shared" si="5"/>
        <v>Da opiniones</v>
      </c>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row>
    <row r="417" ht="15.0" customHeight="1">
      <c r="C417" s="1" t="str">
        <f t="shared" si="1"/>
        <v>Diego </v>
      </c>
      <c r="E417" s="59" t="s">
        <v>106</v>
      </c>
      <c r="F417" s="84" t="s">
        <v>1449</v>
      </c>
      <c r="G417" s="85" t="s">
        <v>1456</v>
      </c>
      <c r="H417" s="36" t="str">
        <f t="shared" si="2"/>
        <v>No estoy seguro…</v>
      </c>
      <c r="I417" s="45" t="s">
        <v>180</v>
      </c>
      <c r="J417" s="38" t="str">
        <f t="shared" si="3"/>
        <v>Dudar</v>
      </c>
      <c r="K417" s="39">
        <f t="shared" si="4"/>
        <v>11</v>
      </c>
      <c r="L417" s="40" t="str">
        <f t="shared" si="5"/>
        <v>Muestra tensión o molestia</v>
      </c>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row>
    <row r="418" ht="15.0" customHeight="1">
      <c r="C418" s="1" t="str">
        <f t="shared" si="1"/>
        <v>Diego </v>
      </c>
      <c r="F418" s="86"/>
      <c r="G418" s="85" t="s">
        <v>1459</v>
      </c>
      <c r="H418" s="36" t="str">
        <f t="shared" si="2"/>
        <v>Discrepar…</v>
      </c>
      <c r="I418" s="45" t="s">
        <v>194</v>
      </c>
      <c r="J418" s="38" t="str">
        <f t="shared" si="3"/>
        <v>Discrepar</v>
      </c>
      <c r="K418" s="39">
        <f t="shared" si="4"/>
        <v>12</v>
      </c>
      <c r="L418" s="40">
        <f t="shared" si="5"/>
        <v>0</v>
      </c>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row>
    <row r="419" ht="15.0" customHeight="1">
      <c r="C419" s="1" t="str">
        <f t="shared" si="1"/>
        <v>Diego </v>
      </c>
      <c r="F419" s="86"/>
      <c r="G419" s="85" t="s">
        <v>1460</v>
      </c>
      <c r="H419" s="36" t="str">
        <f t="shared" si="2"/>
        <v>Intentemos…</v>
      </c>
      <c r="I419" s="45" t="s">
        <v>101</v>
      </c>
      <c r="J419" s="38" t="str">
        <f t="shared" si="3"/>
        <v>Guiar</v>
      </c>
      <c r="K419" s="39">
        <f t="shared" si="4"/>
        <v>4</v>
      </c>
      <c r="L419" s="40" t="str">
        <f t="shared" si="5"/>
        <v>Da sugerencia u orientación</v>
      </c>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row>
    <row r="420" ht="15.0" customHeight="1">
      <c r="C420" s="1" t="str">
        <f t="shared" si="1"/>
        <v>Diego </v>
      </c>
      <c r="F420" s="86"/>
      <c r="G420" s="85" t="s">
        <v>1463</v>
      </c>
      <c r="H420" s="36">
        <f t="shared" si="2"/>
        <v>0</v>
      </c>
      <c r="I420" s="37"/>
      <c r="J420" s="38">
        <f t="shared" si="3"/>
        <v>0</v>
      </c>
      <c r="K420" s="39">
        <f t="shared" si="4"/>
        <v>0</v>
      </c>
      <c r="L420" s="40">
        <f t="shared" si="5"/>
        <v>0</v>
      </c>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row>
    <row r="421" ht="15.0" customHeight="1">
      <c r="C421" s="1" t="str">
        <f t="shared" si="1"/>
        <v>Matías Aereal </v>
      </c>
      <c r="E421" s="59" t="s">
        <v>167</v>
      </c>
      <c r="F421" s="84" t="s">
        <v>1464</v>
      </c>
      <c r="G421" s="85" t="s">
        <v>1465</v>
      </c>
      <c r="H421" s="36" t="str">
        <f t="shared" si="2"/>
        <v>Hay que hacer lo siguiente…</v>
      </c>
      <c r="I421" s="45" t="s">
        <v>150</v>
      </c>
      <c r="J421" s="38" t="str">
        <f t="shared" si="3"/>
        <v>Elaborar</v>
      </c>
      <c r="K421" s="39">
        <f t="shared" si="4"/>
        <v>4</v>
      </c>
      <c r="L421" s="40" t="str">
        <f t="shared" si="5"/>
        <v>Da sugerencia u orientación</v>
      </c>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row>
    <row r="422" ht="15.0" customHeight="1">
      <c r="C422" s="1" t="str">
        <f t="shared" si="1"/>
        <v>Matías Aereal </v>
      </c>
      <c r="F422" s="86"/>
      <c r="G422" s="85" t="s">
        <v>1467</v>
      </c>
      <c r="H422" s="36">
        <f t="shared" si="2"/>
        <v>0</v>
      </c>
      <c r="I422" s="37"/>
      <c r="J422" s="38">
        <f t="shared" si="3"/>
        <v>0</v>
      </c>
      <c r="K422" s="39">
        <f t="shared" si="4"/>
        <v>0</v>
      </c>
      <c r="L422" s="40">
        <f t="shared" si="5"/>
        <v>0</v>
      </c>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row>
    <row r="423" ht="15.0" customHeight="1">
      <c r="C423" s="1" t="str">
        <f t="shared" si="1"/>
        <v>Matías Aereal </v>
      </c>
      <c r="F423" s="86"/>
      <c r="G423" s="85" t="s">
        <v>1469</v>
      </c>
      <c r="H423" s="36" t="str">
        <f t="shared" si="2"/>
        <v>Intentemos…</v>
      </c>
      <c r="I423" s="45" t="s">
        <v>101</v>
      </c>
      <c r="J423" s="38" t="str">
        <f t="shared" si="3"/>
        <v>Guiar</v>
      </c>
      <c r="K423" s="39">
        <f t="shared" si="4"/>
        <v>4</v>
      </c>
      <c r="L423" s="40" t="str">
        <f t="shared" si="5"/>
        <v>Da sugerencia u orientación</v>
      </c>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row>
    <row r="424" ht="15.0" customHeight="1">
      <c r="C424" s="1" t="str">
        <f t="shared" si="1"/>
        <v>Jose </v>
      </c>
      <c r="E424" s="59" t="s">
        <v>47</v>
      </c>
      <c r="F424" s="84" t="s">
        <v>1464</v>
      </c>
      <c r="G424" s="85" t="s">
        <v>1472</v>
      </c>
      <c r="H424" s="36" t="str">
        <f t="shared" si="2"/>
        <v>Yo pienso que…</v>
      </c>
      <c r="I424" s="45" t="s">
        <v>127</v>
      </c>
      <c r="J424" s="38" t="str">
        <f t="shared" si="3"/>
        <v>Sugerir</v>
      </c>
      <c r="K424" s="39">
        <f t="shared" si="4"/>
        <v>5</v>
      </c>
      <c r="L424" s="40" t="str">
        <f t="shared" si="5"/>
        <v>Da opiniones</v>
      </c>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row>
    <row r="425" ht="15.0" customHeight="1">
      <c r="C425" s="1" t="str">
        <f t="shared" si="1"/>
        <v>Eddie </v>
      </c>
      <c r="E425" s="59" t="s">
        <v>21</v>
      </c>
      <c r="F425" s="84" t="s">
        <v>1464</v>
      </c>
      <c r="G425" s="85" t="s">
        <v>1475</v>
      </c>
      <c r="H425" s="36" t="str">
        <f t="shared" si="2"/>
        <v>Yo lo explicaría así…</v>
      </c>
      <c r="I425" s="45" t="s">
        <v>340</v>
      </c>
      <c r="J425" s="38" t="str">
        <f t="shared" si="3"/>
        <v>Explicar/Clarificar</v>
      </c>
      <c r="K425" s="39">
        <f t="shared" si="4"/>
        <v>6</v>
      </c>
      <c r="L425" s="40" t="str">
        <f t="shared" si="5"/>
        <v>Da información</v>
      </c>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row>
    <row r="426" ht="15.0" customHeight="1">
      <c r="C426" s="1" t="str">
        <f t="shared" si="1"/>
        <v>Eddie </v>
      </c>
      <c r="F426" s="86"/>
      <c r="G426" s="85" t="s">
        <v>1478</v>
      </c>
      <c r="H426" s="36">
        <f t="shared" si="2"/>
        <v>0</v>
      </c>
      <c r="I426" s="37"/>
      <c r="J426" s="38">
        <f t="shared" si="3"/>
        <v>0</v>
      </c>
      <c r="K426" s="39">
        <f t="shared" si="4"/>
        <v>0</v>
      </c>
      <c r="L426" s="40">
        <f t="shared" si="5"/>
        <v>0</v>
      </c>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row>
    <row r="427" ht="15.0" customHeight="1">
      <c r="C427" s="1" t="str">
        <f t="shared" si="1"/>
        <v>Eddie </v>
      </c>
      <c r="F427" s="86"/>
      <c r="G427" s="85" t="s">
        <v>1480</v>
      </c>
      <c r="H427" s="36">
        <f t="shared" si="2"/>
        <v>0</v>
      </c>
      <c r="I427" s="37"/>
      <c r="J427" s="38">
        <f t="shared" si="3"/>
        <v>0</v>
      </c>
      <c r="K427" s="39">
        <f t="shared" si="4"/>
        <v>0</v>
      </c>
      <c r="L427" s="40">
        <f t="shared" si="5"/>
        <v>0</v>
      </c>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row>
    <row r="428" ht="15.0" customHeight="1">
      <c r="C428" s="1" t="str">
        <f t="shared" si="1"/>
        <v>Eddie </v>
      </c>
      <c r="F428" s="86"/>
      <c r="G428" s="85" t="s">
        <v>1483</v>
      </c>
      <c r="H428" s="36">
        <f t="shared" si="2"/>
        <v>0</v>
      </c>
      <c r="I428" s="37"/>
      <c r="J428" s="38">
        <f t="shared" si="3"/>
        <v>0</v>
      </c>
      <c r="K428" s="39">
        <f t="shared" si="4"/>
        <v>0</v>
      </c>
      <c r="L428" s="40">
        <f t="shared" si="5"/>
        <v>0</v>
      </c>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row>
    <row r="429" ht="15.0" customHeight="1">
      <c r="C429" s="1" t="str">
        <f t="shared" si="1"/>
        <v>Eddie </v>
      </c>
      <c r="F429" s="86"/>
      <c r="G429" s="85" t="s">
        <v>1484</v>
      </c>
      <c r="H429" s="36">
        <f t="shared" si="2"/>
        <v>0</v>
      </c>
      <c r="I429" s="37"/>
      <c r="J429" s="38">
        <f t="shared" si="3"/>
        <v>0</v>
      </c>
      <c r="K429" s="39">
        <f t="shared" si="4"/>
        <v>0</v>
      </c>
      <c r="L429" s="40">
        <f t="shared" si="5"/>
        <v>0</v>
      </c>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row>
    <row r="430" ht="15.0" customHeight="1">
      <c r="C430" s="1" t="str">
        <f t="shared" si="1"/>
        <v>Diego </v>
      </c>
      <c r="E430" s="59" t="s">
        <v>106</v>
      </c>
      <c r="F430" s="84" t="s">
        <v>1464</v>
      </c>
      <c r="G430" s="85" t="s">
        <v>1486</v>
      </c>
      <c r="H430" s="36" t="str">
        <f t="shared" si="2"/>
        <v>Pero podría ocurrir que…</v>
      </c>
      <c r="I430" s="45" t="s">
        <v>136</v>
      </c>
      <c r="J430" s="38" t="str">
        <f t="shared" si="3"/>
        <v>Proponer excepciones</v>
      </c>
      <c r="K430" s="39">
        <f t="shared" si="4"/>
        <v>5</v>
      </c>
      <c r="L430" s="40" t="str">
        <f t="shared" si="5"/>
        <v>Da opiniones</v>
      </c>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row>
    <row r="431" ht="15.0" customHeight="1">
      <c r="C431" s="1" t="str">
        <f t="shared" si="1"/>
        <v>Diego </v>
      </c>
      <c r="F431" s="86"/>
      <c r="G431" s="85" t="s">
        <v>1487</v>
      </c>
      <c r="H431" s="36">
        <f t="shared" si="2"/>
        <v>0</v>
      </c>
      <c r="I431" s="37"/>
      <c r="J431" s="38">
        <f t="shared" si="3"/>
        <v>0</v>
      </c>
      <c r="K431" s="39">
        <f t="shared" si="4"/>
        <v>0</v>
      </c>
      <c r="L431" s="40">
        <f t="shared" si="5"/>
        <v>0</v>
      </c>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row>
    <row r="432" ht="15.0" customHeight="1">
      <c r="C432" s="1" t="str">
        <f t="shared" si="1"/>
        <v>Eddie </v>
      </c>
      <c r="E432" s="59" t="s">
        <v>21</v>
      </c>
      <c r="F432" s="84" t="s">
        <v>1489</v>
      </c>
      <c r="G432" s="85" t="s">
        <v>1490</v>
      </c>
      <c r="H432" s="36">
        <f t="shared" si="2"/>
        <v>0</v>
      </c>
      <c r="I432" s="37"/>
      <c r="J432" s="38">
        <f t="shared" si="3"/>
        <v>0</v>
      </c>
      <c r="K432" s="39">
        <f t="shared" si="4"/>
        <v>0</v>
      </c>
      <c r="L432" s="40">
        <f t="shared" si="5"/>
        <v>0</v>
      </c>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row>
    <row r="433" ht="15.0" customHeight="1">
      <c r="C433" s="1" t="str">
        <f t="shared" si="1"/>
        <v>Diego </v>
      </c>
      <c r="E433" s="59" t="s">
        <v>106</v>
      </c>
      <c r="F433" s="84" t="s">
        <v>1489</v>
      </c>
      <c r="G433" s="85" t="s">
        <v>1493</v>
      </c>
      <c r="H433" s="36" t="str">
        <f t="shared" si="2"/>
        <v>Resumiendo,…</v>
      </c>
      <c r="I433" s="45" t="s">
        <v>90</v>
      </c>
      <c r="J433" s="38" t="str">
        <f t="shared" si="3"/>
        <v>Resumir información</v>
      </c>
      <c r="K433" s="39">
        <f t="shared" si="4"/>
        <v>6</v>
      </c>
      <c r="L433" s="40" t="str">
        <f t="shared" si="5"/>
        <v>Da información</v>
      </c>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row>
    <row r="434" ht="15.0" customHeight="1">
      <c r="C434" s="1" t="str">
        <f t="shared" si="1"/>
        <v>Diego </v>
      </c>
      <c r="F434" s="86"/>
      <c r="G434" s="85" t="s">
        <v>1496</v>
      </c>
      <c r="H434" s="36">
        <f t="shared" si="2"/>
        <v>0</v>
      </c>
      <c r="I434" s="37"/>
      <c r="J434" s="38">
        <f t="shared" si="3"/>
        <v>0</v>
      </c>
      <c r="K434" s="39">
        <f t="shared" si="4"/>
        <v>0</v>
      </c>
      <c r="L434" s="40">
        <f t="shared" si="5"/>
        <v>0</v>
      </c>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row>
    <row r="435" ht="15.0" customHeight="1">
      <c r="C435" s="1" t="str">
        <f t="shared" si="1"/>
        <v>Diego </v>
      </c>
      <c r="F435" s="86"/>
      <c r="G435" s="85" t="s">
        <v>1497</v>
      </c>
      <c r="H435" s="36">
        <f t="shared" si="2"/>
        <v>0</v>
      </c>
      <c r="I435" s="37"/>
      <c r="J435" s="38">
        <f t="shared" si="3"/>
        <v>0</v>
      </c>
      <c r="K435" s="39">
        <f t="shared" si="4"/>
        <v>0</v>
      </c>
      <c r="L435" s="40">
        <f t="shared" si="5"/>
        <v>0</v>
      </c>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row>
    <row r="436" ht="15.0" customHeight="1">
      <c r="C436" s="1" t="str">
        <f t="shared" si="1"/>
        <v>Matías Aereal </v>
      </c>
      <c r="E436" s="59" t="s">
        <v>167</v>
      </c>
      <c r="F436" s="84" t="s">
        <v>1500</v>
      </c>
      <c r="G436" s="85" t="s">
        <v>1501</v>
      </c>
      <c r="H436" s="36">
        <f t="shared" si="2"/>
        <v>0</v>
      </c>
      <c r="I436" s="37"/>
      <c r="J436" s="38">
        <f t="shared" si="3"/>
        <v>0</v>
      </c>
      <c r="K436" s="39">
        <f t="shared" si="4"/>
        <v>0</v>
      </c>
      <c r="L436" s="40">
        <f t="shared" si="5"/>
        <v>0</v>
      </c>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row>
    <row r="437" ht="15.0" customHeight="1">
      <c r="C437" s="1" t="str">
        <f t="shared" si="1"/>
        <v>Matías Aereal </v>
      </c>
      <c r="F437" s="86"/>
      <c r="G437" s="85" t="s">
        <v>1503</v>
      </c>
      <c r="H437" s="36" t="str">
        <f t="shared" si="2"/>
        <v>No</v>
      </c>
      <c r="I437" s="45" t="s">
        <v>91</v>
      </c>
      <c r="J437" s="38" t="str">
        <f t="shared" si="3"/>
        <v>Rechazo</v>
      </c>
      <c r="K437" s="39">
        <f t="shared" si="4"/>
        <v>10</v>
      </c>
      <c r="L437" s="40" t="str">
        <f t="shared" si="5"/>
        <v>Muestra desacuerdo o desaprobación</v>
      </c>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row>
    <row r="438" ht="15.0" customHeight="1">
      <c r="C438" s="1" t="str">
        <f t="shared" si="1"/>
        <v>Diego </v>
      </c>
      <c r="E438" s="59" t="s">
        <v>106</v>
      </c>
      <c r="F438" s="84" t="s">
        <v>1500</v>
      </c>
      <c r="G438" s="85" t="s">
        <v>1505</v>
      </c>
      <c r="H438" s="36" t="str">
        <f t="shared" si="2"/>
        <v>Hay que hacer lo siguiente…</v>
      </c>
      <c r="I438" s="45" t="s">
        <v>150</v>
      </c>
      <c r="J438" s="38" t="str">
        <f t="shared" si="3"/>
        <v>Elaborar</v>
      </c>
      <c r="K438" s="39">
        <f t="shared" si="4"/>
        <v>4</v>
      </c>
      <c r="L438" s="40" t="str">
        <f t="shared" si="5"/>
        <v>Da sugerencia u orientación</v>
      </c>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row>
    <row r="439" ht="15.0" customHeight="1">
      <c r="C439" s="1" t="str">
        <f t="shared" si="1"/>
        <v>Diego </v>
      </c>
      <c r="F439" s="86"/>
      <c r="G439" s="85" t="s">
        <v>1507</v>
      </c>
      <c r="H439" s="36">
        <f t="shared" si="2"/>
        <v>0</v>
      </c>
      <c r="I439" s="37"/>
      <c r="J439" s="38">
        <f t="shared" si="3"/>
        <v>0</v>
      </c>
      <c r="K439" s="39">
        <f t="shared" si="4"/>
        <v>0</v>
      </c>
      <c r="L439" s="40">
        <f t="shared" si="5"/>
        <v>0</v>
      </c>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row>
    <row r="440" ht="15.0" customHeight="1">
      <c r="C440" s="1" t="str">
        <f t="shared" si="1"/>
        <v>Matías Aereal </v>
      </c>
      <c r="E440" s="59" t="s">
        <v>167</v>
      </c>
      <c r="F440" s="84" t="s">
        <v>1500</v>
      </c>
      <c r="G440" s="85" t="s">
        <v>1510</v>
      </c>
      <c r="H440" s="36" t="str">
        <f t="shared" si="2"/>
        <v>No</v>
      </c>
      <c r="I440" s="45" t="s">
        <v>91</v>
      </c>
      <c r="J440" s="38" t="str">
        <f t="shared" si="3"/>
        <v>Rechazo</v>
      </c>
      <c r="K440" s="39">
        <f t="shared" si="4"/>
        <v>10</v>
      </c>
      <c r="L440" s="40" t="str">
        <f t="shared" si="5"/>
        <v>Muestra desacuerdo o desaprobación</v>
      </c>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row>
    <row r="441" ht="15.0" customHeight="1">
      <c r="C441" s="1" t="str">
        <f t="shared" si="1"/>
        <v>Diego </v>
      </c>
      <c r="E441" s="59" t="s">
        <v>106</v>
      </c>
      <c r="F441" s="84" t="s">
        <v>1500</v>
      </c>
      <c r="G441" s="85" t="s">
        <v>1512</v>
      </c>
      <c r="H441" s="36" t="str">
        <f t="shared" si="2"/>
        <v>Intentemos…</v>
      </c>
      <c r="I441" s="45" t="s">
        <v>101</v>
      </c>
      <c r="J441" s="38" t="str">
        <f t="shared" si="3"/>
        <v>Guiar</v>
      </c>
      <c r="K441" s="39">
        <f t="shared" si="4"/>
        <v>4</v>
      </c>
      <c r="L441" s="40" t="str">
        <f t="shared" si="5"/>
        <v>Da sugerencia u orientación</v>
      </c>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row>
    <row r="442" ht="15.0" customHeight="1">
      <c r="C442" s="1" t="str">
        <f t="shared" si="1"/>
        <v>Diego </v>
      </c>
      <c r="F442" s="86"/>
      <c r="G442" s="85" t="s">
        <v>1513</v>
      </c>
      <c r="H442" s="36">
        <f t="shared" si="2"/>
        <v>0</v>
      </c>
      <c r="I442" s="37"/>
      <c r="J442" s="38">
        <f t="shared" si="3"/>
        <v>0</v>
      </c>
      <c r="K442" s="39">
        <f t="shared" si="4"/>
        <v>0</v>
      </c>
      <c r="L442" s="40">
        <f t="shared" si="5"/>
        <v>0</v>
      </c>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row>
    <row r="443" ht="15.0" customHeight="1">
      <c r="C443" s="1" t="str">
        <f t="shared" si="1"/>
        <v>Matías Aereal </v>
      </c>
      <c r="E443" s="59" t="s">
        <v>167</v>
      </c>
      <c r="F443" s="84" t="s">
        <v>1500</v>
      </c>
      <c r="G443" s="85" t="s">
        <v>1515</v>
      </c>
      <c r="H443" s="36" t="str">
        <f t="shared" si="2"/>
        <v>No</v>
      </c>
      <c r="I443" s="45" t="s">
        <v>91</v>
      </c>
      <c r="J443" s="38" t="str">
        <f t="shared" si="3"/>
        <v>Rechazo</v>
      </c>
      <c r="K443" s="39">
        <f t="shared" si="4"/>
        <v>10</v>
      </c>
      <c r="L443" s="40" t="str">
        <f t="shared" si="5"/>
        <v>Muestra desacuerdo o desaprobación</v>
      </c>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row>
    <row r="444" ht="15.0" customHeight="1">
      <c r="C444" s="1" t="str">
        <f t="shared" si="1"/>
        <v>Diego </v>
      </c>
      <c r="E444" s="59" t="s">
        <v>106</v>
      </c>
      <c r="F444" s="84" t="s">
        <v>1500</v>
      </c>
      <c r="G444" s="85" t="s">
        <v>1517</v>
      </c>
      <c r="H444" s="36" t="str">
        <f t="shared" si="2"/>
        <v>Discrepar…</v>
      </c>
      <c r="I444" s="45" t="s">
        <v>194</v>
      </c>
      <c r="J444" s="38" t="str">
        <f t="shared" si="3"/>
        <v>Discrepar</v>
      </c>
      <c r="K444" s="39">
        <f t="shared" si="4"/>
        <v>12</v>
      </c>
      <c r="L444" s="40">
        <f t="shared" si="5"/>
        <v>0</v>
      </c>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row>
    <row r="445" ht="15.0" customHeight="1">
      <c r="C445" s="1" t="str">
        <f t="shared" si="1"/>
        <v>Matías Aereal </v>
      </c>
      <c r="E445" s="59" t="s">
        <v>167</v>
      </c>
      <c r="F445" s="84" t="s">
        <v>1500</v>
      </c>
      <c r="G445" s="85" t="s">
        <v>1518</v>
      </c>
      <c r="H445" s="36" t="str">
        <f t="shared" si="2"/>
        <v>Discrepar…</v>
      </c>
      <c r="I445" s="45" t="s">
        <v>194</v>
      </c>
      <c r="J445" s="38" t="str">
        <f t="shared" si="3"/>
        <v>Discrepar</v>
      </c>
      <c r="K445" s="39">
        <f t="shared" si="4"/>
        <v>12</v>
      </c>
      <c r="L445" s="40">
        <f t="shared" si="5"/>
        <v>0</v>
      </c>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row>
    <row r="446" ht="15.0" customHeight="1">
      <c r="C446" s="1" t="str">
        <f t="shared" si="1"/>
        <v>Diego </v>
      </c>
      <c r="E446" s="59" t="s">
        <v>106</v>
      </c>
      <c r="F446" s="84" t="s">
        <v>1521</v>
      </c>
      <c r="G446" s="85" t="s">
        <v>1522</v>
      </c>
      <c r="H446" s="36" t="str">
        <f t="shared" si="2"/>
        <v>Pero podría ocurrir que…</v>
      </c>
      <c r="I446" s="45" t="s">
        <v>136</v>
      </c>
      <c r="J446" s="38" t="str">
        <f t="shared" si="3"/>
        <v>Proponer excepciones</v>
      </c>
      <c r="K446" s="39">
        <f t="shared" si="4"/>
        <v>5</v>
      </c>
      <c r="L446" s="40" t="str">
        <f t="shared" si="5"/>
        <v>Da opiniones</v>
      </c>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row>
    <row r="447" ht="15.0" customHeight="1">
      <c r="C447" s="1" t="str">
        <f t="shared" si="1"/>
        <v>Diego </v>
      </c>
      <c r="F447" s="86"/>
      <c r="G447" s="85" t="s">
        <v>1524</v>
      </c>
      <c r="H447" s="36" t="str">
        <f t="shared" si="2"/>
        <v>Resumiendo,…</v>
      </c>
      <c r="I447" s="45" t="s">
        <v>90</v>
      </c>
      <c r="J447" s="38" t="str">
        <f t="shared" si="3"/>
        <v>Resumir información</v>
      </c>
      <c r="K447" s="39">
        <f t="shared" si="4"/>
        <v>6</v>
      </c>
      <c r="L447" s="40" t="str">
        <f t="shared" si="5"/>
        <v>Da información</v>
      </c>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row>
    <row r="448" ht="15.0" customHeight="1">
      <c r="C448" s="1" t="str">
        <f t="shared" si="1"/>
        <v>Matías Aereal </v>
      </c>
      <c r="E448" s="59" t="s">
        <v>167</v>
      </c>
      <c r="F448" s="84" t="s">
        <v>1521</v>
      </c>
      <c r="G448" s="85" t="s">
        <v>1526</v>
      </c>
      <c r="H448" s="36" t="str">
        <f t="shared" si="2"/>
        <v>No</v>
      </c>
      <c r="I448" s="45" t="s">
        <v>91</v>
      </c>
      <c r="J448" s="38" t="str">
        <f t="shared" si="3"/>
        <v>Rechazo</v>
      </c>
      <c r="K448" s="39">
        <f t="shared" si="4"/>
        <v>10</v>
      </c>
      <c r="L448" s="40" t="str">
        <f t="shared" si="5"/>
        <v>Muestra desacuerdo o desaprobación</v>
      </c>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row>
    <row r="449" ht="15.0" customHeight="1">
      <c r="C449" s="1" t="str">
        <f t="shared" si="1"/>
        <v>Diego </v>
      </c>
      <c r="E449" s="59" t="s">
        <v>106</v>
      </c>
      <c r="F449" s="84" t="s">
        <v>1521</v>
      </c>
      <c r="G449" s="85" t="s">
        <v>1527</v>
      </c>
      <c r="H449" s="36">
        <f t="shared" si="2"/>
        <v>0</v>
      </c>
      <c r="I449" s="37"/>
      <c r="J449" s="38">
        <f t="shared" si="3"/>
        <v>0</v>
      </c>
      <c r="K449" s="39">
        <f t="shared" si="4"/>
        <v>0</v>
      </c>
      <c r="L449" s="40">
        <f t="shared" si="5"/>
        <v>0</v>
      </c>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row>
    <row r="450" ht="15.0" customHeight="1">
      <c r="C450" s="1" t="str">
        <f t="shared" si="1"/>
        <v>Diego </v>
      </c>
      <c r="F450" s="86"/>
      <c r="G450" s="85" t="s">
        <v>1528</v>
      </c>
      <c r="H450" s="36">
        <f t="shared" si="2"/>
        <v>0</v>
      </c>
      <c r="I450" s="37"/>
      <c r="J450" s="38">
        <f t="shared" si="3"/>
        <v>0</v>
      </c>
      <c r="K450" s="39">
        <f t="shared" si="4"/>
        <v>0</v>
      </c>
      <c r="L450" s="40">
        <f t="shared" si="5"/>
        <v>0</v>
      </c>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row>
    <row r="451" ht="15.0" customHeight="1">
      <c r="C451" s="1" t="str">
        <f t="shared" si="1"/>
        <v>Diego </v>
      </c>
      <c r="F451" s="86"/>
      <c r="G451" s="85" t="s">
        <v>1529</v>
      </c>
      <c r="H451" s="36">
        <f t="shared" si="2"/>
        <v>0</v>
      </c>
      <c r="I451" s="37"/>
      <c r="J451" s="38">
        <f t="shared" si="3"/>
        <v>0</v>
      </c>
      <c r="K451" s="39">
        <f t="shared" si="4"/>
        <v>0</v>
      </c>
      <c r="L451" s="40">
        <f t="shared" si="5"/>
        <v>0</v>
      </c>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row>
    <row r="452" ht="15.0" customHeight="1">
      <c r="C452" s="1" t="str">
        <f t="shared" si="1"/>
        <v>Matías Aereal </v>
      </c>
      <c r="E452" s="59" t="s">
        <v>167</v>
      </c>
      <c r="F452" s="84" t="s">
        <v>1521</v>
      </c>
      <c r="G452" s="85" t="s">
        <v>1530</v>
      </c>
      <c r="H452" s="36" t="str">
        <f t="shared" si="2"/>
        <v>Discrepar…</v>
      </c>
      <c r="I452" s="45" t="s">
        <v>194</v>
      </c>
      <c r="J452" s="38" t="str">
        <f t="shared" si="3"/>
        <v>Discrepar</v>
      </c>
      <c r="K452" s="39">
        <f t="shared" si="4"/>
        <v>12</v>
      </c>
      <c r="L452" s="40">
        <f t="shared" si="5"/>
        <v>0</v>
      </c>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row>
    <row r="453" ht="15.0" customHeight="1">
      <c r="C453" s="1" t="str">
        <f t="shared" si="1"/>
        <v>Diego </v>
      </c>
      <c r="E453" s="59" t="s">
        <v>106</v>
      </c>
      <c r="F453" s="84" t="s">
        <v>1521</v>
      </c>
      <c r="G453" s="85" t="s">
        <v>472</v>
      </c>
      <c r="H453" s="36" t="str">
        <f t="shared" si="2"/>
        <v>Si, estoy de acuerdo…</v>
      </c>
      <c r="I453" s="45" t="s">
        <v>144</v>
      </c>
      <c r="J453" s="38" t="str">
        <f t="shared" si="3"/>
        <v>Aceptación/Confirmación</v>
      </c>
      <c r="K453" s="39">
        <f t="shared" si="4"/>
        <v>3</v>
      </c>
      <c r="L453" s="40" t="str">
        <f t="shared" si="5"/>
        <v>Muestra acuerdo o aprueba</v>
      </c>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row>
    <row r="454" ht="15.0" customHeight="1">
      <c r="C454" s="1" t="str">
        <f t="shared" si="1"/>
        <v>Diego </v>
      </c>
      <c r="F454" s="86"/>
      <c r="G454" s="85" t="s">
        <v>1531</v>
      </c>
      <c r="H454" s="36">
        <f t="shared" si="2"/>
        <v>0</v>
      </c>
      <c r="I454" s="37"/>
      <c r="J454" s="38">
        <f t="shared" si="3"/>
        <v>0</v>
      </c>
      <c r="K454" s="39">
        <f t="shared" si="4"/>
        <v>0</v>
      </c>
      <c r="L454" s="40">
        <f t="shared" si="5"/>
        <v>0</v>
      </c>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row>
    <row r="455" ht="15.0" customHeight="1">
      <c r="C455" s="1" t="str">
        <f t="shared" si="1"/>
        <v>Matías Aereal </v>
      </c>
      <c r="E455" s="59" t="s">
        <v>167</v>
      </c>
      <c r="F455" s="84" t="s">
        <v>1521</v>
      </c>
      <c r="G455" s="85" t="s">
        <v>1532</v>
      </c>
      <c r="H455" s="36" t="str">
        <f t="shared" si="2"/>
        <v>No</v>
      </c>
      <c r="I455" s="45" t="s">
        <v>91</v>
      </c>
      <c r="J455" s="38" t="str">
        <f t="shared" si="3"/>
        <v>Rechazo</v>
      </c>
      <c r="K455" s="39">
        <f t="shared" si="4"/>
        <v>10</v>
      </c>
      <c r="L455" s="40" t="str">
        <f t="shared" si="5"/>
        <v>Muestra desacuerdo o desaprobación</v>
      </c>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row>
    <row r="456" ht="15.0" customHeight="1">
      <c r="C456" s="1" t="str">
        <f t="shared" si="1"/>
        <v>Diego </v>
      </c>
      <c r="E456" s="59" t="s">
        <v>106</v>
      </c>
      <c r="F456" s="84" t="s">
        <v>1533</v>
      </c>
      <c r="G456" s="85" t="s">
        <v>769</v>
      </c>
      <c r="H456" s="36">
        <f t="shared" si="2"/>
        <v>0</v>
      </c>
      <c r="I456" s="37"/>
      <c r="J456" s="38">
        <f t="shared" si="3"/>
        <v>0</v>
      </c>
      <c r="K456" s="39">
        <f t="shared" si="4"/>
        <v>0</v>
      </c>
      <c r="L456" s="40">
        <f t="shared" si="5"/>
        <v>0</v>
      </c>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row>
    <row r="457" ht="15.0" customHeight="1">
      <c r="C457" s="1" t="str">
        <f t="shared" si="1"/>
        <v>Diego </v>
      </c>
      <c r="F457" s="86"/>
      <c r="G457" s="85" t="s">
        <v>1534</v>
      </c>
      <c r="H457" s="36">
        <f t="shared" si="2"/>
        <v>0</v>
      </c>
      <c r="I457" s="37"/>
      <c r="J457" s="38">
        <f t="shared" si="3"/>
        <v>0</v>
      </c>
      <c r="K457" s="39">
        <f t="shared" si="4"/>
        <v>0</v>
      </c>
      <c r="L457" s="40">
        <f t="shared" si="5"/>
        <v>0</v>
      </c>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row>
    <row r="458" ht="15.0" customHeight="1">
      <c r="C458" s="1" t="str">
        <f t="shared" si="1"/>
        <v>Matías Aereal </v>
      </c>
      <c r="E458" s="59" t="s">
        <v>167</v>
      </c>
      <c r="F458" s="84" t="s">
        <v>1533</v>
      </c>
      <c r="G458" s="85" t="s">
        <v>1535</v>
      </c>
      <c r="H458" s="36" t="str">
        <f t="shared" si="2"/>
        <v>Te explico….</v>
      </c>
      <c r="I458" s="45" t="s">
        <v>102</v>
      </c>
      <c r="J458" s="38" t="str">
        <f t="shared" si="3"/>
        <v>Atender</v>
      </c>
      <c r="K458" s="39">
        <f t="shared" si="4"/>
        <v>1</v>
      </c>
      <c r="L458" s="40" t="str">
        <f t="shared" si="5"/>
        <v>Muestra solidaridad</v>
      </c>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row>
    <row r="459" ht="15.0" customHeight="1">
      <c r="C459" s="1" t="str">
        <f t="shared" si="1"/>
        <v>Diego </v>
      </c>
      <c r="E459" s="59" t="s">
        <v>106</v>
      </c>
      <c r="F459" s="84" t="s">
        <v>1533</v>
      </c>
      <c r="G459" s="85" t="s">
        <v>1536</v>
      </c>
      <c r="H459" s="36">
        <f t="shared" si="2"/>
        <v>0</v>
      </c>
      <c r="I459" s="37"/>
      <c r="J459" s="38">
        <f t="shared" si="3"/>
        <v>0</v>
      </c>
      <c r="K459" s="39">
        <f t="shared" si="4"/>
        <v>0</v>
      </c>
      <c r="L459" s="40">
        <f t="shared" si="5"/>
        <v>0</v>
      </c>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row>
    <row r="460" ht="15.0" customHeight="1">
      <c r="C460" s="1" t="str">
        <f t="shared" si="1"/>
        <v>Matías Aereal </v>
      </c>
      <c r="E460" s="59" t="s">
        <v>167</v>
      </c>
      <c r="F460" s="84" t="s">
        <v>1537</v>
      </c>
      <c r="G460" s="85" t="s">
        <v>1538</v>
      </c>
      <c r="H460" s="36">
        <f t="shared" si="2"/>
        <v>0</v>
      </c>
      <c r="I460" s="37"/>
      <c r="J460" s="38">
        <f t="shared" si="3"/>
        <v>0</v>
      </c>
      <c r="K460" s="39">
        <f t="shared" si="4"/>
        <v>0</v>
      </c>
      <c r="L460" s="40">
        <f t="shared" si="5"/>
        <v>0</v>
      </c>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row>
    <row r="461" ht="15.0" customHeight="1">
      <c r="C461" s="1" t="str">
        <f t="shared" si="1"/>
        <v>Matías Aereal </v>
      </c>
      <c r="F461" s="86"/>
      <c r="G461" s="85" t="s">
        <v>1539</v>
      </c>
      <c r="H461" s="36">
        <f t="shared" si="2"/>
        <v>0</v>
      </c>
      <c r="I461" s="37"/>
      <c r="J461" s="38">
        <f t="shared" si="3"/>
        <v>0</v>
      </c>
      <c r="K461" s="39">
        <f t="shared" si="4"/>
        <v>0</v>
      </c>
      <c r="L461" s="40">
        <f t="shared" si="5"/>
        <v>0</v>
      </c>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row>
    <row r="462" ht="15.0" customHeight="1">
      <c r="C462" s="1" t="str">
        <f t="shared" si="1"/>
        <v>Matías Aereal </v>
      </c>
      <c r="F462" s="86"/>
      <c r="G462" s="85" t="s">
        <v>1540</v>
      </c>
      <c r="H462" s="36">
        <f t="shared" si="2"/>
        <v>0</v>
      </c>
      <c r="I462" s="37"/>
      <c r="J462" s="38">
        <f t="shared" si="3"/>
        <v>0</v>
      </c>
      <c r="K462" s="39">
        <f t="shared" si="4"/>
        <v>0</v>
      </c>
      <c r="L462" s="40">
        <f t="shared" si="5"/>
        <v>0</v>
      </c>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row>
    <row r="463" ht="15.0" customHeight="1">
      <c r="C463" s="1" t="str">
        <f t="shared" si="1"/>
        <v>Diego </v>
      </c>
      <c r="E463" s="59" t="s">
        <v>106</v>
      </c>
      <c r="F463" s="84" t="s">
        <v>1537</v>
      </c>
      <c r="G463" s="85" t="s">
        <v>769</v>
      </c>
      <c r="H463" s="36">
        <f t="shared" si="2"/>
        <v>0</v>
      </c>
      <c r="I463" s="37"/>
      <c r="J463" s="38">
        <f t="shared" si="3"/>
        <v>0</v>
      </c>
      <c r="K463" s="39">
        <f t="shared" si="4"/>
        <v>0</v>
      </c>
      <c r="L463" s="40">
        <f t="shared" si="5"/>
        <v>0</v>
      </c>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row>
    <row r="464" ht="15.0" customHeight="1">
      <c r="C464" s="1" t="str">
        <f t="shared" si="1"/>
        <v>Matías Aereal </v>
      </c>
      <c r="E464" s="59" t="s">
        <v>167</v>
      </c>
      <c r="F464" s="84" t="s">
        <v>1537</v>
      </c>
      <c r="G464" s="85" t="s">
        <v>1541</v>
      </c>
      <c r="H464" s="36">
        <f t="shared" si="2"/>
        <v>0</v>
      </c>
      <c r="I464" s="37"/>
      <c r="J464" s="38">
        <f t="shared" si="3"/>
        <v>0</v>
      </c>
      <c r="K464" s="39">
        <f t="shared" si="4"/>
        <v>0</v>
      </c>
      <c r="L464" s="40">
        <f t="shared" si="5"/>
        <v>0</v>
      </c>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row>
    <row r="465" ht="15.0" customHeight="1">
      <c r="C465" s="1" t="str">
        <f t="shared" si="1"/>
        <v>Diego </v>
      </c>
      <c r="E465" s="59" t="s">
        <v>106</v>
      </c>
      <c r="F465" s="84" t="s">
        <v>1537</v>
      </c>
      <c r="G465" s="85" t="s">
        <v>1542</v>
      </c>
      <c r="H465" s="36">
        <f t="shared" si="2"/>
        <v>0</v>
      </c>
      <c r="I465" s="37"/>
      <c r="J465" s="38">
        <f t="shared" si="3"/>
        <v>0</v>
      </c>
      <c r="K465" s="39">
        <f t="shared" si="4"/>
        <v>0</v>
      </c>
      <c r="L465" s="40">
        <f t="shared" si="5"/>
        <v>0</v>
      </c>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row>
    <row r="466" ht="15.0" customHeight="1">
      <c r="C466" s="1" t="str">
        <f t="shared" si="1"/>
        <v>Matías Aereal </v>
      </c>
      <c r="E466" s="59" t="s">
        <v>167</v>
      </c>
      <c r="F466" s="84" t="s">
        <v>1543</v>
      </c>
      <c r="G466" s="85" t="s">
        <v>1544</v>
      </c>
      <c r="H466" s="36">
        <f t="shared" si="2"/>
        <v>0</v>
      </c>
      <c r="I466" s="37"/>
      <c r="J466" s="38">
        <f t="shared" si="3"/>
        <v>0</v>
      </c>
      <c r="K466" s="39">
        <f t="shared" si="4"/>
        <v>0</v>
      </c>
      <c r="L466" s="40">
        <f t="shared" si="5"/>
        <v>0</v>
      </c>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row>
    <row r="467" ht="15.0" customHeight="1">
      <c r="C467" s="1" t="str">
        <f t="shared" si="1"/>
        <v>Matías Aereal </v>
      </c>
      <c r="F467" s="86"/>
      <c r="G467" s="85" t="s">
        <v>1545</v>
      </c>
      <c r="H467" s="36">
        <f t="shared" si="2"/>
        <v>0</v>
      </c>
      <c r="I467" s="37"/>
      <c r="J467" s="38">
        <f t="shared" si="3"/>
        <v>0</v>
      </c>
      <c r="K467" s="39">
        <f t="shared" si="4"/>
        <v>0</v>
      </c>
      <c r="L467" s="40">
        <f t="shared" si="5"/>
        <v>0</v>
      </c>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row>
    <row r="468" ht="15.0" customHeight="1">
      <c r="C468" s="1" t="str">
        <f t="shared" si="1"/>
        <v>Matías Aereal </v>
      </c>
      <c r="F468" s="86"/>
      <c r="G468" s="85" t="s">
        <v>1546</v>
      </c>
      <c r="H468" s="36">
        <f t="shared" si="2"/>
        <v>0</v>
      </c>
      <c r="I468" s="37"/>
      <c r="J468" s="38">
        <f t="shared" si="3"/>
        <v>0</v>
      </c>
      <c r="K468" s="39">
        <f t="shared" si="4"/>
        <v>0</v>
      </c>
      <c r="L468" s="40">
        <f t="shared" si="5"/>
        <v>0</v>
      </c>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row>
    <row r="469" ht="15.0" customHeight="1">
      <c r="C469" s="1" t="str">
        <f t="shared" si="1"/>
        <v>Matías Aereal </v>
      </c>
      <c r="F469" s="86"/>
      <c r="G469" s="85" t="s">
        <v>1547</v>
      </c>
      <c r="H469" s="36">
        <f t="shared" si="2"/>
        <v>0</v>
      </c>
      <c r="I469" s="37"/>
      <c r="J469" s="38">
        <f t="shared" si="3"/>
        <v>0</v>
      </c>
      <c r="K469" s="39">
        <f t="shared" si="4"/>
        <v>0</v>
      </c>
      <c r="L469" s="40">
        <f t="shared" si="5"/>
        <v>0</v>
      </c>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row>
    <row r="470" ht="15.0" customHeight="1">
      <c r="C470" s="1" t="str">
        <f t="shared" si="1"/>
        <v>Diego </v>
      </c>
      <c r="E470" s="59" t="s">
        <v>106</v>
      </c>
      <c r="F470" s="84" t="s">
        <v>1548</v>
      </c>
      <c r="G470" s="85" t="s">
        <v>1549</v>
      </c>
      <c r="H470" s="36">
        <f t="shared" si="2"/>
        <v>0</v>
      </c>
      <c r="I470" s="37"/>
      <c r="J470" s="38">
        <f t="shared" si="3"/>
        <v>0</v>
      </c>
      <c r="K470" s="39">
        <f t="shared" si="4"/>
        <v>0</v>
      </c>
      <c r="L470" s="40">
        <f t="shared" si="5"/>
        <v>0</v>
      </c>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row>
    <row r="471" ht="15.0" customHeight="1">
      <c r="C471" s="1" t="str">
        <f t="shared" si="1"/>
        <v>Diego </v>
      </c>
      <c r="F471" s="86"/>
      <c r="G471" s="85" t="s">
        <v>1550</v>
      </c>
      <c r="H471" s="36">
        <f t="shared" si="2"/>
        <v>0</v>
      </c>
      <c r="I471" s="37"/>
      <c r="J471" s="38">
        <f t="shared" si="3"/>
        <v>0</v>
      </c>
      <c r="K471" s="39">
        <f t="shared" si="4"/>
        <v>0</v>
      </c>
      <c r="L471" s="40">
        <f t="shared" si="5"/>
        <v>0</v>
      </c>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row>
    <row r="472" ht="15.0" customHeight="1">
      <c r="C472" s="1" t="str">
        <f t="shared" si="1"/>
        <v>Diego </v>
      </c>
      <c r="F472" s="86"/>
      <c r="G472" s="85" t="s">
        <v>1551</v>
      </c>
      <c r="H472" s="36" t="str">
        <f t="shared" si="2"/>
        <v>Continuemos…</v>
      </c>
      <c r="I472" s="45" t="s">
        <v>338</v>
      </c>
      <c r="J472" s="38" t="str">
        <f t="shared" si="3"/>
        <v>Coordinar procesos grupales</v>
      </c>
      <c r="K472" s="39">
        <f t="shared" si="4"/>
        <v>5</v>
      </c>
      <c r="L472" s="40" t="str">
        <f t="shared" si="5"/>
        <v>Da opiniones</v>
      </c>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row>
    <row r="473" ht="15.0" customHeight="1">
      <c r="C473" s="1" t="str">
        <f t="shared" si="1"/>
        <v>Diego </v>
      </c>
      <c r="F473" s="86"/>
      <c r="G473" s="85" t="s">
        <v>1552</v>
      </c>
      <c r="H473" s="36">
        <f t="shared" si="2"/>
        <v>0</v>
      </c>
      <c r="I473" s="37"/>
      <c r="J473" s="38">
        <f t="shared" si="3"/>
        <v>0</v>
      </c>
      <c r="K473" s="39">
        <f t="shared" si="4"/>
        <v>0</v>
      </c>
      <c r="L473" s="40">
        <f t="shared" si="5"/>
        <v>0</v>
      </c>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row>
    <row r="474" ht="15.0" customHeight="1">
      <c r="C474" s="1" t="str">
        <f t="shared" si="1"/>
        <v>Matías Aereal </v>
      </c>
      <c r="E474" s="59" t="s">
        <v>167</v>
      </c>
      <c r="F474" s="84" t="s">
        <v>1553</v>
      </c>
      <c r="G474" s="85" t="s">
        <v>1554</v>
      </c>
      <c r="H474" s="36" t="str">
        <f t="shared" si="2"/>
        <v>Hay que hacer lo siguiente…</v>
      </c>
      <c r="I474" s="45" t="s">
        <v>150</v>
      </c>
      <c r="J474" s="38" t="str">
        <f t="shared" si="3"/>
        <v>Elaborar</v>
      </c>
      <c r="K474" s="39">
        <f t="shared" si="4"/>
        <v>4</v>
      </c>
      <c r="L474" s="40" t="str">
        <f t="shared" si="5"/>
        <v>Da sugerencia u orientación</v>
      </c>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row>
    <row r="475" ht="15.0" customHeight="1">
      <c r="C475" s="1" t="str">
        <f t="shared" si="1"/>
        <v>Matías Aereal </v>
      </c>
      <c r="F475" s="86"/>
      <c r="G475" s="85" t="s">
        <v>1555</v>
      </c>
      <c r="H475" s="36" t="str">
        <f t="shared" si="2"/>
        <v>No entiendo, ¿alguien puede...?</v>
      </c>
      <c r="I475" s="45" t="s">
        <v>362</v>
      </c>
      <c r="J475" s="38" t="str">
        <f t="shared" si="3"/>
        <v>Requerir atención</v>
      </c>
      <c r="K475" s="39">
        <f t="shared" si="4"/>
        <v>11</v>
      </c>
      <c r="L475" s="40" t="str">
        <f t="shared" si="5"/>
        <v>Muestra tensión o molestia</v>
      </c>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row>
    <row r="476" ht="15.0" customHeight="1">
      <c r="C476" s="1" t="str">
        <f t="shared" si="1"/>
        <v>Matías Aereal </v>
      </c>
      <c r="F476" s="86"/>
      <c r="G476" s="85" t="s">
        <v>1556</v>
      </c>
      <c r="H476" s="36">
        <f t="shared" si="2"/>
        <v>0</v>
      </c>
      <c r="I476" s="37"/>
      <c r="J476" s="38">
        <f t="shared" si="3"/>
        <v>0</v>
      </c>
      <c r="K476" s="39">
        <f t="shared" si="4"/>
        <v>0</v>
      </c>
      <c r="L476" s="40">
        <f t="shared" si="5"/>
        <v>0</v>
      </c>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row>
    <row r="477" ht="15.0" customHeight="1">
      <c r="C477" s="1" t="str">
        <f t="shared" si="1"/>
        <v>Matías Aereal </v>
      </c>
      <c r="F477" s="86"/>
      <c r="G477" s="85" t="s">
        <v>1557</v>
      </c>
      <c r="H477" s="36">
        <f t="shared" si="2"/>
        <v>0</v>
      </c>
      <c r="I477" s="37"/>
      <c r="J477" s="38">
        <f t="shared" si="3"/>
        <v>0</v>
      </c>
      <c r="K477" s="39">
        <f t="shared" si="4"/>
        <v>0</v>
      </c>
      <c r="L477" s="40">
        <f t="shared" si="5"/>
        <v>0</v>
      </c>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row>
    <row r="478" ht="15.0" customHeight="1">
      <c r="C478" s="1" t="str">
        <f t="shared" si="1"/>
        <v>Matías Aereal </v>
      </c>
      <c r="F478" s="86"/>
      <c r="G478" s="85" t="s">
        <v>1558</v>
      </c>
      <c r="H478" s="36">
        <f t="shared" si="2"/>
        <v>0</v>
      </c>
      <c r="I478" s="37"/>
      <c r="J478" s="38">
        <f t="shared" si="3"/>
        <v>0</v>
      </c>
      <c r="K478" s="39">
        <f t="shared" si="4"/>
        <v>0</v>
      </c>
      <c r="L478" s="40">
        <f t="shared" si="5"/>
        <v>0</v>
      </c>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row>
    <row r="479" ht="15.0" customHeight="1">
      <c r="C479" s="1" t="str">
        <f t="shared" si="1"/>
        <v>Matías Aereal </v>
      </c>
      <c r="F479" s="86"/>
      <c r="G479" s="85" t="s">
        <v>1559</v>
      </c>
      <c r="H479" s="36">
        <f t="shared" si="2"/>
        <v>0</v>
      </c>
      <c r="I479" s="37"/>
      <c r="J479" s="38">
        <f t="shared" si="3"/>
        <v>0</v>
      </c>
      <c r="K479" s="39">
        <f t="shared" si="4"/>
        <v>0</v>
      </c>
      <c r="L479" s="40">
        <f t="shared" si="5"/>
        <v>0</v>
      </c>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row>
    <row r="480" ht="15.0" customHeight="1">
      <c r="C480" s="1" t="str">
        <f t="shared" si="1"/>
        <v>Matías Aereal </v>
      </c>
      <c r="F480" s="86"/>
      <c r="G480" s="85" t="s">
        <v>1560</v>
      </c>
      <c r="H480" s="36" t="str">
        <f t="shared" si="2"/>
        <v>Resumiendo,…</v>
      </c>
      <c r="I480" s="45" t="s">
        <v>90</v>
      </c>
      <c r="J480" s="38" t="str">
        <f t="shared" si="3"/>
        <v>Resumir información</v>
      </c>
      <c r="K480" s="39">
        <f t="shared" si="4"/>
        <v>6</v>
      </c>
      <c r="L480" s="40" t="str">
        <f t="shared" si="5"/>
        <v>Da información</v>
      </c>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row>
    <row r="481" ht="15.0" customHeight="1">
      <c r="C481" s="1" t="str">
        <f t="shared" si="1"/>
        <v>Diego </v>
      </c>
      <c r="E481" s="59" t="s">
        <v>106</v>
      </c>
      <c r="F481" s="84" t="s">
        <v>1561</v>
      </c>
      <c r="G481" s="85" t="s">
        <v>1562</v>
      </c>
      <c r="H481" s="36">
        <f t="shared" si="2"/>
        <v>0</v>
      </c>
      <c r="I481" s="37"/>
      <c r="J481" s="38">
        <f t="shared" si="3"/>
        <v>0</v>
      </c>
      <c r="K481" s="39">
        <f t="shared" si="4"/>
        <v>0</v>
      </c>
      <c r="L481" s="40">
        <f t="shared" si="5"/>
        <v>0</v>
      </c>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row>
    <row r="482" ht="15.0" customHeight="1">
      <c r="C482" s="1" t="str">
        <f t="shared" si="1"/>
        <v>Diego </v>
      </c>
      <c r="F482" s="86"/>
      <c r="G482" s="85" t="s">
        <v>1563</v>
      </c>
      <c r="H482" s="36">
        <f t="shared" si="2"/>
        <v>0</v>
      </c>
      <c r="I482" s="37"/>
      <c r="J482" s="38">
        <f t="shared" si="3"/>
        <v>0</v>
      </c>
      <c r="K482" s="39">
        <f t="shared" si="4"/>
        <v>0</v>
      </c>
      <c r="L482" s="40">
        <f t="shared" si="5"/>
        <v>0</v>
      </c>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row>
    <row r="483" ht="15.0" customHeight="1">
      <c r="C483" s="1" t="str">
        <f t="shared" si="1"/>
        <v>Diego </v>
      </c>
      <c r="F483" s="86"/>
      <c r="G483" s="85" t="s">
        <v>1564</v>
      </c>
      <c r="H483" s="36">
        <f t="shared" si="2"/>
        <v>0</v>
      </c>
      <c r="I483" s="37"/>
      <c r="J483" s="38">
        <f t="shared" si="3"/>
        <v>0</v>
      </c>
      <c r="K483" s="39">
        <f t="shared" si="4"/>
        <v>0</v>
      </c>
      <c r="L483" s="40">
        <f t="shared" si="5"/>
        <v>0</v>
      </c>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row>
    <row r="484" ht="15.0" customHeight="1">
      <c r="C484" s="1" t="str">
        <f t="shared" si="1"/>
        <v>Diego </v>
      </c>
      <c r="F484" s="86"/>
      <c r="G484" s="85" t="s">
        <v>1565</v>
      </c>
      <c r="H484" s="36">
        <f t="shared" si="2"/>
        <v>0</v>
      </c>
      <c r="I484" s="37"/>
      <c r="J484" s="38">
        <f t="shared" si="3"/>
        <v>0</v>
      </c>
      <c r="K484" s="39">
        <f t="shared" si="4"/>
        <v>0</v>
      </c>
      <c r="L484" s="40">
        <f t="shared" si="5"/>
        <v>0</v>
      </c>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row>
    <row r="485" ht="15.0" customHeight="1">
      <c r="C485" s="1" t="str">
        <f t="shared" si="1"/>
        <v>Matías Aereal </v>
      </c>
      <c r="E485" s="59" t="s">
        <v>167</v>
      </c>
      <c r="F485" s="84" t="s">
        <v>1566</v>
      </c>
      <c r="G485" s="85" t="s">
        <v>1567</v>
      </c>
      <c r="H485" s="36">
        <f t="shared" si="2"/>
        <v>0</v>
      </c>
      <c r="I485" s="37"/>
      <c r="J485" s="38">
        <f t="shared" si="3"/>
        <v>0</v>
      </c>
      <c r="K485" s="39">
        <f t="shared" si="4"/>
        <v>0</v>
      </c>
      <c r="L485" s="40">
        <f t="shared" si="5"/>
        <v>0</v>
      </c>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row>
    <row r="486" ht="15.0" customHeight="1">
      <c r="C486" s="1" t="str">
        <f t="shared" si="1"/>
        <v>Diego </v>
      </c>
      <c r="E486" s="59" t="s">
        <v>106</v>
      </c>
      <c r="F486" s="84" t="s">
        <v>1566</v>
      </c>
      <c r="G486" s="85" t="s">
        <v>1305</v>
      </c>
      <c r="H486" s="36">
        <f t="shared" si="2"/>
        <v>0</v>
      </c>
      <c r="I486" s="37"/>
      <c r="J486" s="38">
        <f t="shared" si="3"/>
        <v>0</v>
      </c>
      <c r="K486" s="39">
        <f t="shared" si="4"/>
        <v>0</v>
      </c>
      <c r="L486" s="40">
        <f t="shared" si="5"/>
        <v>0</v>
      </c>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c r="AP486" s="30"/>
      <c r="AQ486" s="30"/>
      <c r="AR486" s="30"/>
    </row>
    <row r="487" ht="15.0" customHeight="1">
      <c r="C487" s="1" t="str">
        <f t="shared" si="1"/>
        <v>Diego </v>
      </c>
      <c r="F487" s="86"/>
      <c r="G487" s="85" t="s">
        <v>1568</v>
      </c>
      <c r="H487" s="36">
        <f t="shared" si="2"/>
        <v>0</v>
      </c>
      <c r="I487" s="37"/>
      <c r="J487" s="38">
        <f t="shared" si="3"/>
        <v>0</v>
      </c>
      <c r="K487" s="39">
        <f t="shared" si="4"/>
        <v>0</v>
      </c>
      <c r="L487" s="40">
        <f t="shared" si="5"/>
        <v>0</v>
      </c>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row>
    <row r="488" ht="15.0" customHeight="1">
      <c r="C488" s="1" t="str">
        <f t="shared" si="1"/>
        <v>Matías Aereal </v>
      </c>
      <c r="E488" s="59" t="s">
        <v>167</v>
      </c>
      <c r="F488" s="84" t="s">
        <v>1566</v>
      </c>
      <c r="G488" s="85" t="s">
        <v>1569</v>
      </c>
      <c r="H488" s="36">
        <f t="shared" si="2"/>
        <v>0</v>
      </c>
      <c r="I488" s="37"/>
      <c r="J488" s="38">
        <f t="shared" si="3"/>
        <v>0</v>
      </c>
      <c r="K488" s="39">
        <f t="shared" si="4"/>
        <v>0</v>
      </c>
      <c r="L488" s="40">
        <f t="shared" si="5"/>
        <v>0</v>
      </c>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row>
    <row r="489" ht="15.0" customHeight="1">
      <c r="C489" s="1" t="str">
        <f t="shared" si="1"/>
        <v>Matías Aereal </v>
      </c>
      <c r="F489" s="86"/>
      <c r="G489" s="85" t="s">
        <v>1570</v>
      </c>
      <c r="H489" s="36" t="str">
        <f t="shared" si="2"/>
        <v>No estoy seguro…</v>
      </c>
      <c r="I489" s="45" t="s">
        <v>180</v>
      </c>
      <c r="J489" s="38" t="str">
        <f t="shared" si="3"/>
        <v>Dudar</v>
      </c>
      <c r="K489" s="39">
        <f t="shared" si="4"/>
        <v>11</v>
      </c>
      <c r="L489" s="40" t="str">
        <f t="shared" si="5"/>
        <v>Muestra tensión o molestia</v>
      </c>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row>
    <row r="490" ht="15.0" customHeight="1">
      <c r="C490" s="1" t="str">
        <f t="shared" si="1"/>
        <v>Jose </v>
      </c>
      <c r="E490" s="59" t="s">
        <v>47</v>
      </c>
      <c r="F490" s="84" t="s">
        <v>1571</v>
      </c>
      <c r="G490" s="85" t="s">
        <v>1572</v>
      </c>
      <c r="H490" s="36" t="str">
        <f t="shared" si="2"/>
        <v>Yo pienso que…</v>
      </c>
      <c r="I490" s="45" t="s">
        <v>127</v>
      </c>
      <c r="J490" s="38" t="str">
        <f t="shared" si="3"/>
        <v>Sugerir</v>
      </c>
      <c r="K490" s="39">
        <f t="shared" si="4"/>
        <v>5</v>
      </c>
      <c r="L490" s="40" t="str">
        <f t="shared" si="5"/>
        <v>Da opiniones</v>
      </c>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row>
    <row r="491" ht="15.0" customHeight="1">
      <c r="C491" s="1" t="str">
        <f t="shared" si="1"/>
        <v>Jose </v>
      </c>
      <c r="F491" s="86"/>
      <c r="G491" s="85" t="s">
        <v>1573</v>
      </c>
      <c r="H491" s="36">
        <f t="shared" si="2"/>
        <v>0</v>
      </c>
      <c r="I491" s="37"/>
      <c r="J491" s="38">
        <f t="shared" si="3"/>
        <v>0</v>
      </c>
      <c r="K491" s="39">
        <f t="shared" si="4"/>
        <v>0</v>
      </c>
      <c r="L491" s="40">
        <f t="shared" si="5"/>
        <v>0</v>
      </c>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row>
    <row r="492" ht="15.0" customHeight="1">
      <c r="C492" s="1" t="str">
        <f t="shared" si="1"/>
        <v>Diego </v>
      </c>
      <c r="E492" s="59" t="s">
        <v>106</v>
      </c>
      <c r="F492" s="84" t="s">
        <v>1571</v>
      </c>
      <c r="G492" s="85" t="s">
        <v>1574</v>
      </c>
      <c r="H492" s="36">
        <f t="shared" si="2"/>
        <v>0</v>
      </c>
      <c r="I492" s="37"/>
      <c r="J492" s="38">
        <f t="shared" si="3"/>
        <v>0</v>
      </c>
      <c r="K492" s="39">
        <f t="shared" si="4"/>
        <v>0</v>
      </c>
      <c r="L492" s="40">
        <f t="shared" si="5"/>
        <v>0</v>
      </c>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row>
    <row r="493" ht="15.0" customHeight="1">
      <c r="C493" s="1" t="str">
        <f t="shared" si="1"/>
        <v>Jose </v>
      </c>
      <c r="E493" s="59" t="s">
        <v>47</v>
      </c>
      <c r="F493" s="84" t="s">
        <v>1575</v>
      </c>
      <c r="G493" s="85" t="s">
        <v>1576</v>
      </c>
      <c r="H493" s="36">
        <f t="shared" si="2"/>
        <v>0</v>
      </c>
      <c r="I493" s="37"/>
      <c r="J493" s="38">
        <f t="shared" si="3"/>
        <v>0</v>
      </c>
      <c r="K493" s="39">
        <f t="shared" si="4"/>
        <v>0</v>
      </c>
      <c r="L493" s="40">
        <f t="shared" si="5"/>
        <v>0</v>
      </c>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row>
    <row r="494" ht="15.0" customHeight="1">
      <c r="C494" s="1" t="str">
        <f t="shared" si="1"/>
        <v>Jose </v>
      </c>
      <c r="F494" s="86"/>
      <c r="G494" s="85" t="s">
        <v>1577</v>
      </c>
      <c r="H494" s="36">
        <f t="shared" si="2"/>
        <v>0</v>
      </c>
      <c r="I494" s="37"/>
      <c r="J494" s="38">
        <f t="shared" si="3"/>
        <v>0</v>
      </c>
      <c r="K494" s="39">
        <f t="shared" si="4"/>
        <v>0</v>
      </c>
      <c r="L494" s="40">
        <f t="shared" si="5"/>
        <v>0</v>
      </c>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row>
    <row r="495" ht="15.0" customHeight="1">
      <c r="C495" s="1" t="str">
        <f t="shared" si="1"/>
        <v>Jose </v>
      </c>
      <c r="F495" s="86"/>
      <c r="G495" s="85" t="s">
        <v>1578</v>
      </c>
      <c r="H495" s="36">
        <f t="shared" si="2"/>
        <v>0</v>
      </c>
      <c r="I495" s="37"/>
      <c r="J495" s="38">
        <f t="shared" si="3"/>
        <v>0</v>
      </c>
      <c r="K495" s="39">
        <f t="shared" si="4"/>
        <v>0</v>
      </c>
      <c r="L495" s="40">
        <f t="shared" si="5"/>
        <v>0</v>
      </c>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row>
    <row r="496" ht="15.0" customHeight="1">
      <c r="C496" s="1" t="str">
        <f t="shared" si="1"/>
        <v>Matías Aereal </v>
      </c>
      <c r="E496" s="59" t="s">
        <v>167</v>
      </c>
      <c r="F496" s="84" t="s">
        <v>1575</v>
      </c>
      <c r="G496" s="85" t="s">
        <v>1579</v>
      </c>
      <c r="H496" s="36" t="str">
        <f t="shared" si="2"/>
        <v>Resumiendo,…</v>
      </c>
      <c r="I496" s="45" t="s">
        <v>90</v>
      </c>
      <c r="J496" s="38" t="str">
        <f t="shared" si="3"/>
        <v>Resumir información</v>
      </c>
      <c r="K496" s="39">
        <f t="shared" si="4"/>
        <v>6</v>
      </c>
      <c r="L496" s="40" t="str">
        <f t="shared" si="5"/>
        <v>Da información</v>
      </c>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row>
    <row r="497" ht="15.0" customHeight="1">
      <c r="C497" s="1" t="str">
        <f t="shared" si="1"/>
        <v>Matías Aereal </v>
      </c>
      <c r="F497" s="86"/>
      <c r="G497" s="85" t="s">
        <v>1580</v>
      </c>
      <c r="H497" s="36">
        <f t="shared" si="2"/>
        <v>0</v>
      </c>
      <c r="I497" s="37"/>
      <c r="J497" s="38">
        <f t="shared" si="3"/>
        <v>0</v>
      </c>
      <c r="K497" s="39">
        <f t="shared" si="4"/>
        <v>0</v>
      </c>
      <c r="L497" s="40">
        <f t="shared" si="5"/>
        <v>0</v>
      </c>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row>
    <row r="498" ht="15.0" customHeight="1">
      <c r="C498" s="1" t="str">
        <f t="shared" si="1"/>
        <v>Matías Aereal </v>
      </c>
      <c r="F498" s="86"/>
      <c r="G498" s="85" t="s">
        <v>1581</v>
      </c>
      <c r="H498" s="36">
        <f t="shared" si="2"/>
        <v>0</v>
      </c>
      <c r="I498" s="37"/>
      <c r="J498" s="38">
        <f t="shared" si="3"/>
        <v>0</v>
      </c>
      <c r="K498" s="39">
        <f t="shared" si="4"/>
        <v>0</v>
      </c>
      <c r="L498" s="40">
        <f t="shared" si="5"/>
        <v>0</v>
      </c>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row>
    <row r="499" ht="15.0" customHeight="1">
      <c r="C499" s="1" t="str">
        <f t="shared" si="1"/>
        <v>Jose </v>
      </c>
      <c r="E499" s="59" t="s">
        <v>47</v>
      </c>
      <c r="F499" s="84" t="s">
        <v>1582</v>
      </c>
      <c r="G499" s="85" t="s">
        <v>1583</v>
      </c>
      <c r="H499" s="36">
        <f t="shared" si="2"/>
        <v>0</v>
      </c>
      <c r="I499" s="37"/>
      <c r="J499" s="38">
        <f t="shared" si="3"/>
        <v>0</v>
      </c>
      <c r="K499" s="39">
        <f t="shared" si="4"/>
        <v>0</v>
      </c>
      <c r="L499" s="40">
        <f t="shared" si="5"/>
        <v>0</v>
      </c>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row>
    <row r="500" ht="15.0" customHeight="1">
      <c r="C500" s="1" t="str">
        <f t="shared" si="1"/>
        <v>Jose </v>
      </c>
      <c r="F500" s="86"/>
      <c r="G500" s="85" t="s">
        <v>290</v>
      </c>
      <c r="H500" s="36">
        <f t="shared" si="2"/>
        <v>0</v>
      </c>
      <c r="I500" s="37"/>
      <c r="J500" s="38">
        <f t="shared" si="3"/>
        <v>0</v>
      </c>
      <c r="K500" s="39">
        <f t="shared" si="4"/>
        <v>0</v>
      </c>
      <c r="L500" s="40">
        <f t="shared" si="5"/>
        <v>0</v>
      </c>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row>
    <row r="501" ht="15.0" customHeight="1">
      <c r="C501" s="1" t="str">
        <f t="shared" si="1"/>
        <v>Jose </v>
      </c>
      <c r="F501" s="86"/>
      <c r="G501" s="85" t="s">
        <v>1584</v>
      </c>
      <c r="H501" s="36" t="str">
        <f t="shared" si="2"/>
        <v>No estoy seguro…</v>
      </c>
      <c r="I501" s="45" t="s">
        <v>180</v>
      </c>
      <c r="J501" s="38" t="str">
        <f t="shared" si="3"/>
        <v>Dudar</v>
      </c>
      <c r="K501" s="39">
        <f t="shared" si="4"/>
        <v>11</v>
      </c>
      <c r="L501" s="40" t="str">
        <f t="shared" si="5"/>
        <v>Muestra tensión o molestia</v>
      </c>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row>
    <row r="502" ht="15.0" customHeight="1">
      <c r="C502" s="1" t="str">
        <f t="shared" si="1"/>
        <v>Matías Aereal </v>
      </c>
      <c r="E502" s="59" t="s">
        <v>167</v>
      </c>
      <c r="F502" s="84" t="s">
        <v>1582</v>
      </c>
      <c r="G502" s="85" t="s">
        <v>1585</v>
      </c>
      <c r="H502" s="36">
        <f t="shared" si="2"/>
        <v>0</v>
      </c>
      <c r="I502" s="37"/>
      <c r="J502" s="38">
        <f t="shared" si="3"/>
        <v>0</v>
      </c>
      <c r="K502" s="39">
        <f t="shared" si="4"/>
        <v>0</v>
      </c>
      <c r="L502" s="40">
        <f t="shared" si="5"/>
        <v>0</v>
      </c>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row>
    <row r="503" ht="15.0" customHeight="1">
      <c r="C503" s="1" t="str">
        <f t="shared" si="1"/>
        <v>Diego </v>
      </c>
      <c r="E503" s="59" t="s">
        <v>106</v>
      </c>
      <c r="F503" s="84" t="s">
        <v>1586</v>
      </c>
      <c r="G503" s="85" t="s">
        <v>1587</v>
      </c>
      <c r="H503" s="36">
        <f t="shared" si="2"/>
        <v>0</v>
      </c>
      <c r="I503" s="37"/>
      <c r="J503" s="38">
        <f t="shared" si="3"/>
        <v>0</v>
      </c>
      <c r="K503" s="39">
        <f t="shared" si="4"/>
        <v>0</v>
      </c>
      <c r="L503" s="40">
        <f t="shared" si="5"/>
        <v>0</v>
      </c>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row>
    <row r="504" ht="15.0" customHeight="1">
      <c r="C504" s="1" t="str">
        <f t="shared" si="1"/>
        <v>Diego </v>
      </c>
      <c r="F504" s="86"/>
      <c r="G504" s="85" t="s">
        <v>1588</v>
      </c>
      <c r="H504" s="36">
        <f t="shared" si="2"/>
        <v>0</v>
      </c>
      <c r="I504" s="37"/>
      <c r="J504" s="38">
        <f t="shared" si="3"/>
        <v>0</v>
      </c>
      <c r="K504" s="39">
        <f t="shared" si="4"/>
        <v>0</v>
      </c>
      <c r="L504" s="40">
        <f t="shared" si="5"/>
        <v>0</v>
      </c>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row>
    <row r="505" ht="15.0" customHeight="1">
      <c r="C505" s="1" t="str">
        <f t="shared" si="1"/>
        <v>Matías Aereal </v>
      </c>
      <c r="E505" s="59" t="s">
        <v>167</v>
      </c>
      <c r="F505" s="84" t="s">
        <v>1589</v>
      </c>
      <c r="G505" s="85" t="s">
        <v>1590</v>
      </c>
      <c r="H505" s="36">
        <f t="shared" si="2"/>
        <v>0</v>
      </c>
      <c r="I505" s="37"/>
      <c r="J505" s="38">
        <f t="shared" si="3"/>
        <v>0</v>
      </c>
      <c r="K505" s="39">
        <f t="shared" si="4"/>
        <v>0</v>
      </c>
      <c r="L505" s="40">
        <f t="shared" si="5"/>
        <v>0</v>
      </c>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row>
    <row r="506" ht="15.0" customHeight="1">
      <c r="C506" s="1" t="str">
        <f t="shared" si="1"/>
        <v>Matías Aereal </v>
      </c>
      <c r="F506" s="86"/>
      <c r="G506" s="85" t="s">
        <v>1591</v>
      </c>
      <c r="H506" s="36">
        <f t="shared" si="2"/>
        <v>0</v>
      </c>
      <c r="I506" s="37"/>
      <c r="J506" s="38">
        <f t="shared" si="3"/>
        <v>0</v>
      </c>
      <c r="K506" s="39">
        <f t="shared" si="4"/>
        <v>0</v>
      </c>
      <c r="L506" s="40">
        <f t="shared" si="5"/>
        <v>0</v>
      </c>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row>
    <row r="507" ht="15.0" customHeight="1">
      <c r="C507" s="1" t="str">
        <f t="shared" si="1"/>
        <v>Diego </v>
      </c>
      <c r="E507" s="59" t="s">
        <v>106</v>
      </c>
      <c r="F507" s="84" t="s">
        <v>1589</v>
      </c>
      <c r="G507" s="85" t="s">
        <v>1592</v>
      </c>
      <c r="H507" s="36" t="str">
        <f t="shared" si="2"/>
        <v>¿Se puede…?</v>
      </c>
      <c r="I507" s="45" t="s">
        <v>307</v>
      </c>
      <c r="J507" s="38" t="str">
        <f t="shared" si="3"/>
        <v>Opinión</v>
      </c>
      <c r="K507" s="39">
        <f t="shared" si="4"/>
        <v>8</v>
      </c>
      <c r="L507" s="40" t="str">
        <f t="shared" si="5"/>
        <v>Pide opinión</v>
      </c>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row>
    <row r="508" ht="15.0" customHeight="1">
      <c r="C508" s="1" t="str">
        <f t="shared" si="1"/>
        <v>Diego </v>
      </c>
      <c r="F508" s="86"/>
      <c r="G508" s="85" t="s">
        <v>1399</v>
      </c>
      <c r="H508" s="36">
        <f t="shared" si="2"/>
        <v>0</v>
      </c>
      <c r="I508" s="37"/>
      <c r="J508" s="38">
        <f t="shared" si="3"/>
        <v>0</v>
      </c>
      <c r="K508" s="39">
        <f t="shared" si="4"/>
        <v>0</v>
      </c>
      <c r="L508" s="40">
        <f t="shared" si="5"/>
        <v>0</v>
      </c>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row>
    <row r="509" ht="15.0" customHeight="1">
      <c r="C509" s="1" t="str">
        <f t="shared" si="1"/>
        <v>Matías Aereal </v>
      </c>
      <c r="E509" s="59" t="s">
        <v>167</v>
      </c>
      <c r="F509" s="84" t="s">
        <v>1593</v>
      </c>
      <c r="G509" s="85" t="s">
        <v>1594</v>
      </c>
      <c r="H509" s="36">
        <f t="shared" si="2"/>
        <v>0</v>
      </c>
      <c r="I509" s="37"/>
      <c r="J509" s="38">
        <f t="shared" si="3"/>
        <v>0</v>
      </c>
      <c r="K509" s="39">
        <f t="shared" si="4"/>
        <v>0</v>
      </c>
      <c r="L509" s="40">
        <f t="shared" si="5"/>
        <v>0</v>
      </c>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row>
    <row r="510" ht="15.0" customHeight="1">
      <c r="C510" s="1" t="str">
        <f t="shared" si="1"/>
        <v>Matías Aereal </v>
      </c>
      <c r="F510" s="86"/>
      <c r="G510" s="85" t="s">
        <v>1595</v>
      </c>
      <c r="H510" s="36">
        <f t="shared" si="2"/>
        <v>0</v>
      </c>
      <c r="I510" s="37"/>
      <c r="J510" s="38">
        <f t="shared" si="3"/>
        <v>0</v>
      </c>
      <c r="K510" s="39">
        <f t="shared" si="4"/>
        <v>0</v>
      </c>
      <c r="L510" s="40">
        <f t="shared" si="5"/>
        <v>0</v>
      </c>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row>
    <row r="511" ht="15.0" customHeight="1">
      <c r="C511" s="1" t="str">
        <f t="shared" si="1"/>
        <v>Matías Aereal </v>
      </c>
      <c r="F511" s="86"/>
      <c r="G511" s="85" t="s">
        <v>1596</v>
      </c>
      <c r="H511" s="36">
        <f t="shared" si="2"/>
        <v>0</v>
      </c>
      <c r="I511" s="37"/>
      <c r="J511" s="38">
        <f t="shared" si="3"/>
        <v>0</v>
      </c>
      <c r="K511" s="39">
        <f t="shared" si="4"/>
        <v>0</v>
      </c>
      <c r="L511" s="40">
        <f t="shared" si="5"/>
        <v>0</v>
      </c>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row>
    <row r="512" ht="15.0" customHeight="1">
      <c r="C512" s="1" t="str">
        <f t="shared" si="1"/>
        <v>Matías Aereal </v>
      </c>
      <c r="F512" s="86"/>
      <c r="G512" s="85" t="s">
        <v>1597</v>
      </c>
      <c r="H512" s="36">
        <f t="shared" si="2"/>
        <v>0</v>
      </c>
      <c r="I512" s="37"/>
      <c r="J512" s="38">
        <f t="shared" si="3"/>
        <v>0</v>
      </c>
      <c r="K512" s="39">
        <f t="shared" si="4"/>
        <v>0</v>
      </c>
      <c r="L512" s="40">
        <f t="shared" si="5"/>
        <v>0</v>
      </c>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row>
    <row r="513" ht="15.0" customHeight="1">
      <c r="C513" s="1" t="str">
        <f t="shared" si="1"/>
        <v>Matías Aereal </v>
      </c>
      <c r="F513" s="86"/>
      <c r="G513" s="85" t="s">
        <v>1598</v>
      </c>
      <c r="H513" s="36" t="str">
        <f t="shared" si="2"/>
        <v>Resumiendo,…</v>
      </c>
      <c r="I513" s="45" t="s">
        <v>90</v>
      </c>
      <c r="J513" s="38" t="str">
        <f t="shared" si="3"/>
        <v>Resumir información</v>
      </c>
      <c r="K513" s="39">
        <f t="shared" si="4"/>
        <v>6</v>
      </c>
      <c r="L513" s="40" t="str">
        <f t="shared" si="5"/>
        <v>Da información</v>
      </c>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row>
    <row r="514" ht="15.0" customHeight="1">
      <c r="C514" s="1" t="str">
        <f t="shared" si="1"/>
        <v>Matías Aereal </v>
      </c>
      <c r="F514" s="86"/>
      <c r="G514" s="85" t="s">
        <v>1599</v>
      </c>
      <c r="H514" s="36">
        <f t="shared" si="2"/>
        <v>0</v>
      </c>
      <c r="I514" s="37"/>
      <c r="J514" s="38">
        <f t="shared" si="3"/>
        <v>0</v>
      </c>
      <c r="K514" s="39">
        <f t="shared" si="4"/>
        <v>0</v>
      </c>
      <c r="L514" s="40">
        <f t="shared" si="5"/>
        <v>0</v>
      </c>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row>
    <row r="515" ht="15.0" customHeight="1">
      <c r="C515" s="1" t="str">
        <f t="shared" si="1"/>
        <v>Matías Aereal </v>
      </c>
      <c r="F515" s="86"/>
      <c r="G515" s="85" t="s">
        <v>1600</v>
      </c>
      <c r="H515" s="36">
        <f t="shared" si="2"/>
        <v>0</v>
      </c>
      <c r="I515" s="37"/>
      <c r="J515" s="38">
        <f t="shared" si="3"/>
        <v>0</v>
      </c>
      <c r="K515" s="39">
        <f t="shared" si="4"/>
        <v>0</v>
      </c>
      <c r="L515" s="40">
        <f t="shared" si="5"/>
        <v>0</v>
      </c>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row>
    <row r="516" ht="15.0" customHeight="1">
      <c r="C516" s="1" t="str">
        <f t="shared" si="1"/>
        <v>Diego </v>
      </c>
      <c r="E516" s="59" t="s">
        <v>106</v>
      </c>
      <c r="F516" s="84" t="s">
        <v>1601</v>
      </c>
      <c r="G516" s="85" t="s">
        <v>1602</v>
      </c>
      <c r="H516" s="36" t="str">
        <f t="shared" si="2"/>
        <v>¿Se puede…?</v>
      </c>
      <c r="I516" s="45" t="s">
        <v>307</v>
      </c>
      <c r="J516" s="38" t="str">
        <f t="shared" si="3"/>
        <v>Opinión</v>
      </c>
      <c r="K516" s="39">
        <f t="shared" si="4"/>
        <v>8</v>
      </c>
      <c r="L516" s="40" t="str">
        <f t="shared" si="5"/>
        <v>Pide opinión</v>
      </c>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row>
    <row r="517" ht="15.0" customHeight="1">
      <c r="C517" s="1" t="str">
        <f t="shared" si="1"/>
        <v>Matías Aereal </v>
      </c>
      <c r="E517" s="59" t="s">
        <v>167</v>
      </c>
      <c r="F517" s="84" t="s">
        <v>1601</v>
      </c>
      <c r="G517" s="85" t="s">
        <v>1603</v>
      </c>
      <c r="H517" s="36">
        <f t="shared" si="2"/>
        <v>0</v>
      </c>
      <c r="I517" s="37"/>
      <c r="J517" s="38">
        <f t="shared" si="3"/>
        <v>0</v>
      </c>
      <c r="K517" s="39">
        <f t="shared" si="4"/>
        <v>0</v>
      </c>
      <c r="L517" s="40">
        <f t="shared" si="5"/>
        <v>0</v>
      </c>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row>
    <row r="518" ht="15.0" customHeight="1">
      <c r="C518" s="1" t="str">
        <f t="shared" si="1"/>
        <v>Matías Aereal </v>
      </c>
      <c r="F518" s="86"/>
      <c r="G518" s="85" t="s">
        <v>1604</v>
      </c>
      <c r="H518" s="36" t="str">
        <f t="shared" si="2"/>
        <v>No</v>
      </c>
      <c r="I518" s="45" t="s">
        <v>91</v>
      </c>
      <c r="J518" s="38" t="str">
        <f t="shared" si="3"/>
        <v>Rechazo</v>
      </c>
      <c r="K518" s="39">
        <f t="shared" si="4"/>
        <v>10</v>
      </c>
      <c r="L518" s="40" t="str">
        <f t="shared" si="5"/>
        <v>Muestra desacuerdo o desaprobación</v>
      </c>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row>
    <row r="519" ht="15.0" customHeight="1">
      <c r="C519" s="1" t="str">
        <f t="shared" si="1"/>
        <v>Jose </v>
      </c>
      <c r="E519" s="59" t="s">
        <v>47</v>
      </c>
      <c r="F519" s="84" t="s">
        <v>1601</v>
      </c>
      <c r="G519" s="85" t="s">
        <v>1605</v>
      </c>
      <c r="H519" s="36" t="str">
        <f t="shared" si="2"/>
        <v>En vez de… Probemos…</v>
      </c>
      <c r="I519" s="45" t="s">
        <v>454</v>
      </c>
      <c r="J519" s="38" t="str">
        <f t="shared" si="3"/>
        <v>Requerir cambio de enfoque</v>
      </c>
      <c r="K519" s="39">
        <f t="shared" si="4"/>
        <v>4</v>
      </c>
      <c r="L519" s="40" t="str">
        <f t="shared" si="5"/>
        <v>Da sugerencia u orientación</v>
      </c>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row>
    <row r="520" ht="15.0" customHeight="1">
      <c r="C520" s="1" t="str">
        <f t="shared" si="1"/>
        <v>Matías Aereal </v>
      </c>
      <c r="E520" s="59" t="s">
        <v>167</v>
      </c>
      <c r="F520" s="84" t="s">
        <v>1601</v>
      </c>
      <c r="G520" s="85" t="s">
        <v>1606</v>
      </c>
      <c r="H520" s="36" t="str">
        <f t="shared" si="2"/>
        <v>No</v>
      </c>
      <c r="I520" s="45" t="s">
        <v>91</v>
      </c>
      <c r="J520" s="38" t="str">
        <f t="shared" si="3"/>
        <v>Rechazo</v>
      </c>
      <c r="K520" s="39">
        <f t="shared" si="4"/>
        <v>10</v>
      </c>
      <c r="L520" s="40" t="str">
        <f t="shared" si="5"/>
        <v>Muestra desacuerdo o desaprobación</v>
      </c>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row>
    <row r="521" ht="15.0" customHeight="1">
      <c r="C521" s="1" t="str">
        <f t="shared" si="1"/>
        <v>Diego </v>
      </c>
      <c r="E521" s="59" t="s">
        <v>106</v>
      </c>
      <c r="F521" s="84" t="s">
        <v>1601</v>
      </c>
      <c r="G521" s="85" t="s">
        <v>1607</v>
      </c>
      <c r="H521" s="36">
        <f t="shared" si="2"/>
        <v>0</v>
      </c>
      <c r="I521" s="37"/>
      <c r="J521" s="38">
        <f t="shared" si="3"/>
        <v>0</v>
      </c>
      <c r="K521" s="39">
        <f t="shared" si="4"/>
        <v>0</v>
      </c>
      <c r="L521" s="40">
        <f t="shared" si="5"/>
        <v>0</v>
      </c>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row>
    <row r="522" ht="15.0" customHeight="1">
      <c r="C522" s="1" t="str">
        <f t="shared" si="1"/>
        <v>Matías Aereal </v>
      </c>
      <c r="E522" s="59" t="s">
        <v>167</v>
      </c>
      <c r="F522" s="84" t="s">
        <v>1608</v>
      </c>
      <c r="G522" s="85" t="s">
        <v>1609</v>
      </c>
      <c r="H522" s="36">
        <f t="shared" si="2"/>
        <v>0</v>
      </c>
      <c r="I522" s="37"/>
      <c r="J522" s="38">
        <f t="shared" si="3"/>
        <v>0</v>
      </c>
      <c r="K522" s="39">
        <f t="shared" si="4"/>
        <v>0</v>
      </c>
      <c r="L522" s="40">
        <f t="shared" si="5"/>
        <v>0</v>
      </c>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row>
    <row r="523" ht="15.0" customHeight="1">
      <c r="C523" s="1" t="str">
        <f t="shared" si="1"/>
        <v>Matías Aereal </v>
      </c>
      <c r="F523" s="86"/>
      <c r="G523" s="85" t="s">
        <v>1610</v>
      </c>
      <c r="H523" s="36">
        <f t="shared" si="2"/>
        <v>0</v>
      </c>
      <c r="I523" s="37"/>
      <c r="J523" s="38">
        <f t="shared" si="3"/>
        <v>0</v>
      </c>
      <c r="K523" s="39">
        <f t="shared" si="4"/>
        <v>0</v>
      </c>
      <c r="L523" s="40">
        <f t="shared" si="5"/>
        <v>0</v>
      </c>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row>
    <row r="524" ht="15.0" customHeight="1">
      <c r="C524" s="1" t="str">
        <f t="shared" si="1"/>
        <v>Matías Aereal </v>
      </c>
      <c r="F524" s="86"/>
      <c r="G524" s="85" t="s">
        <v>397</v>
      </c>
      <c r="H524" s="36">
        <f t="shared" si="2"/>
        <v>0</v>
      </c>
      <c r="I524" s="37"/>
      <c r="J524" s="38">
        <f t="shared" si="3"/>
        <v>0</v>
      </c>
      <c r="K524" s="39">
        <f t="shared" si="4"/>
        <v>0</v>
      </c>
      <c r="L524" s="40">
        <f t="shared" si="5"/>
        <v>0</v>
      </c>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row>
    <row r="525" ht="15.0" customHeight="1">
      <c r="C525" s="1" t="str">
        <f t="shared" si="1"/>
        <v>Matías Aereal </v>
      </c>
      <c r="F525" s="86"/>
      <c r="G525" s="85" t="s">
        <v>1611</v>
      </c>
      <c r="H525" s="36">
        <f t="shared" si="2"/>
        <v>0</v>
      </c>
      <c r="I525" s="37"/>
      <c r="J525" s="38">
        <f t="shared" si="3"/>
        <v>0</v>
      </c>
      <c r="K525" s="39">
        <f t="shared" si="4"/>
        <v>0</v>
      </c>
      <c r="L525" s="40">
        <f t="shared" si="5"/>
        <v>0</v>
      </c>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row>
    <row r="526" ht="15.0" customHeight="1">
      <c r="C526" s="1" t="str">
        <f t="shared" si="1"/>
        <v>Matías Aereal </v>
      </c>
      <c r="F526" s="86"/>
      <c r="G526" s="88"/>
      <c r="H526" s="36">
        <f t="shared" si="2"/>
        <v>0</v>
      </c>
      <c r="I526" s="37"/>
      <c r="J526" s="38">
        <f t="shared" si="3"/>
        <v>0</v>
      </c>
      <c r="K526" s="39">
        <f t="shared" si="4"/>
        <v>0</v>
      </c>
      <c r="L526" s="40">
        <f t="shared" si="5"/>
        <v>0</v>
      </c>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row>
    <row r="527" ht="15.0" customHeight="1">
      <c r="C527" s="1" t="str">
        <f t="shared" si="1"/>
        <v>Matías Aereal </v>
      </c>
      <c r="F527" s="86"/>
      <c r="G527" s="85" t="s">
        <v>1612</v>
      </c>
      <c r="H527" s="36" t="str">
        <f t="shared" si="2"/>
        <v>Resumiendo,…</v>
      </c>
      <c r="I527" s="45" t="s">
        <v>90</v>
      </c>
      <c r="J527" s="38" t="str">
        <f t="shared" si="3"/>
        <v>Resumir información</v>
      </c>
      <c r="K527" s="39">
        <f t="shared" si="4"/>
        <v>6</v>
      </c>
      <c r="L527" s="40" t="str">
        <f t="shared" si="5"/>
        <v>Da información</v>
      </c>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row>
    <row r="528" ht="15.0" customHeight="1">
      <c r="C528" s="1" t="str">
        <f t="shared" si="1"/>
        <v>Matías Aereal </v>
      </c>
      <c r="F528" s="86"/>
      <c r="G528" s="88"/>
      <c r="H528" s="36">
        <f t="shared" si="2"/>
        <v>0</v>
      </c>
      <c r="I528" s="37"/>
      <c r="J528" s="38">
        <f t="shared" si="3"/>
        <v>0</v>
      </c>
      <c r="K528" s="39">
        <f t="shared" si="4"/>
        <v>0</v>
      </c>
      <c r="L528" s="40">
        <f t="shared" si="5"/>
        <v>0</v>
      </c>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row>
    <row r="529" ht="15.0" customHeight="1">
      <c r="C529" s="1" t="str">
        <f t="shared" si="1"/>
        <v>Matías Aereal </v>
      </c>
      <c r="F529" s="86"/>
      <c r="G529" s="85" t="s">
        <v>1613</v>
      </c>
      <c r="H529" s="36">
        <f t="shared" si="2"/>
        <v>0</v>
      </c>
      <c r="I529" s="37"/>
      <c r="J529" s="38">
        <f t="shared" si="3"/>
        <v>0</v>
      </c>
      <c r="K529" s="39">
        <f t="shared" si="4"/>
        <v>0</v>
      </c>
      <c r="L529" s="40">
        <f t="shared" si="5"/>
        <v>0</v>
      </c>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row>
    <row r="530" ht="15.0" customHeight="1">
      <c r="C530" s="1" t="str">
        <f t="shared" si="1"/>
        <v>Matías Aereal </v>
      </c>
      <c r="F530" s="86"/>
      <c r="G530" s="85" t="s">
        <v>1614</v>
      </c>
      <c r="H530" s="36">
        <f t="shared" si="2"/>
        <v>0</v>
      </c>
      <c r="I530" s="37"/>
      <c r="J530" s="38">
        <f t="shared" si="3"/>
        <v>0</v>
      </c>
      <c r="K530" s="39">
        <f t="shared" si="4"/>
        <v>0</v>
      </c>
      <c r="L530" s="40">
        <f t="shared" si="5"/>
        <v>0</v>
      </c>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row>
    <row r="531" ht="15.0" customHeight="1">
      <c r="C531" s="1" t="str">
        <f t="shared" si="1"/>
        <v>Jose </v>
      </c>
      <c r="E531" s="59" t="s">
        <v>47</v>
      </c>
      <c r="F531" s="84" t="s">
        <v>1615</v>
      </c>
      <c r="G531" s="85" t="s">
        <v>1616</v>
      </c>
      <c r="H531" s="36">
        <f t="shared" si="2"/>
        <v>0</v>
      </c>
      <c r="I531" s="37"/>
      <c r="J531" s="38">
        <f t="shared" si="3"/>
        <v>0</v>
      </c>
      <c r="K531" s="39">
        <f t="shared" si="4"/>
        <v>0</v>
      </c>
      <c r="L531" s="40">
        <f t="shared" si="5"/>
        <v>0</v>
      </c>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row>
    <row r="532" ht="15.0" customHeight="1">
      <c r="C532" s="1" t="str">
        <f t="shared" si="1"/>
        <v>Matías Aereal </v>
      </c>
      <c r="E532" s="59" t="s">
        <v>167</v>
      </c>
      <c r="F532" s="84" t="s">
        <v>1615</v>
      </c>
      <c r="G532" s="85" t="s">
        <v>1617</v>
      </c>
      <c r="H532" s="36">
        <f t="shared" si="2"/>
        <v>0</v>
      </c>
      <c r="I532" s="37"/>
      <c r="J532" s="38">
        <f t="shared" si="3"/>
        <v>0</v>
      </c>
      <c r="K532" s="39">
        <f t="shared" si="4"/>
        <v>0</v>
      </c>
      <c r="L532" s="40">
        <f t="shared" si="5"/>
        <v>0</v>
      </c>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row>
    <row r="533" ht="15.0" customHeight="1">
      <c r="C533" s="1" t="str">
        <f t="shared" si="1"/>
        <v>Diego </v>
      </c>
      <c r="E533" s="59" t="s">
        <v>106</v>
      </c>
      <c r="F533" s="84" t="s">
        <v>1615</v>
      </c>
      <c r="G533" s="85" t="s">
        <v>1618</v>
      </c>
      <c r="H533" s="36">
        <f t="shared" si="2"/>
        <v>0</v>
      </c>
      <c r="I533" s="37"/>
      <c r="J533" s="38">
        <f t="shared" si="3"/>
        <v>0</v>
      </c>
      <c r="K533" s="39">
        <f t="shared" si="4"/>
        <v>0</v>
      </c>
      <c r="L533" s="40">
        <f t="shared" si="5"/>
        <v>0</v>
      </c>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row>
    <row r="534" ht="15.0" customHeight="1">
      <c r="C534" s="1" t="str">
        <f t="shared" si="1"/>
        <v>Matías Aereal </v>
      </c>
      <c r="E534" s="59" t="s">
        <v>167</v>
      </c>
      <c r="F534" s="84" t="s">
        <v>1619</v>
      </c>
      <c r="G534" s="85" t="s">
        <v>1620</v>
      </c>
      <c r="H534" s="36" t="str">
        <f t="shared" si="2"/>
        <v>Intentemos…</v>
      </c>
      <c r="I534" s="45" t="s">
        <v>101</v>
      </c>
      <c r="J534" s="38" t="str">
        <f t="shared" si="3"/>
        <v>Guiar</v>
      </c>
      <c r="K534" s="39">
        <f t="shared" si="4"/>
        <v>4</v>
      </c>
      <c r="L534" s="40" t="str">
        <f t="shared" si="5"/>
        <v>Da sugerencia u orientación</v>
      </c>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row>
    <row r="535" ht="15.0" customHeight="1">
      <c r="C535" s="1" t="str">
        <f t="shared" si="1"/>
        <v>Matías Aereal </v>
      </c>
      <c r="F535" s="86"/>
      <c r="G535" s="85" t="s">
        <v>1621</v>
      </c>
      <c r="H535" s="36">
        <f t="shared" si="2"/>
        <v>0</v>
      </c>
      <c r="I535" s="37"/>
      <c r="J535" s="38">
        <f t="shared" si="3"/>
        <v>0</v>
      </c>
      <c r="K535" s="39">
        <f t="shared" si="4"/>
        <v>0</v>
      </c>
      <c r="L535" s="40">
        <f t="shared" si="5"/>
        <v>0</v>
      </c>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row>
    <row r="536" ht="15.0" customHeight="1">
      <c r="C536" s="1" t="str">
        <f t="shared" si="1"/>
        <v>Diego </v>
      </c>
      <c r="E536" s="59" t="s">
        <v>106</v>
      </c>
      <c r="F536" s="84" t="s">
        <v>1622</v>
      </c>
      <c r="G536" s="85" t="s">
        <v>1623</v>
      </c>
      <c r="H536" s="36">
        <f t="shared" si="2"/>
        <v>0</v>
      </c>
      <c r="I536" s="37"/>
      <c r="J536" s="38">
        <f t="shared" si="3"/>
        <v>0</v>
      </c>
      <c r="K536" s="39">
        <f t="shared" si="4"/>
        <v>0</v>
      </c>
      <c r="L536" s="40">
        <f t="shared" si="5"/>
        <v>0</v>
      </c>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row>
    <row r="537" ht="15.0" customHeight="1">
      <c r="C537" s="1" t="str">
        <f t="shared" si="1"/>
        <v>Diego </v>
      </c>
      <c r="F537" s="86"/>
      <c r="G537" s="85" t="s">
        <v>1624</v>
      </c>
      <c r="H537" s="36">
        <f t="shared" si="2"/>
        <v>0</v>
      </c>
      <c r="I537" s="37"/>
      <c r="J537" s="38">
        <f t="shared" si="3"/>
        <v>0</v>
      </c>
      <c r="K537" s="39">
        <f t="shared" si="4"/>
        <v>0</v>
      </c>
      <c r="L537" s="40">
        <f t="shared" si="5"/>
        <v>0</v>
      </c>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row>
    <row r="538" ht="15.0" customHeight="1">
      <c r="C538" s="1" t="str">
        <f t="shared" si="1"/>
        <v>Eddie </v>
      </c>
      <c r="E538" s="59" t="s">
        <v>21</v>
      </c>
      <c r="F538" s="84" t="s">
        <v>1622</v>
      </c>
      <c r="G538" s="85" t="s">
        <v>1625</v>
      </c>
      <c r="H538" s="36" t="str">
        <f t="shared" si="2"/>
        <v>Por favor, expliqueme…</v>
      </c>
      <c r="I538" s="45" t="s">
        <v>81</v>
      </c>
      <c r="J538" s="38" t="str">
        <f t="shared" si="3"/>
        <v>Clarificación</v>
      </c>
      <c r="K538" s="39">
        <f t="shared" si="4"/>
        <v>7</v>
      </c>
      <c r="L538" s="40" t="str">
        <f t="shared" si="5"/>
        <v>Pide información</v>
      </c>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row>
    <row r="539" ht="15.0" customHeight="1">
      <c r="C539" s="1" t="str">
        <f t="shared" si="1"/>
        <v>Diego </v>
      </c>
      <c r="E539" s="59" t="s">
        <v>106</v>
      </c>
      <c r="F539" s="84" t="s">
        <v>1622</v>
      </c>
      <c r="G539" s="85" t="s">
        <v>1626</v>
      </c>
      <c r="H539" s="36">
        <f t="shared" si="2"/>
        <v>0</v>
      </c>
      <c r="I539" s="37"/>
      <c r="J539" s="38">
        <f t="shared" si="3"/>
        <v>0</v>
      </c>
      <c r="K539" s="39">
        <f t="shared" si="4"/>
        <v>0</v>
      </c>
      <c r="L539" s="40">
        <f t="shared" si="5"/>
        <v>0</v>
      </c>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row>
    <row r="540" ht="15.0" customHeight="1">
      <c r="C540" s="1" t="str">
        <f t="shared" si="1"/>
        <v>Diego </v>
      </c>
      <c r="F540" s="86"/>
      <c r="G540" s="85" t="s">
        <v>1627</v>
      </c>
      <c r="H540" s="36" t="str">
        <f t="shared" si="2"/>
        <v>A mi me parece bien…</v>
      </c>
      <c r="I540" s="45" t="s">
        <v>80</v>
      </c>
      <c r="J540" s="38" t="str">
        <f t="shared" si="3"/>
        <v>Concertar</v>
      </c>
      <c r="K540" s="39">
        <f t="shared" si="4"/>
        <v>5</v>
      </c>
      <c r="L540" s="40" t="str">
        <f t="shared" si="5"/>
        <v>Da opiniones</v>
      </c>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row>
    <row r="541" ht="15.0" customHeight="1">
      <c r="C541" s="1" t="str">
        <f t="shared" si="1"/>
        <v>Eddie </v>
      </c>
      <c r="E541" s="59" t="s">
        <v>21</v>
      </c>
      <c r="F541" s="84" t="s">
        <v>1622</v>
      </c>
      <c r="G541" s="85" t="s">
        <v>1628</v>
      </c>
      <c r="H541" s="36">
        <f t="shared" si="2"/>
        <v>0</v>
      </c>
      <c r="I541" s="37"/>
      <c r="J541" s="38">
        <f t="shared" si="3"/>
        <v>0</v>
      </c>
      <c r="K541" s="39">
        <f t="shared" si="4"/>
        <v>0</v>
      </c>
      <c r="L541" s="40">
        <f t="shared" si="5"/>
        <v>0</v>
      </c>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row>
    <row r="542" ht="15.0" customHeight="1">
      <c r="C542" s="1" t="str">
        <f t="shared" si="1"/>
        <v>Diego </v>
      </c>
      <c r="E542" s="59" t="s">
        <v>106</v>
      </c>
      <c r="F542" s="84" t="s">
        <v>1622</v>
      </c>
      <c r="G542" s="85" t="s">
        <v>290</v>
      </c>
      <c r="H542" s="36">
        <f t="shared" si="2"/>
        <v>0</v>
      </c>
      <c r="I542" s="37"/>
      <c r="J542" s="38">
        <f t="shared" si="3"/>
        <v>0</v>
      </c>
      <c r="K542" s="39">
        <f t="shared" si="4"/>
        <v>0</v>
      </c>
      <c r="L542" s="40">
        <f t="shared" si="5"/>
        <v>0</v>
      </c>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row>
    <row r="543" ht="15.0" customHeight="1">
      <c r="C543" s="1" t="str">
        <f t="shared" si="1"/>
        <v>Diego </v>
      </c>
      <c r="F543" s="86"/>
      <c r="G543" s="85" t="s">
        <v>1629</v>
      </c>
      <c r="H543" s="36">
        <f t="shared" si="2"/>
        <v>0</v>
      </c>
      <c r="I543" s="37"/>
      <c r="J543" s="38">
        <f t="shared" si="3"/>
        <v>0</v>
      </c>
      <c r="K543" s="39">
        <f t="shared" si="4"/>
        <v>0</v>
      </c>
      <c r="L543" s="40">
        <f t="shared" si="5"/>
        <v>0</v>
      </c>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row>
    <row r="544" ht="15.0" customHeight="1">
      <c r="C544" s="1" t="str">
        <f t="shared" si="1"/>
        <v>Eddie </v>
      </c>
      <c r="E544" s="59" t="s">
        <v>21</v>
      </c>
      <c r="F544" s="84" t="s">
        <v>1630</v>
      </c>
      <c r="G544" s="85" t="s">
        <v>1631</v>
      </c>
      <c r="H544" s="36">
        <f t="shared" si="2"/>
        <v>0</v>
      </c>
      <c r="I544" s="37"/>
      <c r="J544" s="38">
        <f t="shared" si="3"/>
        <v>0</v>
      </c>
      <c r="K544" s="39">
        <f t="shared" si="4"/>
        <v>0</v>
      </c>
      <c r="L544" s="40">
        <f t="shared" si="5"/>
        <v>0</v>
      </c>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row>
    <row r="545" ht="15.0" customHeight="1">
      <c r="C545" s="1" t="str">
        <f t="shared" si="1"/>
        <v>Eddie </v>
      </c>
      <c r="F545" s="86"/>
      <c r="G545" s="85" t="s">
        <v>1632</v>
      </c>
      <c r="H545" s="36" t="str">
        <f t="shared" si="2"/>
        <v>Yo pienso que…</v>
      </c>
      <c r="I545" s="45" t="s">
        <v>127</v>
      </c>
      <c r="J545" s="38" t="str">
        <f t="shared" si="3"/>
        <v>Sugerir</v>
      </c>
      <c r="K545" s="39">
        <f t="shared" si="4"/>
        <v>5</v>
      </c>
      <c r="L545" s="40" t="str">
        <f t="shared" si="5"/>
        <v>Da opiniones</v>
      </c>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row>
    <row r="546" ht="15.0" customHeight="1">
      <c r="C546" s="1" t="str">
        <f t="shared" si="1"/>
        <v>Diego </v>
      </c>
      <c r="E546" s="59" t="s">
        <v>106</v>
      </c>
      <c r="F546" s="84" t="s">
        <v>1630</v>
      </c>
      <c r="G546" s="85" t="s">
        <v>1633</v>
      </c>
      <c r="H546" s="36" t="str">
        <f t="shared" si="2"/>
        <v>¿Están de acuerdo...?</v>
      </c>
      <c r="I546" s="45" t="s">
        <v>71</v>
      </c>
      <c r="J546" s="38" t="str">
        <f t="shared" si="3"/>
        <v>Requerir confirmación</v>
      </c>
      <c r="K546" s="39">
        <f t="shared" si="4"/>
        <v>8</v>
      </c>
      <c r="L546" s="40" t="str">
        <f t="shared" si="5"/>
        <v>Pide opinión</v>
      </c>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row>
    <row r="547" ht="15.0" customHeight="1">
      <c r="C547" s="1" t="str">
        <f t="shared" si="1"/>
        <v>Diego </v>
      </c>
      <c r="F547" s="86"/>
      <c r="G547" s="85" t="s">
        <v>1634</v>
      </c>
      <c r="H547" s="36">
        <f t="shared" si="2"/>
        <v>0</v>
      </c>
      <c r="I547" s="37"/>
      <c r="J547" s="38">
        <f t="shared" si="3"/>
        <v>0</v>
      </c>
      <c r="K547" s="39">
        <f t="shared" si="4"/>
        <v>0</v>
      </c>
      <c r="L547" s="40">
        <f t="shared" si="5"/>
        <v>0</v>
      </c>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row>
    <row r="548" ht="15.0" customHeight="1">
      <c r="C548" s="1" t="str">
        <f t="shared" si="1"/>
        <v>Diego </v>
      </c>
      <c r="F548" s="86"/>
      <c r="G548" s="85" t="s">
        <v>1635</v>
      </c>
      <c r="H548" s="36">
        <f t="shared" si="2"/>
        <v>0</v>
      </c>
      <c r="I548" s="37"/>
      <c r="J548" s="38">
        <f t="shared" si="3"/>
        <v>0</v>
      </c>
      <c r="K548" s="39">
        <f t="shared" si="4"/>
        <v>0</v>
      </c>
      <c r="L548" s="40">
        <f t="shared" si="5"/>
        <v>0</v>
      </c>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row>
    <row r="549" ht="15.0" customHeight="1">
      <c r="C549" s="1" t="str">
        <f t="shared" si="1"/>
        <v>Jose </v>
      </c>
      <c r="E549" s="59" t="s">
        <v>47</v>
      </c>
      <c r="F549" s="84" t="s">
        <v>1630</v>
      </c>
      <c r="G549" s="85" t="s">
        <v>1636</v>
      </c>
      <c r="H549" s="36" t="str">
        <f t="shared" si="2"/>
        <v>Continuemos…</v>
      </c>
      <c r="I549" s="45" t="s">
        <v>338</v>
      </c>
      <c r="J549" s="38" t="str">
        <f t="shared" si="3"/>
        <v>Coordinar procesos grupales</v>
      </c>
      <c r="K549" s="39">
        <f t="shared" si="4"/>
        <v>5</v>
      </c>
      <c r="L549" s="40" t="str">
        <f t="shared" si="5"/>
        <v>Da opiniones</v>
      </c>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row>
    <row r="550" ht="15.0" customHeight="1">
      <c r="C550" s="1" t="str">
        <f t="shared" si="1"/>
        <v>Diego </v>
      </c>
      <c r="E550" s="59" t="s">
        <v>106</v>
      </c>
      <c r="F550" s="84" t="s">
        <v>1630</v>
      </c>
      <c r="G550" s="85" t="s">
        <v>1637</v>
      </c>
      <c r="H550" s="36" t="str">
        <f t="shared" si="2"/>
        <v>Entonces…</v>
      </c>
      <c r="I550" s="45" t="s">
        <v>88</v>
      </c>
      <c r="J550" s="38" t="str">
        <f t="shared" si="3"/>
        <v>Inferir</v>
      </c>
      <c r="K550" s="39">
        <f t="shared" si="4"/>
        <v>5</v>
      </c>
      <c r="L550" s="40" t="str">
        <f t="shared" si="5"/>
        <v>Da opiniones</v>
      </c>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row>
    <row r="551" ht="15.0" customHeight="1">
      <c r="C551" s="1" t="str">
        <f t="shared" si="1"/>
        <v>Diego </v>
      </c>
      <c r="E551" s="59" t="s">
        <v>106</v>
      </c>
      <c r="F551" s="84" t="s">
        <v>1638</v>
      </c>
      <c r="G551" s="85" t="s">
        <v>1639</v>
      </c>
      <c r="H551" s="36">
        <f t="shared" si="2"/>
        <v>0</v>
      </c>
      <c r="I551" s="37"/>
      <c r="J551" s="38">
        <f t="shared" si="3"/>
        <v>0</v>
      </c>
      <c r="K551" s="39">
        <f t="shared" si="4"/>
        <v>0</v>
      </c>
      <c r="L551" s="40">
        <f t="shared" si="5"/>
        <v>0</v>
      </c>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row>
    <row r="552" ht="15.0" customHeight="1">
      <c r="C552" s="1" t="str">
        <f t="shared" si="1"/>
        <v>Diego </v>
      </c>
      <c r="F552" s="86"/>
      <c r="G552" s="85" t="s">
        <v>1640</v>
      </c>
      <c r="H552" s="36">
        <f t="shared" si="2"/>
        <v>0</v>
      </c>
      <c r="I552" s="37"/>
      <c r="J552" s="38">
        <f t="shared" si="3"/>
        <v>0</v>
      </c>
      <c r="K552" s="39">
        <f t="shared" si="4"/>
        <v>0</v>
      </c>
      <c r="L552" s="40">
        <f t="shared" si="5"/>
        <v>0</v>
      </c>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row>
    <row r="553" ht="15.0" customHeight="1">
      <c r="C553" s="1" t="str">
        <f t="shared" si="1"/>
        <v>Eddie </v>
      </c>
      <c r="E553" s="59" t="s">
        <v>21</v>
      </c>
      <c r="F553" s="84" t="s">
        <v>1641</v>
      </c>
      <c r="G553" s="85" t="s">
        <v>1642</v>
      </c>
      <c r="H553" s="36">
        <f t="shared" si="2"/>
        <v>0</v>
      </c>
      <c r="I553" s="37"/>
      <c r="J553" s="38">
        <f t="shared" si="3"/>
        <v>0</v>
      </c>
      <c r="K553" s="39">
        <f t="shared" si="4"/>
        <v>0</v>
      </c>
      <c r="L553" s="40">
        <f t="shared" si="5"/>
        <v>0</v>
      </c>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row>
    <row r="554" ht="15.0" customHeight="1">
      <c r="C554" s="1" t="str">
        <f t="shared" si="1"/>
        <v>Eddie </v>
      </c>
      <c r="F554" s="86"/>
      <c r="G554" s="88"/>
      <c r="H554" s="36">
        <f t="shared" si="2"/>
        <v>0</v>
      </c>
      <c r="I554" s="37"/>
      <c r="J554" s="38">
        <f t="shared" si="3"/>
        <v>0</v>
      </c>
      <c r="K554" s="39">
        <f t="shared" si="4"/>
        <v>0</v>
      </c>
      <c r="L554" s="40">
        <f t="shared" si="5"/>
        <v>0</v>
      </c>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row>
    <row r="555" ht="15.0" customHeight="1">
      <c r="C555" s="1" t="str">
        <f t="shared" si="1"/>
        <v>Eddie </v>
      </c>
      <c r="F555" s="86"/>
      <c r="G555" s="87" t="s">
        <v>1643</v>
      </c>
      <c r="H555" s="36" t="str">
        <f t="shared" si="2"/>
        <v>Resumiendo,…</v>
      </c>
      <c r="I555" s="45" t="s">
        <v>90</v>
      </c>
      <c r="J555" s="38" t="str">
        <f t="shared" si="3"/>
        <v>Resumir información</v>
      </c>
      <c r="K555" s="39">
        <f t="shared" si="4"/>
        <v>6</v>
      </c>
      <c r="L555" s="40" t="str">
        <f t="shared" si="5"/>
        <v>Da información</v>
      </c>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row>
    <row r="556" ht="15.0" customHeight="1">
      <c r="C556" s="1" t="str">
        <f t="shared" si="1"/>
        <v>Eddie </v>
      </c>
      <c r="F556" s="86"/>
      <c r="G556" s="85" t="s">
        <v>1644</v>
      </c>
      <c r="H556" s="36">
        <f t="shared" si="2"/>
        <v>0</v>
      </c>
      <c r="I556" s="37"/>
      <c r="J556" s="38">
        <f t="shared" si="3"/>
        <v>0</v>
      </c>
      <c r="K556" s="39">
        <f t="shared" si="4"/>
        <v>0</v>
      </c>
      <c r="L556" s="40">
        <f t="shared" si="5"/>
        <v>0</v>
      </c>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row>
    <row r="557" ht="15.0" customHeight="1">
      <c r="C557" s="1" t="str">
        <f t="shared" si="1"/>
        <v>Eddie </v>
      </c>
      <c r="F557" s="86"/>
      <c r="G557" s="85" t="s">
        <v>1645</v>
      </c>
      <c r="H557" s="36">
        <f t="shared" si="2"/>
        <v>0</v>
      </c>
      <c r="I557" s="37"/>
      <c r="J557" s="38">
        <f t="shared" si="3"/>
        <v>0</v>
      </c>
      <c r="K557" s="39">
        <f t="shared" si="4"/>
        <v>0</v>
      </c>
      <c r="L557" s="40">
        <f t="shared" si="5"/>
        <v>0</v>
      </c>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row>
    <row r="558" ht="15.0" customHeight="1">
      <c r="C558" s="1" t="str">
        <f t="shared" si="1"/>
        <v>Diego </v>
      </c>
      <c r="E558" s="59" t="s">
        <v>106</v>
      </c>
      <c r="F558" s="84" t="s">
        <v>1641</v>
      </c>
      <c r="G558" s="85" t="s">
        <v>1646</v>
      </c>
      <c r="H558" s="36" t="str">
        <f t="shared" si="2"/>
        <v>No entiendo, ¿alguien puede...?</v>
      </c>
      <c r="I558" s="45" t="s">
        <v>362</v>
      </c>
      <c r="J558" s="38" t="str">
        <f t="shared" si="3"/>
        <v>Requerir atención</v>
      </c>
      <c r="K558" s="39">
        <f t="shared" si="4"/>
        <v>11</v>
      </c>
      <c r="L558" s="40" t="str">
        <f t="shared" si="5"/>
        <v>Muestra tensión o molestia</v>
      </c>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row>
    <row r="559" ht="15.0" customHeight="1">
      <c r="C559" s="1" t="str">
        <f t="shared" si="1"/>
        <v>Diego </v>
      </c>
      <c r="F559" s="86"/>
      <c r="G559" s="85" t="s">
        <v>1647</v>
      </c>
      <c r="H559" s="36" t="str">
        <f t="shared" si="2"/>
        <v>Yo pienso que…</v>
      </c>
      <c r="I559" s="45" t="s">
        <v>127</v>
      </c>
      <c r="J559" s="38" t="str">
        <f t="shared" si="3"/>
        <v>Sugerir</v>
      </c>
      <c r="K559" s="39">
        <f t="shared" si="4"/>
        <v>5</v>
      </c>
      <c r="L559" s="40" t="str">
        <f t="shared" si="5"/>
        <v>Da opiniones</v>
      </c>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c r="AP559" s="30"/>
      <c r="AQ559" s="30"/>
      <c r="AR559" s="30"/>
    </row>
    <row r="560" ht="15.0" customHeight="1">
      <c r="C560" s="1" t="str">
        <f t="shared" si="1"/>
        <v>Eddie </v>
      </c>
      <c r="E560" s="59" t="s">
        <v>21</v>
      </c>
      <c r="F560" s="84" t="s">
        <v>1648</v>
      </c>
      <c r="G560" s="85" t="s">
        <v>713</v>
      </c>
      <c r="H560" s="36">
        <f t="shared" si="2"/>
        <v>0</v>
      </c>
      <c r="I560" s="37"/>
      <c r="J560" s="38">
        <f t="shared" si="3"/>
        <v>0</v>
      </c>
      <c r="K560" s="39">
        <f t="shared" si="4"/>
        <v>0</v>
      </c>
      <c r="L560" s="40">
        <f t="shared" si="5"/>
        <v>0</v>
      </c>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row>
    <row r="561" ht="15.0" customHeight="1">
      <c r="C561" s="1" t="str">
        <f t="shared" si="1"/>
        <v>Eddie </v>
      </c>
      <c r="F561" s="86"/>
      <c r="G561" s="85" t="s">
        <v>1649</v>
      </c>
      <c r="H561" s="36">
        <f t="shared" si="2"/>
        <v>0</v>
      </c>
      <c r="I561" s="37"/>
      <c r="J561" s="38">
        <f t="shared" si="3"/>
        <v>0</v>
      </c>
      <c r="K561" s="39">
        <f t="shared" si="4"/>
        <v>0</v>
      </c>
      <c r="L561" s="40">
        <f t="shared" si="5"/>
        <v>0</v>
      </c>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row>
    <row r="562" ht="15.0" customHeight="1">
      <c r="C562" s="1" t="str">
        <f t="shared" si="1"/>
        <v>Eddie </v>
      </c>
      <c r="F562" s="86"/>
      <c r="G562" s="85" t="s">
        <v>1650</v>
      </c>
      <c r="H562" s="36" t="str">
        <f t="shared" si="2"/>
        <v>Discúlpenme…</v>
      </c>
      <c r="I562" s="45" t="s">
        <v>252</v>
      </c>
      <c r="J562" s="38" t="str">
        <f t="shared" si="3"/>
        <v>Disculparse</v>
      </c>
      <c r="K562" s="39">
        <f t="shared" si="4"/>
        <v>1</v>
      </c>
      <c r="L562" s="40" t="str">
        <f t="shared" si="5"/>
        <v>Muestra solidaridad</v>
      </c>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row>
    <row r="563" ht="15.0" customHeight="1">
      <c r="C563" s="1" t="str">
        <f t="shared" si="1"/>
        <v>Diego </v>
      </c>
      <c r="E563" s="59" t="s">
        <v>106</v>
      </c>
      <c r="F563" s="84" t="s">
        <v>1648</v>
      </c>
      <c r="G563" s="85" t="s">
        <v>934</v>
      </c>
      <c r="H563" s="36">
        <f t="shared" si="2"/>
        <v>0</v>
      </c>
      <c r="I563" s="37"/>
      <c r="J563" s="38">
        <f t="shared" si="3"/>
        <v>0</v>
      </c>
      <c r="K563" s="39">
        <f t="shared" si="4"/>
        <v>0</v>
      </c>
      <c r="L563" s="40">
        <f t="shared" si="5"/>
        <v>0</v>
      </c>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row>
    <row r="564" ht="15.0" customHeight="1">
      <c r="C564" s="1" t="str">
        <f t="shared" si="1"/>
        <v>Eddie </v>
      </c>
      <c r="E564" s="59" t="s">
        <v>21</v>
      </c>
      <c r="F564" s="84" t="s">
        <v>1648</v>
      </c>
      <c r="G564" s="85" t="s">
        <v>1651</v>
      </c>
      <c r="H564" s="36">
        <f t="shared" si="2"/>
        <v>0</v>
      </c>
      <c r="I564" s="37"/>
      <c r="J564" s="38">
        <f t="shared" si="3"/>
        <v>0</v>
      </c>
      <c r="K564" s="39">
        <f t="shared" si="4"/>
        <v>0</v>
      </c>
      <c r="L564" s="40">
        <f t="shared" si="5"/>
        <v>0</v>
      </c>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row>
    <row r="565" ht="15.0" customHeight="1">
      <c r="C565" s="1" t="str">
        <f t="shared" si="1"/>
        <v>Diego </v>
      </c>
      <c r="E565" s="59" t="s">
        <v>106</v>
      </c>
      <c r="F565" s="84" t="s">
        <v>1652</v>
      </c>
      <c r="G565" s="85" t="s">
        <v>1653</v>
      </c>
      <c r="H565" s="36">
        <f t="shared" si="2"/>
        <v>0</v>
      </c>
      <c r="I565" s="37"/>
      <c r="J565" s="38">
        <f t="shared" si="3"/>
        <v>0</v>
      </c>
      <c r="K565" s="39">
        <f t="shared" si="4"/>
        <v>0</v>
      </c>
      <c r="L565" s="40">
        <f t="shared" si="5"/>
        <v>0</v>
      </c>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row>
    <row r="566" ht="15.0" customHeight="1">
      <c r="C566" s="1" t="str">
        <f t="shared" si="1"/>
        <v>Diego </v>
      </c>
      <c r="F566" s="86"/>
      <c r="G566" s="85" t="s">
        <v>1654</v>
      </c>
      <c r="H566" s="36">
        <f t="shared" si="2"/>
        <v>0</v>
      </c>
      <c r="I566" s="37"/>
      <c r="J566" s="38">
        <f t="shared" si="3"/>
        <v>0</v>
      </c>
      <c r="K566" s="39">
        <f t="shared" si="4"/>
        <v>0</v>
      </c>
      <c r="L566" s="40">
        <f t="shared" si="5"/>
        <v>0</v>
      </c>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row>
    <row r="567" ht="15.0" customHeight="1">
      <c r="C567" s="1" t="str">
        <f t="shared" si="1"/>
        <v>Diego </v>
      </c>
      <c r="F567" s="86"/>
      <c r="G567" s="87" t="s">
        <v>1655</v>
      </c>
      <c r="H567" s="36" t="str">
        <f t="shared" si="2"/>
        <v>Resumiendo,…</v>
      </c>
      <c r="I567" s="45" t="s">
        <v>90</v>
      </c>
      <c r="J567" s="38" t="str">
        <f t="shared" si="3"/>
        <v>Resumir información</v>
      </c>
      <c r="K567" s="39">
        <f t="shared" si="4"/>
        <v>6</v>
      </c>
      <c r="L567" s="40" t="str">
        <f t="shared" si="5"/>
        <v>Da información</v>
      </c>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row>
    <row r="568" ht="15.0" customHeight="1">
      <c r="C568" s="1" t="str">
        <f t="shared" si="1"/>
        <v>Diego </v>
      </c>
      <c r="F568" s="86"/>
      <c r="G568" s="85" t="s">
        <v>1656</v>
      </c>
      <c r="H568" s="36">
        <f t="shared" si="2"/>
        <v>0</v>
      </c>
      <c r="I568" s="37"/>
      <c r="J568" s="38">
        <f t="shared" si="3"/>
        <v>0</v>
      </c>
      <c r="K568" s="39">
        <f t="shared" si="4"/>
        <v>0</v>
      </c>
      <c r="L568" s="40">
        <f t="shared" si="5"/>
        <v>0</v>
      </c>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row>
    <row r="569" ht="15.0" customHeight="1">
      <c r="C569" s="1" t="str">
        <f t="shared" si="1"/>
        <v>Diego </v>
      </c>
      <c r="F569" s="86"/>
      <c r="G569" s="85" t="s">
        <v>1657</v>
      </c>
      <c r="H569" s="36">
        <f t="shared" si="2"/>
        <v>0</v>
      </c>
      <c r="I569" s="37"/>
      <c r="J569" s="38">
        <f t="shared" si="3"/>
        <v>0</v>
      </c>
      <c r="K569" s="39">
        <f t="shared" si="4"/>
        <v>0</v>
      </c>
      <c r="L569" s="40">
        <f t="shared" si="5"/>
        <v>0</v>
      </c>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row>
    <row r="570" ht="15.0" customHeight="1">
      <c r="C570" s="1" t="str">
        <f t="shared" si="1"/>
        <v>Diego </v>
      </c>
      <c r="F570" s="86"/>
      <c r="G570" s="85" t="s">
        <v>1658</v>
      </c>
      <c r="H570" s="36">
        <f t="shared" si="2"/>
        <v>0</v>
      </c>
      <c r="I570" s="37"/>
      <c r="J570" s="38">
        <f t="shared" si="3"/>
        <v>0</v>
      </c>
      <c r="K570" s="39">
        <f t="shared" si="4"/>
        <v>0</v>
      </c>
      <c r="L570" s="40">
        <f t="shared" si="5"/>
        <v>0</v>
      </c>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row>
    <row r="571" ht="15.0" customHeight="1">
      <c r="C571" s="1" t="str">
        <f t="shared" si="1"/>
        <v>Matías Aereal </v>
      </c>
      <c r="E571" s="59" t="s">
        <v>167</v>
      </c>
      <c r="F571" s="84" t="s">
        <v>1659</v>
      </c>
      <c r="G571" s="85" t="s">
        <v>1660</v>
      </c>
      <c r="H571" s="36">
        <f t="shared" si="2"/>
        <v>0</v>
      </c>
      <c r="I571" s="37"/>
      <c r="J571" s="38">
        <f t="shared" si="3"/>
        <v>0</v>
      </c>
      <c r="K571" s="39">
        <f t="shared" si="4"/>
        <v>0</v>
      </c>
      <c r="L571" s="40">
        <f t="shared" si="5"/>
        <v>0</v>
      </c>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row>
    <row r="572" ht="15.0" customHeight="1">
      <c r="C572" s="1" t="str">
        <f t="shared" si="1"/>
        <v>Matías Aereal </v>
      </c>
      <c r="F572" s="86"/>
      <c r="G572" s="85" t="s">
        <v>1661</v>
      </c>
      <c r="H572" s="36">
        <f t="shared" si="2"/>
        <v>0</v>
      </c>
      <c r="I572" s="37"/>
      <c r="J572" s="38">
        <f t="shared" si="3"/>
        <v>0</v>
      </c>
      <c r="K572" s="39">
        <f t="shared" si="4"/>
        <v>0</v>
      </c>
      <c r="L572" s="40">
        <f t="shared" si="5"/>
        <v>0</v>
      </c>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row>
    <row r="573" ht="15.0" customHeight="1">
      <c r="C573" s="1" t="str">
        <f t="shared" si="1"/>
        <v>Matías Aereal </v>
      </c>
      <c r="F573" s="86"/>
      <c r="G573" s="85" t="s">
        <v>1662</v>
      </c>
      <c r="H573" s="36">
        <f t="shared" si="2"/>
        <v>0</v>
      </c>
      <c r="I573" s="37"/>
      <c r="J573" s="38">
        <f t="shared" si="3"/>
        <v>0</v>
      </c>
      <c r="K573" s="39">
        <f t="shared" si="4"/>
        <v>0</v>
      </c>
      <c r="L573" s="40">
        <f t="shared" si="5"/>
        <v>0</v>
      </c>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row>
    <row r="574" ht="15.0" customHeight="1">
      <c r="C574" s="1" t="str">
        <f t="shared" si="1"/>
        <v>Matías Aereal </v>
      </c>
      <c r="F574" s="86"/>
      <c r="G574" s="85" t="s">
        <v>1663</v>
      </c>
      <c r="H574" s="36">
        <f t="shared" si="2"/>
        <v>0</v>
      </c>
      <c r="I574" s="37"/>
      <c r="J574" s="38">
        <f t="shared" si="3"/>
        <v>0</v>
      </c>
      <c r="K574" s="39">
        <f t="shared" si="4"/>
        <v>0</v>
      </c>
      <c r="L574" s="40">
        <f t="shared" si="5"/>
        <v>0</v>
      </c>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row>
    <row r="575" ht="15.0" customHeight="1">
      <c r="C575" s="1" t="str">
        <f t="shared" si="1"/>
        <v>Matías Aereal </v>
      </c>
      <c r="F575" s="86"/>
      <c r="G575" s="85" t="s">
        <v>290</v>
      </c>
      <c r="H575" s="36">
        <f t="shared" si="2"/>
        <v>0</v>
      </c>
      <c r="I575" s="37"/>
      <c r="J575" s="38">
        <f t="shared" si="3"/>
        <v>0</v>
      </c>
      <c r="K575" s="39">
        <f t="shared" si="4"/>
        <v>0</v>
      </c>
      <c r="L575" s="40">
        <f t="shared" si="5"/>
        <v>0</v>
      </c>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row>
    <row r="576" ht="15.0" customHeight="1">
      <c r="C576" s="1" t="str">
        <f t="shared" si="1"/>
        <v>Eddie </v>
      </c>
      <c r="E576" s="59" t="s">
        <v>21</v>
      </c>
      <c r="F576" s="84" t="s">
        <v>1664</v>
      </c>
      <c r="G576" s="85" t="s">
        <v>1665</v>
      </c>
      <c r="H576" s="36">
        <f t="shared" si="2"/>
        <v>0</v>
      </c>
      <c r="I576" s="37"/>
      <c r="J576" s="38">
        <f t="shared" si="3"/>
        <v>0</v>
      </c>
      <c r="K576" s="39">
        <f t="shared" si="4"/>
        <v>0</v>
      </c>
      <c r="L576" s="40">
        <f t="shared" si="5"/>
        <v>0</v>
      </c>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row>
    <row r="577" ht="15.0" customHeight="1">
      <c r="C577" s="1" t="str">
        <f t="shared" si="1"/>
        <v>Diego </v>
      </c>
      <c r="E577" s="59" t="s">
        <v>106</v>
      </c>
      <c r="F577" s="84" t="s">
        <v>1664</v>
      </c>
      <c r="G577" s="85" t="s">
        <v>1666</v>
      </c>
      <c r="H577" s="36">
        <f t="shared" si="2"/>
        <v>0</v>
      </c>
      <c r="I577" s="37"/>
      <c r="J577" s="38">
        <f t="shared" si="3"/>
        <v>0</v>
      </c>
      <c r="K577" s="39">
        <f t="shared" si="4"/>
        <v>0</v>
      </c>
      <c r="L577" s="40">
        <f t="shared" si="5"/>
        <v>0</v>
      </c>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row>
    <row r="578" ht="15.0" customHeight="1">
      <c r="C578" s="1" t="str">
        <f t="shared" si="1"/>
        <v>Matías Aereal </v>
      </c>
      <c r="E578" s="59" t="s">
        <v>167</v>
      </c>
      <c r="F578" s="84" t="s">
        <v>1664</v>
      </c>
      <c r="G578" s="85" t="s">
        <v>1667</v>
      </c>
      <c r="H578" s="36" t="str">
        <f t="shared" si="2"/>
        <v>No entiendo, ¿alguien puede...?</v>
      </c>
      <c r="I578" s="45" t="s">
        <v>362</v>
      </c>
      <c r="J578" s="38" t="str">
        <f t="shared" si="3"/>
        <v>Requerir atención</v>
      </c>
      <c r="K578" s="39">
        <f t="shared" si="4"/>
        <v>11</v>
      </c>
      <c r="L578" s="40" t="str">
        <f t="shared" si="5"/>
        <v>Muestra tensión o molestia</v>
      </c>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row>
    <row r="579" ht="15.0" customHeight="1">
      <c r="C579" s="1" t="str">
        <f t="shared" si="1"/>
        <v>Diego </v>
      </c>
      <c r="E579" s="59" t="s">
        <v>106</v>
      </c>
      <c r="F579" s="84" t="s">
        <v>1664</v>
      </c>
      <c r="G579" s="85" t="s">
        <v>1668</v>
      </c>
      <c r="H579" s="36" t="str">
        <f t="shared" si="2"/>
        <v>Si, estoy de acuerdo…</v>
      </c>
      <c r="I579" s="45" t="s">
        <v>144</v>
      </c>
      <c r="J579" s="38" t="str">
        <f t="shared" si="3"/>
        <v>Aceptación/Confirmación</v>
      </c>
      <c r="K579" s="39">
        <f t="shared" si="4"/>
        <v>3</v>
      </c>
      <c r="L579" s="40" t="str">
        <f t="shared" si="5"/>
        <v>Muestra acuerdo o aprueba</v>
      </c>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row>
    <row r="580" ht="15.0" customHeight="1">
      <c r="C580" s="1" t="str">
        <f t="shared" si="1"/>
        <v>Matías Aereal </v>
      </c>
      <c r="E580" s="59" t="s">
        <v>167</v>
      </c>
      <c r="F580" s="84" t="s">
        <v>1664</v>
      </c>
      <c r="G580" s="87" t="s">
        <v>1669</v>
      </c>
      <c r="H580" s="36" t="str">
        <f t="shared" si="2"/>
        <v>Resumiendo,…</v>
      </c>
      <c r="I580" s="45" t="s">
        <v>90</v>
      </c>
      <c r="J580" s="38" t="str">
        <f t="shared" si="3"/>
        <v>Resumir información</v>
      </c>
      <c r="K580" s="39">
        <f t="shared" si="4"/>
        <v>6</v>
      </c>
      <c r="L580" s="40" t="str">
        <f t="shared" si="5"/>
        <v>Da información</v>
      </c>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row>
    <row r="581" ht="15.0" customHeight="1">
      <c r="C581" s="1" t="str">
        <f t="shared" si="1"/>
        <v>Matías Aereal </v>
      </c>
      <c r="F581" s="86"/>
      <c r="G581" s="85" t="s">
        <v>1670</v>
      </c>
      <c r="H581" s="36">
        <f t="shared" si="2"/>
        <v>0</v>
      </c>
      <c r="I581" s="37"/>
      <c r="J581" s="38">
        <f t="shared" si="3"/>
        <v>0</v>
      </c>
      <c r="K581" s="39">
        <f t="shared" si="4"/>
        <v>0</v>
      </c>
      <c r="L581" s="40">
        <f t="shared" si="5"/>
        <v>0</v>
      </c>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row>
    <row r="582" ht="15.0" customHeight="1">
      <c r="C582" s="1" t="str">
        <f t="shared" si="1"/>
        <v>Diego </v>
      </c>
      <c r="E582" s="59" t="s">
        <v>106</v>
      </c>
      <c r="F582" s="84" t="s">
        <v>1671</v>
      </c>
      <c r="G582" s="85" t="s">
        <v>1672</v>
      </c>
      <c r="H582" s="36">
        <f t="shared" si="2"/>
        <v>0</v>
      </c>
      <c r="I582" s="37"/>
      <c r="J582" s="38">
        <f t="shared" si="3"/>
        <v>0</v>
      </c>
      <c r="K582" s="39">
        <f t="shared" si="4"/>
        <v>0</v>
      </c>
      <c r="L582" s="40">
        <f t="shared" si="5"/>
        <v>0</v>
      </c>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row>
    <row r="583" ht="15.0" customHeight="1">
      <c r="C583" s="1" t="str">
        <f t="shared" si="1"/>
        <v>Diego </v>
      </c>
      <c r="F583" s="86"/>
      <c r="G583" s="85" t="s">
        <v>1673</v>
      </c>
      <c r="H583" s="36" t="str">
        <f t="shared" si="2"/>
        <v>Por favor, expliqueme…</v>
      </c>
      <c r="I583" s="45" t="s">
        <v>81</v>
      </c>
      <c r="J583" s="38" t="str">
        <f t="shared" si="3"/>
        <v>Clarificación</v>
      </c>
      <c r="K583" s="39">
        <f t="shared" si="4"/>
        <v>7</v>
      </c>
      <c r="L583" s="40" t="str">
        <f t="shared" si="5"/>
        <v>Pide información</v>
      </c>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row>
    <row r="584" ht="15.0" customHeight="1">
      <c r="C584" s="1" t="str">
        <f t="shared" si="1"/>
        <v>Matías Aereal </v>
      </c>
      <c r="E584" s="59" t="s">
        <v>167</v>
      </c>
      <c r="F584" s="84" t="s">
        <v>1671</v>
      </c>
      <c r="G584" s="85" t="s">
        <v>1674</v>
      </c>
      <c r="H584" s="36" t="str">
        <f t="shared" si="2"/>
        <v>Hay que hacer lo siguiente…</v>
      </c>
      <c r="I584" s="45" t="s">
        <v>150</v>
      </c>
      <c r="J584" s="38" t="str">
        <f t="shared" si="3"/>
        <v>Elaborar</v>
      </c>
      <c r="K584" s="39">
        <f t="shared" si="4"/>
        <v>4</v>
      </c>
      <c r="L584" s="40" t="str">
        <f t="shared" si="5"/>
        <v>Da sugerencia u orientación</v>
      </c>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row>
    <row r="585" ht="15.0" customHeight="1">
      <c r="C585" s="1" t="str">
        <f t="shared" si="1"/>
        <v>Matías Aereal </v>
      </c>
      <c r="F585" s="86"/>
      <c r="G585" s="85" t="s">
        <v>1675</v>
      </c>
      <c r="H585" s="36">
        <f t="shared" si="2"/>
        <v>0</v>
      </c>
      <c r="I585" s="37"/>
      <c r="J585" s="38">
        <f t="shared" si="3"/>
        <v>0</v>
      </c>
      <c r="K585" s="39">
        <f t="shared" si="4"/>
        <v>0</v>
      </c>
      <c r="L585" s="40">
        <f t="shared" si="5"/>
        <v>0</v>
      </c>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row>
    <row r="586" ht="15.0" customHeight="1">
      <c r="C586" s="1" t="str">
        <f t="shared" si="1"/>
        <v>Matías Aereal </v>
      </c>
      <c r="F586" s="86"/>
      <c r="G586" s="85" t="s">
        <v>1676</v>
      </c>
      <c r="H586" s="36">
        <f t="shared" si="2"/>
        <v>0</v>
      </c>
      <c r="I586" s="37"/>
      <c r="J586" s="38">
        <f t="shared" si="3"/>
        <v>0</v>
      </c>
      <c r="K586" s="39">
        <f t="shared" si="4"/>
        <v>0</v>
      </c>
      <c r="L586" s="40">
        <f t="shared" si="5"/>
        <v>0</v>
      </c>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row>
    <row r="587" ht="15.0" customHeight="1">
      <c r="C587" s="1" t="str">
        <f t="shared" si="1"/>
        <v>Eddie </v>
      </c>
      <c r="E587" s="59" t="s">
        <v>21</v>
      </c>
      <c r="F587" s="84" t="s">
        <v>1671</v>
      </c>
      <c r="G587" s="85" t="s">
        <v>1677</v>
      </c>
      <c r="H587" s="36">
        <f t="shared" si="2"/>
        <v>0</v>
      </c>
      <c r="I587" s="37"/>
      <c r="J587" s="38">
        <f t="shared" si="3"/>
        <v>0</v>
      </c>
      <c r="K587" s="39">
        <f t="shared" si="4"/>
        <v>0</v>
      </c>
      <c r="L587" s="40">
        <f t="shared" si="5"/>
        <v>0</v>
      </c>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row>
    <row r="588" ht="15.0" customHeight="1">
      <c r="C588" s="1" t="str">
        <f t="shared" si="1"/>
        <v>Matías Aereal </v>
      </c>
      <c r="E588" s="59" t="s">
        <v>167</v>
      </c>
      <c r="F588" s="84" t="s">
        <v>1671</v>
      </c>
      <c r="G588" s="85" t="s">
        <v>1678</v>
      </c>
      <c r="H588" s="36">
        <f t="shared" si="2"/>
        <v>0</v>
      </c>
      <c r="I588" s="37"/>
      <c r="J588" s="38">
        <f t="shared" si="3"/>
        <v>0</v>
      </c>
      <c r="K588" s="39">
        <f t="shared" si="4"/>
        <v>0</v>
      </c>
      <c r="L588" s="40">
        <f t="shared" si="5"/>
        <v>0</v>
      </c>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row>
    <row r="589" ht="15.0" customHeight="1">
      <c r="C589" s="1" t="str">
        <f t="shared" si="1"/>
        <v>Diego </v>
      </c>
      <c r="E589" s="59" t="s">
        <v>106</v>
      </c>
      <c r="F589" s="84" t="s">
        <v>1671</v>
      </c>
      <c r="G589" s="85" t="s">
        <v>1679</v>
      </c>
      <c r="H589" s="36">
        <f t="shared" si="2"/>
        <v>0</v>
      </c>
      <c r="I589" s="37"/>
      <c r="J589" s="38">
        <f t="shared" si="3"/>
        <v>0</v>
      </c>
      <c r="K589" s="39">
        <f t="shared" si="4"/>
        <v>0</v>
      </c>
      <c r="L589" s="40">
        <f t="shared" si="5"/>
        <v>0</v>
      </c>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row>
    <row r="590" ht="15.0" customHeight="1">
      <c r="C590" s="1" t="str">
        <f t="shared" si="1"/>
        <v>Matías Aereal </v>
      </c>
      <c r="E590" s="59" t="s">
        <v>167</v>
      </c>
      <c r="F590" s="84" t="s">
        <v>1680</v>
      </c>
      <c r="G590" s="85" t="s">
        <v>1681</v>
      </c>
      <c r="H590" s="36">
        <f t="shared" si="2"/>
        <v>0</v>
      </c>
      <c r="I590" s="37"/>
      <c r="J590" s="38">
        <f t="shared" si="3"/>
        <v>0</v>
      </c>
      <c r="K590" s="39">
        <f t="shared" si="4"/>
        <v>0</v>
      </c>
      <c r="L590" s="40">
        <f t="shared" si="5"/>
        <v>0</v>
      </c>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row>
    <row r="591" ht="15.0" customHeight="1">
      <c r="C591" s="1" t="str">
        <f t="shared" si="1"/>
        <v>Diego </v>
      </c>
      <c r="E591" s="59" t="s">
        <v>106</v>
      </c>
      <c r="F591" s="84" t="s">
        <v>1680</v>
      </c>
      <c r="G591" s="85" t="s">
        <v>1682</v>
      </c>
      <c r="H591" s="36">
        <f t="shared" si="2"/>
        <v>0</v>
      </c>
      <c r="I591" s="37"/>
      <c r="J591" s="38">
        <f t="shared" si="3"/>
        <v>0</v>
      </c>
      <c r="K591" s="39">
        <f t="shared" si="4"/>
        <v>0</v>
      </c>
      <c r="L591" s="40">
        <f t="shared" si="5"/>
        <v>0</v>
      </c>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row>
    <row r="592" ht="15.0" customHeight="1">
      <c r="C592" s="1" t="str">
        <f t="shared" si="1"/>
        <v>Matías Aereal </v>
      </c>
      <c r="E592" s="59" t="s">
        <v>167</v>
      </c>
      <c r="F592" s="84" t="s">
        <v>1680</v>
      </c>
      <c r="G592" s="85" t="s">
        <v>1683</v>
      </c>
      <c r="H592" s="36">
        <f t="shared" si="2"/>
        <v>0</v>
      </c>
      <c r="I592" s="37"/>
      <c r="J592" s="38">
        <f t="shared" si="3"/>
        <v>0</v>
      </c>
      <c r="K592" s="39">
        <f t="shared" si="4"/>
        <v>0</v>
      </c>
      <c r="L592" s="40">
        <f t="shared" si="5"/>
        <v>0</v>
      </c>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row>
    <row r="593" ht="15.0" customHeight="1">
      <c r="C593" s="1" t="str">
        <f t="shared" si="1"/>
        <v>Matías Aereal </v>
      </c>
      <c r="F593" s="86"/>
      <c r="G593" s="85" t="s">
        <v>1684</v>
      </c>
      <c r="H593" s="36">
        <f t="shared" si="2"/>
        <v>0</v>
      </c>
      <c r="I593" s="37"/>
      <c r="J593" s="38">
        <f t="shared" si="3"/>
        <v>0</v>
      </c>
      <c r="K593" s="39">
        <f t="shared" si="4"/>
        <v>0</v>
      </c>
      <c r="L593" s="40">
        <f t="shared" si="5"/>
        <v>0</v>
      </c>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row>
    <row r="594" ht="15.0" customHeight="1">
      <c r="C594" s="1" t="str">
        <f t="shared" si="1"/>
        <v>Eddie </v>
      </c>
      <c r="E594" s="59" t="s">
        <v>21</v>
      </c>
      <c r="F594" s="84" t="s">
        <v>1680</v>
      </c>
      <c r="G594" s="85" t="s">
        <v>1685</v>
      </c>
      <c r="H594" s="36">
        <f t="shared" si="2"/>
        <v>0</v>
      </c>
      <c r="I594" s="37"/>
      <c r="J594" s="38">
        <f t="shared" si="3"/>
        <v>0</v>
      </c>
      <c r="K594" s="39">
        <f t="shared" si="4"/>
        <v>0</v>
      </c>
      <c r="L594" s="40">
        <f t="shared" si="5"/>
        <v>0</v>
      </c>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row>
    <row r="595" ht="15.0" customHeight="1">
      <c r="C595" s="1" t="str">
        <f t="shared" si="1"/>
        <v>Diego </v>
      </c>
      <c r="E595" s="59" t="s">
        <v>106</v>
      </c>
      <c r="F595" s="84" t="s">
        <v>1680</v>
      </c>
      <c r="G595" s="85" t="s">
        <v>1686</v>
      </c>
      <c r="H595" s="36">
        <f t="shared" si="2"/>
        <v>0</v>
      </c>
      <c r="I595" s="37"/>
      <c r="J595" s="38">
        <f t="shared" si="3"/>
        <v>0</v>
      </c>
      <c r="K595" s="39">
        <f t="shared" si="4"/>
        <v>0</v>
      </c>
      <c r="L595" s="40">
        <f t="shared" si="5"/>
        <v>0</v>
      </c>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row>
    <row r="596" ht="15.0" customHeight="1">
      <c r="C596" s="1" t="str">
        <f t="shared" si="1"/>
        <v>Matías Aereal </v>
      </c>
      <c r="E596" s="59" t="s">
        <v>167</v>
      </c>
      <c r="F596" s="84" t="s">
        <v>1687</v>
      </c>
      <c r="G596" s="85" t="s">
        <v>1688</v>
      </c>
      <c r="H596" s="36">
        <f t="shared" si="2"/>
        <v>0</v>
      </c>
      <c r="I596" s="37"/>
      <c r="J596" s="38">
        <f t="shared" si="3"/>
        <v>0</v>
      </c>
      <c r="K596" s="39">
        <f t="shared" si="4"/>
        <v>0</v>
      </c>
      <c r="L596" s="40">
        <f t="shared" si="5"/>
        <v>0</v>
      </c>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row>
    <row r="597" ht="15.0" customHeight="1">
      <c r="C597" s="1" t="str">
        <f t="shared" si="1"/>
        <v>Matías Aereal </v>
      </c>
      <c r="F597" s="86"/>
      <c r="G597" s="85" t="s">
        <v>1689</v>
      </c>
      <c r="H597" s="36">
        <f t="shared" si="2"/>
        <v>0</v>
      </c>
      <c r="I597" s="37"/>
      <c r="J597" s="38">
        <f t="shared" si="3"/>
        <v>0</v>
      </c>
      <c r="K597" s="39">
        <f t="shared" si="4"/>
        <v>0</v>
      </c>
      <c r="L597" s="40">
        <f t="shared" si="5"/>
        <v>0</v>
      </c>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row>
    <row r="598" ht="15.0" customHeight="1">
      <c r="C598" s="1" t="str">
        <f t="shared" si="1"/>
        <v>Matías Aereal </v>
      </c>
      <c r="F598" s="86"/>
      <c r="G598" s="85" t="s">
        <v>1690</v>
      </c>
      <c r="H598" s="36">
        <f t="shared" si="2"/>
        <v>0</v>
      </c>
      <c r="I598" s="37"/>
      <c r="J598" s="38">
        <f t="shared" si="3"/>
        <v>0</v>
      </c>
      <c r="K598" s="39">
        <f t="shared" si="4"/>
        <v>0</v>
      </c>
      <c r="L598" s="40">
        <f t="shared" si="5"/>
        <v>0</v>
      </c>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row>
    <row r="599" ht="15.0" customHeight="1">
      <c r="C599" s="1" t="str">
        <f t="shared" si="1"/>
        <v>Diego </v>
      </c>
      <c r="E599" s="59" t="s">
        <v>106</v>
      </c>
      <c r="F599" s="84" t="s">
        <v>1687</v>
      </c>
      <c r="G599" s="85" t="s">
        <v>1691</v>
      </c>
      <c r="H599" s="36">
        <f t="shared" si="2"/>
        <v>0</v>
      </c>
      <c r="I599" s="37"/>
      <c r="J599" s="38">
        <f t="shared" si="3"/>
        <v>0</v>
      </c>
      <c r="K599" s="39">
        <f t="shared" si="4"/>
        <v>0</v>
      </c>
      <c r="L599" s="40">
        <f t="shared" si="5"/>
        <v>0</v>
      </c>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row>
    <row r="600" ht="15.0" customHeight="1">
      <c r="C600" s="1" t="str">
        <f t="shared" si="1"/>
        <v>Diego </v>
      </c>
      <c r="F600" s="86"/>
      <c r="G600" s="85" t="s">
        <v>1692</v>
      </c>
      <c r="H600" s="36">
        <f t="shared" si="2"/>
        <v>0</v>
      </c>
      <c r="I600" s="37"/>
      <c r="J600" s="38">
        <f t="shared" si="3"/>
        <v>0</v>
      </c>
      <c r="K600" s="39">
        <f t="shared" si="4"/>
        <v>0</v>
      </c>
      <c r="L600" s="40">
        <f t="shared" si="5"/>
        <v>0</v>
      </c>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row>
    <row r="601" ht="15.0" customHeight="1">
      <c r="C601" s="1" t="str">
        <f t="shared" si="1"/>
        <v>Diego </v>
      </c>
      <c r="F601" s="86"/>
      <c r="G601" s="85" t="s">
        <v>1693</v>
      </c>
      <c r="H601" s="36">
        <f t="shared" si="2"/>
        <v>0</v>
      </c>
      <c r="I601" s="37"/>
      <c r="J601" s="38">
        <f t="shared" si="3"/>
        <v>0</v>
      </c>
      <c r="K601" s="39">
        <f t="shared" si="4"/>
        <v>0</v>
      </c>
      <c r="L601" s="40">
        <f t="shared" si="5"/>
        <v>0</v>
      </c>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row>
    <row r="602" ht="15.0" customHeight="1">
      <c r="C602" s="1" t="str">
        <f t="shared" si="1"/>
        <v>Diego </v>
      </c>
      <c r="F602" s="86"/>
      <c r="G602" s="85" t="s">
        <v>1694</v>
      </c>
      <c r="H602" s="36">
        <f t="shared" si="2"/>
        <v>0</v>
      </c>
      <c r="I602" s="37"/>
      <c r="J602" s="38">
        <f t="shared" si="3"/>
        <v>0</v>
      </c>
      <c r="K602" s="39">
        <f t="shared" si="4"/>
        <v>0</v>
      </c>
      <c r="L602" s="40">
        <f t="shared" si="5"/>
        <v>0</v>
      </c>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row>
    <row r="603" ht="15.0" customHeight="1">
      <c r="C603" s="1" t="str">
        <f t="shared" si="1"/>
        <v>Matías Aereal </v>
      </c>
      <c r="E603" s="59" t="s">
        <v>167</v>
      </c>
      <c r="F603" s="84" t="s">
        <v>1687</v>
      </c>
      <c r="G603" s="85" t="s">
        <v>769</v>
      </c>
      <c r="H603" s="36">
        <f t="shared" si="2"/>
        <v>0</v>
      </c>
      <c r="I603" s="37"/>
      <c r="J603" s="38">
        <f t="shared" si="3"/>
        <v>0</v>
      </c>
      <c r="K603" s="39">
        <f t="shared" si="4"/>
        <v>0</v>
      </c>
      <c r="L603" s="40">
        <f t="shared" si="5"/>
        <v>0</v>
      </c>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row>
    <row r="604" ht="15.0" customHeight="1">
      <c r="C604" s="1" t="str">
        <f t="shared" si="1"/>
        <v>Matías Aereal </v>
      </c>
      <c r="F604" s="86"/>
      <c r="G604" s="85" t="s">
        <v>1695</v>
      </c>
      <c r="H604" s="36">
        <f t="shared" si="2"/>
        <v>0</v>
      </c>
      <c r="I604" s="37"/>
      <c r="J604" s="38">
        <f t="shared" si="3"/>
        <v>0</v>
      </c>
      <c r="K604" s="39">
        <f t="shared" si="4"/>
        <v>0</v>
      </c>
      <c r="L604" s="40">
        <f t="shared" si="5"/>
        <v>0</v>
      </c>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row>
    <row r="605" ht="15.0" customHeight="1">
      <c r="C605" s="1" t="str">
        <f t="shared" si="1"/>
        <v>Diego </v>
      </c>
      <c r="E605" s="59" t="s">
        <v>106</v>
      </c>
      <c r="F605" s="84" t="s">
        <v>1696</v>
      </c>
      <c r="G605" s="85" t="s">
        <v>1697</v>
      </c>
      <c r="H605" s="36">
        <f t="shared" si="2"/>
        <v>0</v>
      </c>
      <c r="I605" s="37"/>
      <c r="J605" s="38">
        <f t="shared" si="3"/>
        <v>0</v>
      </c>
      <c r="K605" s="39">
        <f t="shared" si="4"/>
        <v>0</v>
      </c>
      <c r="L605" s="40">
        <f t="shared" si="5"/>
        <v>0</v>
      </c>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c r="AP605" s="30"/>
      <c r="AQ605" s="30"/>
      <c r="AR605" s="30"/>
    </row>
    <row r="606" ht="15.0" customHeight="1">
      <c r="C606" s="1" t="str">
        <f t="shared" si="1"/>
        <v>Diego </v>
      </c>
      <c r="F606" s="86"/>
      <c r="G606" s="85" t="s">
        <v>1698</v>
      </c>
      <c r="H606" s="36">
        <f t="shared" si="2"/>
        <v>0</v>
      </c>
      <c r="I606" s="37"/>
      <c r="J606" s="38">
        <f t="shared" si="3"/>
        <v>0</v>
      </c>
      <c r="K606" s="39">
        <f t="shared" si="4"/>
        <v>0</v>
      </c>
      <c r="L606" s="40">
        <f t="shared" si="5"/>
        <v>0</v>
      </c>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row>
    <row r="607" ht="15.0" customHeight="1">
      <c r="C607" s="1" t="str">
        <f t="shared" si="1"/>
        <v>Matías Aereal </v>
      </c>
      <c r="E607" s="59" t="s">
        <v>167</v>
      </c>
      <c r="F607" s="84" t="s">
        <v>1696</v>
      </c>
      <c r="G607" s="85" t="s">
        <v>1699</v>
      </c>
      <c r="H607" s="36">
        <f t="shared" si="2"/>
        <v>0</v>
      </c>
      <c r="I607" s="37"/>
      <c r="J607" s="38">
        <f t="shared" si="3"/>
        <v>0</v>
      </c>
      <c r="K607" s="39">
        <f t="shared" si="4"/>
        <v>0</v>
      </c>
      <c r="L607" s="40">
        <f t="shared" si="5"/>
        <v>0</v>
      </c>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row>
    <row r="608" ht="15.0" customHeight="1">
      <c r="C608" s="1" t="str">
        <f t="shared" si="1"/>
        <v>Diego </v>
      </c>
      <c r="E608" s="59" t="s">
        <v>106</v>
      </c>
      <c r="F608" s="84" t="s">
        <v>1696</v>
      </c>
      <c r="G608" s="85" t="s">
        <v>1700</v>
      </c>
      <c r="H608" s="36">
        <f t="shared" si="2"/>
        <v>0</v>
      </c>
      <c r="I608" s="37"/>
      <c r="J608" s="38">
        <f t="shared" si="3"/>
        <v>0</v>
      </c>
      <c r="K608" s="39">
        <f t="shared" si="4"/>
        <v>0</v>
      </c>
      <c r="L608" s="40">
        <f t="shared" si="5"/>
        <v>0</v>
      </c>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row>
    <row r="609" ht="15.0" customHeight="1">
      <c r="C609" s="1" t="str">
        <f t="shared" si="1"/>
        <v>Diego </v>
      </c>
      <c r="F609" s="86"/>
      <c r="G609" s="85" t="s">
        <v>798</v>
      </c>
      <c r="H609" s="36">
        <f t="shared" si="2"/>
        <v>0</v>
      </c>
      <c r="I609" s="37"/>
      <c r="J609" s="38">
        <f t="shared" si="3"/>
        <v>0</v>
      </c>
      <c r="K609" s="39">
        <f t="shared" si="4"/>
        <v>0</v>
      </c>
      <c r="L609" s="40">
        <f t="shared" si="5"/>
        <v>0</v>
      </c>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row>
    <row r="610" ht="15.0" customHeight="1">
      <c r="C610" s="1" t="str">
        <f t="shared" si="1"/>
        <v>Diego </v>
      </c>
      <c r="F610" s="86"/>
      <c r="G610" s="85" t="s">
        <v>1701</v>
      </c>
      <c r="H610" s="36">
        <f t="shared" si="2"/>
        <v>0</v>
      </c>
      <c r="I610" s="37"/>
      <c r="J610" s="38">
        <f t="shared" si="3"/>
        <v>0</v>
      </c>
      <c r="K610" s="39">
        <f t="shared" si="4"/>
        <v>0</v>
      </c>
      <c r="L610" s="40">
        <f t="shared" si="5"/>
        <v>0</v>
      </c>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row>
    <row r="611" ht="15.0" customHeight="1">
      <c r="C611" s="1" t="str">
        <f t="shared" si="1"/>
        <v>Jose </v>
      </c>
      <c r="E611" s="59" t="s">
        <v>47</v>
      </c>
      <c r="F611" s="84" t="s">
        <v>1696</v>
      </c>
      <c r="G611" s="85" t="s">
        <v>1702</v>
      </c>
      <c r="H611" s="36">
        <f t="shared" si="2"/>
        <v>0</v>
      </c>
      <c r="I611" s="37"/>
      <c r="J611" s="38">
        <f t="shared" si="3"/>
        <v>0</v>
      </c>
      <c r="K611" s="39">
        <f t="shared" si="4"/>
        <v>0</v>
      </c>
      <c r="L611" s="40">
        <f t="shared" si="5"/>
        <v>0</v>
      </c>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row>
    <row r="612" ht="15.0" customHeight="1">
      <c r="C612" s="1" t="str">
        <f t="shared" si="1"/>
        <v>Matías Aereal </v>
      </c>
      <c r="E612" s="59" t="s">
        <v>167</v>
      </c>
      <c r="F612" s="84" t="s">
        <v>1696</v>
      </c>
      <c r="G612" s="85" t="s">
        <v>1703</v>
      </c>
      <c r="H612" s="36">
        <f t="shared" si="2"/>
        <v>0</v>
      </c>
      <c r="I612" s="37"/>
      <c r="J612" s="38">
        <f t="shared" si="3"/>
        <v>0</v>
      </c>
      <c r="K612" s="39">
        <f t="shared" si="4"/>
        <v>0</v>
      </c>
      <c r="L612" s="40">
        <f t="shared" si="5"/>
        <v>0</v>
      </c>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row>
    <row r="613" ht="15.0" customHeight="1">
      <c r="C613" s="1" t="str">
        <f t="shared" si="1"/>
        <v>Diego </v>
      </c>
      <c r="E613" s="59" t="s">
        <v>106</v>
      </c>
      <c r="F613" s="84" t="s">
        <v>1696</v>
      </c>
      <c r="G613" s="85" t="s">
        <v>1704</v>
      </c>
      <c r="H613" s="36">
        <f t="shared" si="2"/>
        <v>0</v>
      </c>
      <c r="I613" s="37"/>
      <c r="J613" s="38">
        <f t="shared" si="3"/>
        <v>0</v>
      </c>
      <c r="K613" s="39">
        <f t="shared" si="4"/>
        <v>0</v>
      </c>
      <c r="L613" s="40">
        <f t="shared" si="5"/>
        <v>0</v>
      </c>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row>
    <row r="614" ht="15.0" customHeight="1">
      <c r="C614" s="1" t="str">
        <f t="shared" si="1"/>
        <v>Jose </v>
      </c>
      <c r="E614" s="59" t="s">
        <v>47</v>
      </c>
      <c r="F614" s="84" t="s">
        <v>1696</v>
      </c>
      <c r="G614" s="85" t="s">
        <v>1705</v>
      </c>
      <c r="H614" s="36">
        <f t="shared" si="2"/>
        <v>0</v>
      </c>
      <c r="I614" s="37"/>
      <c r="J614" s="38">
        <f t="shared" si="3"/>
        <v>0</v>
      </c>
      <c r="K614" s="39">
        <f t="shared" si="4"/>
        <v>0</v>
      </c>
      <c r="L614" s="40">
        <f t="shared" si="5"/>
        <v>0</v>
      </c>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row>
    <row r="615" ht="15.0" customHeight="1">
      <c r="C615" s="1" t="str">
        <f t="shared" si="1"/>
        <v>Matías Aereal </v>
      </c>
      <c r="E615" s="59" t="s">
        <v>167</v>
      </c>
      <c r="F615" s="84" t="s">
        <v>1706</v>
      </c>
      <c r="G615" s="85" t="s">
        <v>1707</v>
      </c>
      <c r="H615" s="36">
        <f t="shared" si="2"/>
        <v>0</v>
      </c>
      <c r="I615" s="37"/>
      <c r="J615" s="38">
        <f t="shared" si="3"/>
        <v>0</v>
      </c>
      <c r="K615" s="39">
        <f t="shared" si="4"/>
        <v>0</v>
      </c>
      <c r="L615" s="40">
        <f t="shared" si="5"/>
        <v>0</v>
      </c>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row>
    <row r="616" ht="15.0" customHeight="1">
      <c r="C616" s="1" t="str">
        <f t="shared" si="1"/>
        <v>Diego </v>
      </c>
      <c r="E616" s="59" t="s">
        <v>106</v>
      </c>
      <c r="F616" s="84" t="s">
        <v>1708</v>
      </c>
      <c r="G616" s="87" t="s">
        <v>1709</v>
      </c>
      <c r="H616" s="36">
        <f t="shared" si="2"/>
        <v>0</v>
      </c>
      <c r="I616" s="37"/>
      <c r="J616" s="38">
        <f t="shared" si="3"/>
        <v>0</v>
      </c>
      <c r="K616" s="39">
        <f t="shared" si="4"/>
        <v>0</v>
      </c>
      <c r="L616" s="40">
        <f t="shared" si="5"/>
        <v>0</v>
      </c>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row>
    <row r="617" ht="15.0" customHeight="1">
      <c r="C617" s="1" t="str">
        <f t="shared" si="1"/>
        <v>Diego </v>
      </c>
      <c r="F617" s="86"/>
      <c r="G617" s="85" t="s">
        <v>1710</v>
      </c>
      <c r="H617" s="36">
        <f t="shared" si="2"/>
        <v>0</v>
      </c>
      <c r="I617" s="37"/>
      <c r="J617" s="38">
        <f t="shared" si="3"/>
        <v>0</v>
      </c>
      <c r="K617" s="39">
        <f t="shared" si="4"/>
        <v>0</v>
      </c>
      <c r="L617" s="40">
        <f t="shared" si="5"/>
        <v>0</v>
      </c>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row>
    <row r="618" ht="15.0" customHeight="1">
      <c r="C618" s="1" t="str">
        <f t="shared" si="1"/>
        <v>Diego </v>
      </c>
      <c r="F618" s="86"/>
      <c r="G618" s="85" t="s">
        <v>1711</v>
      </c>
      <c r="H618" s="36">
        <f t="shared" si="2"/>
        <v>0</v>
      </c>
      <c r="I618" s="37"/>
      <c r="J618" s="38">
        <f t="shared" si="3"/>
        <v>0</v>
      </c>
      <c r="K618" s="39">
        <f t="shared" si="4"/>
        <v>0</v>
      </c>
      <c r="L618" s="40">
        <f t="shared" si="5"/>
        <v>0</v>
      </c>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row>
    <row r="619" ht="15.0" customHeight="1">
      <c r="C619" s="1" t="str">
        <f t="shared" si="1"/>
        <v>Matías Aereal </v>
      </c>
      <c r="E619" s="59" t="s">
        <v>167</v>
      </c>
      <c r="F619" s="84" t="s">
        <v>1712</v>
      </c>
      <c r="G619" s="85" t="s">
        <v>1713</v>
      </c>
      <c r="H619" s="36">
        <f t="shared" si="2"/>
        <v>0</v>
      </c>
      <c r="I619" s="37"/>
      <c r="J619" s="38">
        <f t="shared" si="3"/>
        <v>0</v>
      </c>
      <c r="K619" s="39">
        <f t="shared" si="4"/>
        <v>0</v>
      </c>
      <c r="L619" s="40">
        <f t="shared" si="5"/>
        <v>0</v>
      </c>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row>
    <row r="620" ht="15.0" customHeight="1">
      <c r="C620" s="1" t="str">
        <f t="shared" si="1"/>
        <v>Diego </v>
      </c>
      <c r="E620" s="59" t="s">
        <v>106</v>
      </c>
      <c r="F620" s="84" t="s">
        <v>1712</v>
      </c>
      <c r="G620" s="85" t="s">
        <v>1714</v>
      </c>
      <c r="H620" s="36">
        <f t="shared" si="2"/>
        <v>0</v>
      </c>
      <c r="I620" s="37"/>
      <c r="J620" s="38">
        <f t="shared" si="3"/>
        <v>0</v>
      </c>
      <c r="K620" s="39">
        <f t="shared" si="4"/>
        <v>0</v>
      </c>
      <c r="L620" s="40">
        <f t="shared" si="5"/>
        <v>0</v>
      </c>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row>
    <row r="621" ht="15.0" customHeight="1">
      <c r="C621" s="1" t="str">
        <f t="shared" si="1"/>
        <v>Diego </v>
      </c>
      <c r="F621" s="86"/>
      <c r="G621" s="85" t="s">
        <v>1715</v>
      </c>
      <c r="H621" s="36">
        <f t="shared" si="2"/>
        <v>0</v>
      </c>
      <c r="I621" s="37"/>
      <c r="J621" s="38">
        <f t="shared" si="3"/>
        <v>0</v>
      </c>
      <c r="K621" s="39">
        <f t="shared" si="4"/>
        <v>0</v>
      </c>
      <c r="L621" s="40">
        <f t="shared" si="5"/>
        <v>0</v>
      </c>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row>
    <row r="622" ht="15.0" customHeight="1">
      <c r="C622" s="1" t="str">
        <f t="shared" si="1"/>
        <v>Matías Aereal </v>
      </c>
      <c r="E622" s="59" t="s">
        <v>167</v>
      </c>
      <c r="F622" s="84" t="s">
        <v>1716</v>
      </c>
      <c r="G622" s="85" t="s">
        <v>1717</v>
      </c>
      <c r="H622" s="36">
        <f t="shared" si="2"/>
        <v>0</v>
      </c>
      <c r="I622" s="37"/>
      <c r="J622" s="38">
        <f t="shared" si="3"/>
        <v>0</v>
      </c>
      <c r="K622" s="39">
        <f t="shared" si="4"/>
        <v>0</v>
      </c>
      <c r="L622" s="40">
        <f t="shared" si="5"/>
        <v>0</v>
      </c>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row>
    <row r="623" ht="15.0" customHeight="1">
      <c r="C623" s="1" t="str">
        <f t="shared" si="1"/>
        <v>Matías Aereal </v>
      </c>
      <c r="F623" s="86"/>
      <c r="G623" s="85" t="s">
        <v>1718</v>
      </c>
      <c r="H623" s="36">
        <f t="shared" si="2"/>
        <v>0</v>
      </c>
      <c r="I623" s="37"/>
      <c r="J623" s="38">
        <f t="shared" si="3"/>
        <v>0</v>
      </c>
      <c r="K623" s="39">
        <f t="shared" si="4"/>
        <v>0</v>
      </c>
      <c r="L623" s="40">
        <f t="shared" si="5"/>
        <v>0</v>
      </c>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row>
    <row r="624" ht="15.0" customHeight="1">
      <c r="C624" s="1" t="str">
        <f t="shared" si="1"/>
        <v>Matías Aereal </v>
      </c>
      <c r="F624" s="86"/>
      <c r="G624" s="85" t="s">
        <v>1719</v>
      </c>
      <c r="H624" s="36">
        <f t="shared" si="2"/>
        <v>0</v>
      </c>
      <c r="I624" s="37"/>
      <c r="J624" s="38">
        <f t="shared" si="3"/>
        <v>0</v>
      </c>
      <c r="K624" s="39">
        <f t="shared" si="4"/>
        <v>0</v>
      </c>
      <c r="L624" s="40">
        <f t="shared" si="5"/>
        <v>0</v>
      </c>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row>
    <row r="625" ht="15.0" customHeight="1">
      <c r="C625" s="1" t="str">
        <f t="shared" si="1"/>
        <v>Diego </v>
      </c>
      <c r="E625" s="59" t="s">
        <v>106</v>
      </c>
      <c r="F625" s="84" t="s">
        <v>1720</v>
      </c>
      <c r="G625" s="85" t="s">
        <v>1721</v>
      </c>
      <c r="H625" s="36">
        <f t="shared" si="2"/>
        <v>0</v>
      </c>
      <c r="I625" s="37"/>
      <c r="J625" s="38">
        <f t="shared" si="3"/>
        <v>0</v>
      </c>
      <c r="K625" s="39">
        <f t="shared" si="4"/>
        <v>0</v>
      </c>
      <c r="L625" s="40">
        <f t="shared" si="5"/>
        <v>0</v>
      </c>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row>
    <row r="626" ht="15.0" customHeight="1">
      <c r="C626" s="1" t="str">
        <f t="shared" si="1"/>
        <v>Diego </v>
      </c>
      <c r="F626" s="86"/>
      <c r="G626" s="85" t="s">
        <v>1722</v>
      </c>
      <c r="H626" s="36" t="str">
        <f t="shared" si="2"/>
        <v>Entonces…</v>
      </c>
      <c r="I626" s="45" t="s">
        <v>88</v>
      </c>
      <c r="J626" s="38" t="str">
        <f t="shared" si="3"/>
        <v>Inferir</v>
      </c>
      <c r="K626" s="39">
        <f t="shared" si="4"/>
        <v>5</v>
      </c>
      <c r="L626" s="40" t="str">
        <f t="shared" si="5"/>
        <v>Da opiniones</v>
      </c>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row>
    <row r="627" ht="15.0" customHeight="1">
      <c r="C627" s="1" t="str">
        <f t="shared" si="1"/>
        <v>Diego </v>
      </c>
      <c r="F627" s="86"/>
      <c r="G627" s="85" t="s">
        <v>1723</v>
      </c>
      <c r="H627" s="36">
        <f t="shared" si="2"/>
        <v>0</v>
      </c>
      <c r="I627" s="37"/>
      <c r="J627" s="38">
        <f t="shared" si="3"/>
        <v>0</v>
      </c>
      <c r="K627" s="39">
        <f t="shared" si="4"/>
        <v>0</v>
      </c>
      <c r="L627" s="40">
        <f t="shared" si="5"/>
        <v>0</v>
      </c>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row>
    <row r="628" ht="15.0" customHeight="1">
      <c r="C628" s="1" t="str">
        <f t="shared" si="1"/>
        <v>Diego </v>
      </c>
      <c r="F628" s="86"/>
      <c r="G628" s="85" t="s">
        <v>1724</v>
      </c>
      <c r="H628" s="36">
        <f t="shared" si="2"/>
        <v>0</v>
      </c>
      <c r="I628" s="37"/>
      <c r="J628" s="38">
        <f t="shared" si="3"/>
        <v>0</v>
      </c>
      <c r="K628" s="39">
        <f t="shared" si="4"/>
        <v>0</v>
      </c>
      <c r="L628" s="40">
        <f t="shared" si="5"/>
        <v>0</v>
      </c>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row>
    <row r="629" ht="15.0" customHeight="1">
      <c r="C629" s="1" t="str">
        <f t="shared" si="1"/>
        <v>Matías Aereal </v>
      </c>
      <c r="E629" s="59" t="s">
        <v>167</v>
      </c>
      <c r="F629" s="84" t="s">
        <v>1725</v>
      </c>
      <c r="G629" s="85" t="s">
        <v>1726</v>
      </c>
      <c r="H629" s="36" t="str">
        <f t="shared" si="2"/>
        <v>No estoy seguro…</v>
      </c>
      <c r="I629" s="45" t="s">
        <v>180</v>
      </c>
      <c r="J629" s="38" t="str">
        <f t="shared" si="3"/>
        <v>Dudar</v>
      </c>
      <c r="K629" s="39">
        <f t="shared" si="4"/>
        <v>11</v>
      </c>
      <c r="L629" s="40" t="str">
        <f t="shared" si="5"/>
        <v>Muestra tensión o molestia</v>
      </c>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row>
    <row r="630" ht="15.0" customHeight="1">
      <c r="C630" s="1" t="str">
        <f t="shared" si="1"/>
        <v>Matías Aereal </v>
      </c>
      <c r="F630" s="86"/>
      <c r="G630" s="85" t="s">
        <v>1727</v>
      </c>
      <c r="H630" s="36" t="str">
        <f t="shared" si="2"/>
        <v>No</v>
      </c>
      <c r="I630" s="45" t="s">
        <v>91</v>
      </c>
      <c r="J630" s="38" t="str">
        <f t="shared" si="3"/>
        <v>Rechazo</v>
      </c>
      <c r="K630" s="39">
        <f t="shared" si="4"/>
        <v>10</v>
      </c>
      <c r="L630" s="40" t="str">
        <f t="shared" si="5"/>
        <v>Muestra desacuerdo o desaprobación</v>
      </c>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row>
    <row r="631" ht="15.0" customHeight="1">
      <c r="C631" s="1" t="str">
        <f t="shared" si="1"/>
        <v>Matías Aereal </v>
      </c>
      <c r="F631" s="86"/>
      <c r="G631" s="85" t="s">
        <v>1728</v>
      </c>
      <c r="H631" s="36">
        <f t="shared" si="2"/>
        <v>0</v>
      </c>
      <c r="I631" s="37"/>
      <c r="J631" s="38">
        <f t="shared" si="3"/>
        <v>0</v>
      </c>
      <c r="K631" s="39">
        <f t="shared" si="4"/>
        <v>0</v>
      </c>
      <c r="L631" s="40">
        <f t="shared" si="5"/>
        <v>0</v>
      </c>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row>
    <row r="632" ht="15.0" customHeight="1">
      <c r="C632" s="1" t="str">
        <f t="shared" si="1"/>
        <v>Matías Aereal </v>
      </c>
      <c r="F632" s="86"/>
      <c r="G632" s="85" t="s">
        <v>1729</v>
      </c>
      <c r="H632" s="36">
        <f t="shared" si="2"/>
        <v>0</v>
      </c>
      <c r="I632" s="37"/>
      <c r="J632" s="38">
        <f t="shared" si="3"/>
        <v>0</v>
      </c>
      <c r="K632" s="39">
        <f t="shared" si="4"/>
        <v>0</v>
      </c>
      <c r="L632" s="40">
        <f t="shared" si="5"/>
        <v>0</v>
      </c>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row>
    <row r="633" ht="15.0" customHeight="1">
      <c r="C633" s="1" t="str">
        <f t="shared" si="1"/>
        <v>Eddie </v>
      </c>
      <c r="E633" s="59" t="s">
        <v>21</v>
      </c>
      <c r="F633" s="84" t="s">
        <v>1725</v>
      </c>
      <c r="G633" s="85" t="s">
        <v>1730</v>
      </c>
      <c r="H633" s="36">
        <f t="shared" si="2"/>
        <v>0</v>
      </c>
      <c r="I633" s="37"/>
      <c r="J633" s="38">
        <f t="shared" si="3"/>
        <v>0</v>
      </c>
      <c r="K633" s="39">
        <f t="shared" si="4"/>
        <v>0</v>
      </c>
      <c r="L633" s="40">
        <f t="shared" si="5"/>
        <v>0</v>
      </c>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row>
    <row r="634" ht="15.0" customHeight="1">
      <c r="C634" s="1" t="str">
        <f t="shared" si="1"/>
        <v>Matías Aereal </v>
      </c>
      <c r="E634" s="59" t="s">
        <v>167</v>
      </c>
      <c r="F634" s="84" t="s">
        <v>1725</v>
      </c>
      <c r="G634" s="85" t="s">
        <v>1731</v>
      </c>
      <c r="H634" s="36">
        <f t="shared" si="2"/>
        <v>0</v>
      </c>
      <c r="I634" s="37"/>
      <c r="J634" s="38">
        <f t="shared" si="3"/>
        <v>0</v>
      </c>
      <c r="K634" s="39">
        <f t="shared" si="4"/>
        <v>0</v>
      </c>
      <c r="L634" s="40">
        <f t="shared" si="5"/>
        <v>0</v>
      </c>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row>
    <row r="635" ht="15.0" customHeight="1">
      <c r="C635" s="1" t="str">
        <f t="shared" si="1"/>
        <v>Eddie </v>
      </c>
      <c r="E635" s="59" t="s">
        <v>21</v>
      </c>
      <c r="F635" s="84" t="s">
        <v>1725</v>
      </c>
      <c r="G635" s="85" t="s">
        <v>1732</v>
      </c>
      <c r="H635" s="36">
        <f t="shared" si="2"/>
        <v>0</v>
      </c>
      <c r="I635" s="37"/>
      <c r="J635" s="38">
        <f t="shared" si="3"/>
        <v>0</v>
      </c>
      <c r="K635" s="39">
        <f t="shared" si="4"/>
        <v>0</v>
      </c>
      <c r="L635" s="40">
        <f t="shared" si="5"/>
        <v>0</v>
      </c>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row>
    <row r="636" ht="15.0" customHeight="1">
      <c r="C636" s="1" t="str">
        <f t="shared" si="1"/>
        <v>Eddie </v>
      </c>
      <c r="F636" s="86"/>
      <c r="G636" s="85" t="s">
        <v>1733</v>
      </c>
      <c r="H636" s="36">
        <f t="shared" si="2"/>
        <v>0</v>
      </c>
      <c r="I636" s="37"/>
      <c r="J636" s="38">
        <f t="shared" si="3"/>
        <v>0</v>
      </c>
      <c r="K636" s="39">
        <f t="shared" si="4"/>
        <v>0</v>
      </c>
      <c r="L636" s="40">
        <f t="shared" si="5"/>
        <v>0</v>
      </c>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row>
    <row r="637" ht="15.0" customHeight="1">
      <c r="C637" s="1" t="str">
        <f t="shared" si="1"/>
        <v>Diego </v>
      </c>
      <c r="E637" s="59" t="s">
        <v>106</v>
      </c>
      <c r="F637" s="84" t="s">
        <v>1734</v>
      </c>
      <c r="G637" s="85" t="s">
        <v>1735</v>
      </c>
      <c r="H637" s="36" t="str">
        <f t="shared" si="2"/>
        <v>¿Se puede…?</v>
      </c>
      <c r="I637" s="45" t="s">
        <v>307</v>
      </c>
      <c r="J637" s="38" t="str">
        <f t="shared" si="3"/>
        <v>Opinión</v>
      </c>
      <c r="K637" s="39">
        <f t="shared" si="4"/>
        <v>8</v>
      </c>
      <c r="L637" s="40" t="str">
        <f t="shared" si="5"/>
        <v>Pide opinión</v>
      </c>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row>
    <row r="638" ht="15.0" customHeight="1">
      <c r="C638" s="1" t="str">
        <f t="shared" si="1"/>
        <v>Matías Aereal </v>
      </c>
      <c r="E638" s="59" t="s">
        <v>167</v>
      </c>
      <c r="F638" s="84" t="s">
        <v>1734</v>
      </c>
      <c r="G638" s="85" t="s">
        <v>1736</v>
      </c>
      <c r="H638" s="36">
        <f t="shared" si="2"/>
        <v>0</v>
      </c>
      <c r="I638" s="37"/>
      <c r="J638" s="38">
        <f t="shared" si="3"/>
        <v>0</v>
      </c>
      <c r="K638" s="39">
        <f t="shared" si="4"/>
        <v>0</v>
      </c>
      <c r="L638" s="40">
        <f t="shared" si="5"/>
        <v>0</v>
      </c>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row>
    <row r="639" ht="15.0" customHeight="1">
      <c r="C639" s="1" t="str">
        <f t="shared" si="1"/>
        <v>Diego </v>
      </c>
      <c r="E639" s="59" t="s">
        <v>106</v>
      </c>
      <c r="F639" s="84" t="s">
        <v>1734</v>
      </c>
      <c r="G639" s="85" t="s">
        <v>1737</v>
      </c>
      <c r="H639" s="36" t="str">
        <f t="shared" si="2"/>
        <v>Hay que hacer lo siguiente…</v>
      </c>
      <c r="I639" s="45" t="s">
        <v>150</v>
      </c>
      <c r="J639" s="38" t="str">
        <f t="shared" si="3"/>
        <v>Elaborar</v>
      </c>
      <c r="K639" s="39">
        <f t="shared" si="4"/>
        <v>4</v>
      </c>
      <c r="L639" s="40" t="str">
        <f t="shared" si="5"/>
        <v>Da sugerencia u orientación</v>
      </c>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row>
    <row r="640" ht="15.0" customHeight="1">
      <c r="C640" s="1" t="str">
        <f t="shared" si="1"/>
        <v>Jose </v>
      </c>
      <c r="E640" s="59" t="s">
        <v>47</v>
      </c>
      <c r="F640" s="84" t="s">
        <v>1734</v>
      </c>
      <c r="G640" s="85" t="s">
        <v>1738</v>
      </c>
      <c r="H640" s="36">
        <f t="shared" si="2"/>
        <v>0</v>
      </c>
      <c r="I640" s="37"/>
      <c r="J640" s="38">
        <f t="shared" si="3"/>
        <v>0</v>
      </c>
      <c r="K640" s="39">
        <f t="shared" si="4"/>
        <v>0</v>
      </c>
      <c r="L640" s="40">
        <f t="shared" si="5"/>
        <v>0</v>
      </c>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row>
    <row r="641" ht="15.0" customHeight="1">
      <c r="C641" s="1" t="str">
        <f t="shared" si="1"/>
        <v>Jose </v>
      </c>
      <c r="F641" s="86"/>
      <c r="G641" s="85" t="s">
        <v>290</v>
      </c>
      <c r="H641" s="36">
        <f t="shared" si="2"/>
        <v>0</v>
      </c>
      <c r="I641" s="37"/>
      <c r="J641" s="38">
        <f t="shared" si="3"/>
        <v>0</v>
      </c>
      <c r="K641" s="39">
        <f t="shared" si="4"/>
        <v>0</v>
      </c>
      <c r="L641" s="40">
        <f t="shared" si="5"/>
        <v>0</v>
      </c>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row>
    <row r="642" ht="15.0" customHeight="1">
      <c r="C642" s="1" t="str">
        <f t="shared" si="1"/>
        <v>Diego </v>
      </c>
      <c r="E642" s="59" t="s">
        <v>106</v>
      </c>
      <c r="F642" s="84" t="s">
        <v>1734</v>
      </c>
      <c r="G642" s="85" t="s">
        <v>1739</v>
      </c>
      <c r="H642" s="36" t="str">
        <f t="shared" si="2"/>
        <v>¿Se puede…?</v>
      </c>
      <c r="I642" s="45" t="s">
        <v>307</v>
      </c>
      <c r="J642" s="38" t="str">
        <f t="shared" si="3"/>
        <v>Opinión</v>
      </c>
      <c r="K642" s="39">
        <f t="shared" si="4"/>
        <v>8</v>
      </c>
      <c r="L642" s="40" t="str">
        <f t="shared" si="5"/>
        <v>Pide opinión</v>
      </c>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row>
    <row r="643" ht="15.0" customHeight="1">
      <c r="C643" s="1" t="str">
        <f t="shared" si="1"/>
        <v>Diego </v>
      </c>
      <c r="F643" s="86"/>
      <c r="G643" s="85" t="s">
        <v>1740</v>
      </c>
      <c r="H643" s="36">
        <f t="shared" si="2"/>
        <v>0</v>
      </c>
      <c r="I643" s="37"/>
      <c r="J643" s="38">
        <f t="shared" si="3"/>
        <v>0</v>
      </c>
      <c r="K643" s="39">
        <f t="shared" si="4"/>
        <v>0</v>
      </c>
      <c r="L643" s="40">
        <f t="shared" si="5"/>
        <v>0</v>
      </c>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row>
    <row r="644" ht="15.0" customHeight="1">
      <c r="C644" s="1" t="str">
        <f t="shared" si="1"/>
        <v>Matías Aereal </v>
      </c>
      <c r="E644" s="59" t="s">
        <v>167</v>
      </c>
      <c r="F644" s="84" t="s">
        <v>1741</v>
      </c>
      <c r="G644" s="85" t="s">
        <v>1742</v>
      </c>
      <c r="H644" s="36" t="str">
        <f t="shared" si="2"/>
        <v>Te explico….</v>
      </c>
      <c r="I644" s="45" t="s">
        <v>102</v>
      </c>
      <c r="J644" s="38" t="str">
        <f t="shared" si="3"/>
        <v>Atender</v>
      </c>
      <c r="K644" s="39">
        <f t="shared" si="4"/>
        <v>1</v>
      </c>
      <c r="L644" s="40" t="str">
        <f t="shared" si="5"/>
        <v>Muestra solidaridad</v>
      </c>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row>
    <row r="645" ht="15.0" customHeight="1">
      <c r="C645" s="1" t="str">
        <f t="shared" si="1"/>
        <v>Matías Aereal </v>
      </c>
      <c r="F645" s="86"/>
      <c r="G645" s="85" t="s">
        <v>561</v>
      </c>
      <c r="H645" s="36">
        <f t="shared" si="2"/>
        <v>0</v>
      </c>
      <c r="I645" s="37"/>
      <c r="J645" s="38">
        <f t="shared" si="3"/>
        <v>0</v>
      </c>
      <c r="K645" s="39">
        <f t="shared" si="4"/>
        <v>0</v>
      </c>
      <c r="L645" s="40">
        <f t="shared" si="5"/>
        <v>0</v>
      </c>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row>
    <row r="646" ht="15.0" customHeight="1">
      <c r="C646" s="1" t="str">
        <f t="shared" si="1"/>
        <v>Eddie </v>
      </c>
      <c r="E646" s="59" t="s">
        <v>21</v>
      </c>
      <c r="F646" s="84" t="s">
        <v>1741</v>
      </c>
      <c r="G646" s="85" t="s">
        <v>1743</v>
      </c>
      <c r="H646" s="36" t="str">
        <f t="shared" si="2"/>
        <v>Por favor, expliqueme…</v>
      </c>
      <c r="I646" s="45" t="s">
        <v>81</v>
      </c>
      <c r="J646" s="38" t="str">
        <f t="shared" si="3"/>
        <v>Clarificación</v>
      </c>
      <c r="K646" s="39">
        <f t="shared" si="4"/>
        <v>7</v>
      </c>
      <c r="L646" s="40" t="str">
        <f t="shared" si="5"/>
        <v>Pide información</v>
      </c>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row>
    <row r="647" ht="15.0" customHeight="1">
      <c r="C647" s="1" t="str">
        <f t="shared" si="1"/>
        <v>Matías Aereal </v>
      </c>
      <c r="E647" s="59" t="s">
        <v>167</v>
      </c>
      <c r="F647" s="84" t="s">
        <v>1741</v>
      </c>
      <c r="G647" s="85" t="s">
        <v>1744</v>
      </c>
      <c r="H647" s="36" t="str">
        <f t="shared" si="2"/>
        <v>No entiendo, ¿alguien puede...?</v>
      </c>
      <c r="I647" s="45" t="s">
        <v>362</v>
      </c>
      <c r="J647" s="38" t="str">
        <f t="shared" si="3"/>
        <v>Requerir atención</v>
      </c>
      <c r="K647" s="39">
        <f t="shared" si="4"/>
        <v>11</v>
      </c>
      <c r="L647" s="40" t="str">
        <f t="shared" si="5"/>
        <v>Muestra tensión o molestia</v>
      </c>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row>
    <row r="648" ht="15.0" customHeight="1">
      <c r="C648" s="1" t="str">
        <f t="shared" si="1"/>
        <v>Diego </v>
      </c>
      <c r="E648" s="59" t="s">
        <v>106</v>
      </c>
      <c r="F648" s="84" t="s">
        <v>1741</v>
      </c>
      <c r="G648" s="85" t="s">
        <v>1745</v>
      </c>
      <c r="H648" s="36">
        <f t="shared" si="2"/>
        <v>0</v>
      </c>
      <c r="I648" s="37"/>
      <c r="J648" s="38">
        <f t="shared" si="3"/>
        <v>0</v>
      </c>
      <c r="K648" s="39">
        <f t="shared" si="4"/>
        <v>0</v>
      </c>
      <c r="L648" s="40">
        <f t="shared" si="5"/>
        <v>0</v>
      </c>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row>
    <row r="649" ht="15.0" customHeight="1">
      <c r="C649" s="1" t="str">
        <f t="shared" si="1"/>
        <v>Eddie </v>
      </c>
      <c r="E649" s="59" t="s">
        <v>21</v>
      </c>
      <c r="F649" s="84" t="s">
        <v>1741</v>
      </c>
      <c r="G649" s="85" t="s">
        <v>1746</v>
      </c>
      <c r="H649" s="36">
        <f t="shared" si="2"/>
        <v>0</v>
      </c>
      <c r="I649" s="37"/>
      <c r="J649" s="38">
        <f t="shared" si="3"/>
        <v>0</v>
      </c>
      <c r="K649" s="39">
        <f t="shared" si="4"/>
        <v>0</v>
      </c>
      <c r="L649" s="40">
        <f t="shared" si="5"/>
        <v>0</v>
      </c>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row>
    <row r="650" ht="15.0" customHeight="1">
      <c r="C650" s="1" t="str">
        <f t="shared" si="1"/>
        <v>Diego </v>
      </c>
      <c r="E650" s="59" t="s">
        <v>106</v>
      </c>
      <c r="F650" s="84" t="s">
        <v>1741</v>
      </c>
      <c r="G650" s="85" t="s">
        <v>290</v>
      </c>
      <c r="H650" s="36">
        <f t="shared" si="2"/>
        <v>0</v>
      </c>
      <c r="I650" s="37"/>
      <c r="J650" s="38">
        <f t="shared" si="3"/>
        <v>0</v>
      </c>
      <c r="K650" s="39">
        <f t="shared" si="4"/>
        <v>0</v>
      </c>
      <c r="L650" s="40">
        <f t="shared" si="5"/>
        <v>0</v>
      </c>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row>
    <row r="651" ht="15.0" customHeight="1">
      <c r="C651" s="1" t="str">
        <f t="shared" si="1"/>
        <v>Diego </v>
      </c>
      <c r="F651" s="86"/>
      <c r="G651" s="85" t="s">
        <v>1747</v>
      </c>
      <c r="H651" s="36">
        <f t="shared" si="2"/>
        <v>0</v>
      </c>
      <c r="I651" s="37"/>
      <c r="J651" s="38">
        <f t="shared" si="3"/>
        <v>0</v>
      </c>
      <c r="K651" s="39">
        <f t="shared" si="4"/>
        <v>0</v>
      </c>
      <c r="L651" s="40">
        <f t="shared" si="5"/>
        <v>0</v>
      </c>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row>
    <row r="652" ht="15.0" customHeight="1">
      <c r="C652" s="1" t="str">
        <f t="shared" si="1"/>
        <v>Matías Aereal </v>
      </c>
      <c r="E652" s="59" t="s">
        <v>167</v>
      </c>
      <c r="F652" s="84" t="s">
        <v>1748</v>
      </c>
      <c r="G652" s="85" t="s">
        <v>1749</v>
      </c>
      <c r="H652" s="36" t="str">
        <f t="shared" si="2"/>
        <v>No</v>
      </c>
      <c r="I652" s="45" t="s">
        <v>91</v>
      </c>
      <c r="J652" s="38" t="str">
        <f t="shared" si="3"/>
        <v>Rechazo</v>
      </c>
      <c r="K652" s="39">
        <f t="shared" si="4"/>
        <v>10</v>
      </c>
      <c r="L652" s="40" t="str">
        <f t="shared" si="5"/>
        <v>Muestra desacuerdo o desaprobación</v>
      </c>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row>
    <row r="653" ht="15.0" customHeight="1">
      <c r="C653" s="1" t="str">
        <f t="shared" si="1"/>
        <v>Matías Aereal </v>
      </c>
      <c r="F653" s="86"/>
      <c r="G653" s="85" t="s">
        <v>1750</v>
      </c>
      <c r="H653" s="36">
        <f t="shared" si="2"/>
        <v>0</v>
      </c>
      <c r="I653" s="37"/>
      <c r="J653" s="38">
        <f t="shared" si="3"/>
        <v>0</v>
      </c>
      <c r="K653" s="39">
        <f t="shared" si="4"/>
        <v>0</v>
      </c>
      <c r="L653" s="40">
        <f t="shared" si="5"/>
        <v>0</v>
      </c>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row>
    <row r="654" ht="15.0" customHeight="1">
      <c r="C654" s="1" t="str">
        <f t="shared" si="1"/>
        <v>Matías Aereal </v>
      </c>
      <c r="F654" s="86"/>
      <c r="G654" s="85" t="s">
        <v>1751</v>
      </c>
      <c r="H654" s="36">
        <f t="shared" si="2"/>
        <v>0</v>
      </c>
      <c r="I654" s="37"/>
      <c r="J654" s="38">
        <f t="shared" si="3"/>
        <v>0</v>
      </c>
      <c r="K654" s="39">
        <f t="shared" si="4"/>
        <v>0</v>
      </c>
      <c r="L654" s="40">
        <f t="shared" si="5"/>
        <v>0</v>
      </c>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row>
    <row r="655" ht="15.0" customHeight="1">
      <c r="C655" s="1" t="str">
        <f t="shared" si="1"/>
        <v>Matías Aereal </v>
      </c>
      <c r="F655" s="86"/>
      <c r="G655" s="85" t="s">
        <v>1752</v>
      </c>
      <c r="H655" s="36">
        <f t="shared" si="2"/>
        <v>0</v>
      </c>
      <c r="I655" s="37"/>
      <c r="J655" s="38">
        <f t="shared" si="3"/>
        <v>0</v>
      </c>
      <c r="K655" s="39">
        <f t="shared" si="4"/>
        <v>0</v>
      </c>
      <c r="L655" s="40">
        <f t="shared" si="5"/>
        <v>0</v>
      </c>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row>
    <row r="656" ht="15.0" customHeight="1">
      <c r="C656" s="1" t="str">
        <f t="shared" si="1"/>
        <v>Diego </v>
      </c>
      <c r="E656" s="59" t="s">
        <v>106</v>
      </c>
      <c r="F656" s="84" t="s">
        <v>1748</v>
      </c>
      <c r="G656" s="85" t="s">
        <v>1753</v>
      </c>
      <c r="H656" s="36" t="str">
        <f t="shared" si="2"/>
        <v>En otras palabras…</v>
      </c>
      <c r="I656" s="45" t="s">
        <v>318</v>
      </c>
      <c r="J656" s="38" t="str">
        <f t="shared" si="3"/>
        <v>Parafrasear</v>
      </c>
      <c r="K656" s="39">
        <f t="shared" si="4"/>
        <v>6</v>
      </c>
      <c r="L656" s="40" t="str">
        <f t="shared" si="5"/>
        <v>Da información</v>
      </c>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row>
    <row r="657" ht="15.0" customHeight="1">
      <c r="C657" s="1" t="str">
        <f t="shared" si="1"/>
        <v>Jose </v>
      </c>
      <c r="E657" s="59" t="s">
        <v>47</v>
      </c>
      <c r="F657" s="84" t="s">
        <v>1748</v>
      </c>
      <c r="G657" s="85" t="s">
        <v>1754</v>
      </c>
      <c r="H657" s="36" t="str">
        <f t="shared" si="2"/>
        <v>Intentemos…</v>
      </c>
      <c r="I657" s="45" t="s">
        <v>101</v>
      </c>
      <c r="J657" s="38" t="str">
        <f t="shared" si="3"/>
        <v>Guiar</v>
      </c>
      <c r="K657" s="39">
        <f t="shared" si="4"/>
        <v>4</v>
      </c>
      <c r="L657" s="40" t="str">
        <f t="shared" si="5"/>
        <v>Da sugerencia u orientación</v>
      </c>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row>
    <row r="658" ht="15.0" customHeight="1">
      <c r="C658" s="1" t="str">
        <f t="shared" si="1"/>
        <v>Matías Aereal </v>
      </c>
      <c r="E658" s="59" t="s">
        <v>167</v>
      </c>
      <c r="F658" s="84" t="s">
        <v>1748</v>
      </c>
      <c r="G658" s="85" t="s">
        <v>1755</v>
      </c>
      <c r="H658" s="36" t="str">
        <f t="shared" si="2"/>
        <v>No</v>
      </c>
      <c r="I658" s="45" t="s">
        <v>91</v>
      </c>
      <c r="J658" s="38" t="str">
        <f t="shared" si="3"/>
        <v>Rechazo</v>
      </c>
      <c r="K658" s="39">
        <f t="shared" si="4"/>
        <v>10</v>
      </c>
      <c r="L658" s="40" t="str">
        <f t="shared" si="5"/>
        <v>Muestra desacuerdo o desaprobación</v>
      </c>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row>
    <row r="659" ht="15.0" customHeight="1">
      <c r="C659" s="1" t="str">
        <f t="shared" si="1"/>
        <v>Diego </v>
      </c>
      <c r="E659" s="59" t="s">
        <v>106</v>
      </c>
      <c r="F659" s="84" t="s">
        <v>1756</v>
      </c>
      <c r="G659" s="85" t="s">
        <v>290</v>
      </c>
      <c r="H659" s="36">
        <f t="shared" si="2"/>
        <v>0</v>
      </c>
      <c r="I659" s="37"/>
      <c r="J659" s="38">
        <f t="shared" si="3"/>
        <v>0</v>
      </c>
      <c r="K659" s="39">
        <f t="shared" si="4"/>
        <v>0</v>
      </c>
      <c r="L659" s="40">
        <f t="shared" si="5"/>
        <v>0</v>
      </c>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row>
    <row r="660" ht="15.0" customHeight="1">
      <c r="C660" s="1" t="str">
        <f t="shared" si="1"/>
        <v>Diego </v>
      </c>
      <c r="F660" s="86"/>
      <c r="G660" s="85" t="s">
        <v>1757</v>
      </c>
      <c r="H660" s="36">
        <f t="shared" si="2"/>
        <v>0</v>
      </c>
      <c r="I660" s="37"/>
      <c r="J660" s="38">
        <f t="shared" si="3"/>
        <v>0</v>
      </c>
      <c r="K660" s="39">
        <f t="shared" si="4"/>
        <v>0</v>
      </c>
      <c r="L660" s="40">
        <f t="shared" si="5"/>
        <v>0</v>
      </c>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row>
    <row r="661" ht="15.0" customHeight="1">
      <c r="C661" s="1" t="str">
        <f t="shared" si="1"/>
        <v>Diego </v>
      </c>
      <c r="F661" s="86"/>
      <c r="G661" s="85" t="s">
        <v>1758</v>
      </c>
      <c r="H661" s="36" t="str">
        <f t="shared" si="2"/>
        <v>¿Qué hacemos ahora?...</v>
      </c>
      <c r="I661" s="45" t="s">
        <v>36</v>
      </c>
      <c r="J661" s="38" t="str">
        <f t="shared" si="3"/>
        <v>Elaboración</v>
      </c>
      <c r="K661" s="39">
        <f t="shared" si="4"/>
        <v>9</v>
      </c>
      <c r="L661" s="40" t="str">
        <f t="shared" si="5"/>
        <v>Pide sugerencias u orientación</v>
      </c>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row>
    <row r="662" ht="15.0" customHeight="1">
      <c r="C662" s="1" t="str">
        <f t="shared" si="1"/>
        <v>Diego </v>
      </c>
      <c r="F662" s="86"/>
      <c r="G662" s="85" t="s">
        <v>1759</v>
      </c>
      <c r="H662" s="36" t="str">
        <f t="shared" si="2"/>
        <v>Yo creo que… porque…</v>
      </c>
      <c r="I662" s="45" t="s">
        <v>349</v>
      </c>
      <c r="J662" s="38" t="str">
        <f t="shared" si="3"/>
        <v>Justificar</v>
      </c>
      <c r="K662" s="39">
        <f t="shared" si="4"/>
        <v>5</v>
      </c>
      <c r="L662" s="40" t="str">
        <f t="shared" si="5"/>
        <v>Da opiniones</v>
      </c>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c r="AP662" s="30"/>
      <c r="AQ662" s="30"/>
      <c r="AR662" s="30"/>
    </row>
    <row r="663" ht="15.0" customHeight="1">
      <c r="C663" s="1" t="str">
        <f t="shared" si="1"/>
        <v>Diego </v>
      </c>
      <c r="F663" s="86"/>
      <c r="G663" s="85" t="s">
        <v>1760</v>
      </c>
      <c r="H663" s="36">
        <f t="shared" si="2"/>
        <v>0</v>
      </c>
      <c r="I663" s="37"/>
      <c r="J663" s="38">
        <f t="shared" si="3"/>
        <v>0</v>
      </c>
      <c r="K663" s="39">
        <f t="shared" si="4"/>
        <v>0</v>
      </c>
      <c r="L663" s="40">
        <f t="shared" si="5"/>
        <v>0</v>
      </c>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c r="AP663" s="30"/>
      <c r="AQ663" s="30"/>
      <c r="AR663" s="30"/>
    </row>
    <row r="664" ht="15.0" customHeight="1">
      <c r="C664" s="1" t="str">
        <f t="shared" si="1"/>
        <v>Eddie </v>
      </c>
      <c r="E664" s="59" t="s">
        <v>21</v>
      </c>
      <c r="F664" s="84" t="s">
        <v>1756</v>
      </c>
      <c r="G664" s="85" t="s">
        <v>1761</v>
      </c>
      <c r="H664" s="36">
        <f t="shared" si="2"/>
        <v>0</v>
      </c>
      <c r="I664" s="37"/>
      <c r="J664" s="38">
        <f t="shared" si="3"/>
        <v>0</v>
      </c>
      <c r="K664" s="39">
        <f t="shared" si="4"/>
        <v>0</v>
      </c>
      <c r="L664" s="40">
        <f t="shared" si="5"/>
        <v>0</v>
      </c>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c r="AP664" s="30"/>
      <c r="AQ664" s="30"/>
      <c r="AR664" s="30"/>
    </row>
    <row r="665" ht="15.0" customHeight="1">
      <c r="C665" s="1" t="str">
        <f t="shared" si="1"/>
        <v>Jose </v>
      </c>
      <c r="E665" s="59" t="s">
        <v>47</v>
      </c>
      <c r="F665" s="84" t="s">
        <v>1756</v>
      </c>
      <c r="G665" s="85" t="s">
        <v>1762</v>
      </c>
      <c r="H665" s="36" t="str">
        <f t="shared" si="2"/>
        <v>Resumiendo,…</v>
      </c>
      <c r="I665" s="45" t="s">
        <v>90</v>
      </c>
      <c r="J665" s="38" t="str">
        <f t="shared" si="3"/>
        <v>Resumir información</v>
      </c>
      <c r="K665" s="39">
        <f t="shared" si="4"/>
        <v>6</v>
      </c>
      <c r="L665" s="40" t="str">
        <f t="shared" si="5"/>
        <v>Da información</v>
      </c>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c r="AP665" s="30"/>
      <c r="AQ665" s="30"/>
      <c r="AR665" s="30"/>
    </row>
    <row r="666" ht="15.0" customHeight="1">
      <c r="C666" s="1" t="str">
        <f t="shared" si="1"/>
        <v>Matías Aereal </v>
      </c>
      <c r="E666" s="59" t="s">
        <v>167</v>
      </c>
      <c r="F666" s="84" t="s">
        <v>1763</v>
      </c>
      <c r="G666" s="85" t="s">
        <v>1764</v>
      </c>
      <c r="H666" s="36" t="str">
        <f t="shared" si="2"/>
        <v>No</v>
      </c>
      <c r="I666" s="45" t="s">
        <v>91</v>
      </c>
      <c r="J666" s="38" t="str">
        <f t="shared" si="3"/>
        <v>Rechazo</v>
      </c>
      <c r="K666" s="39">
        <f t="shared" si="4"/>
        <v>10</v>
      </c>
      <c r="L666" s="40" t="str">
        <f t="shared" si="5"/>
        <v>Muestra desacuerdo o desaprobación</v>
      </c>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row>
    <row r="667" ht="15.0" customHeight="1">
      <c r="C667" s="1" t="str">
        <f t="shared" si="1"/>
        <v>Matías Aereal </v>
      </c>
      <c r="F667" s="86"/>
      <c r="G667" s="85" t="s">
        <v>1765</v>
      </c>
      <c r="H667" s="36">
        <f t="shared" si="2"/>
        <v>0</v>
      </c>
      <c r="I667" s="37"/>
      <c r="J667" s="38">
        <f t="shared" si="3"/>
        <v>0</v>
      </c>
      <c r="K667" s="39">
        <f t="shared" si="4"/>
        <v>0</v>
      </c>
      <c r="L667" s="40">
        <f t="shared" si="5"/>
        <v>0</v>
      </c>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row>
    <row r="668" ht="15.0" customHeight="1">
      <c r="C668" s="1" t="str">
        <f t="shared" si="1"/>
        <v>Matías Aereal </v>
      </c>
      <c r="F668" s="86"/>
      <c r="G668" s="85" t="s">
        <v>1766</v>
      </c>
      <c r="H668" s="36">
        <f t="shared" si="2"/>
        <v>0</v>
      </c>
      <c r="I668" s="37"/>
      <c r="J668" s="38">
        <f t="shared" si="3"/>
        <v>0</v>
      </c>
      <c r="K668" s="39">
        <f t="shared" si="4"/>
        <v>0</v>
      </c>
      <c r="L668" s="40">
        <f t="shared" si="5"/>
        <v>0</v>
      </c>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row>
    <row r="669" ht="15.0" customHeight="1">
      <c r="C669" s="1" t="str">
        <f t="shared" si="1"/>
        <v>Jose </v>
      </c>
      <c r="E669" s="59" t="s">
        <v>47</v>
      </c>
      <c r="F669" s="84" t="s">
        <v>1763</v>
      </c>
      <c r="G669" s="85" t="s">
        <v>1767</v>
      </c>
      <c r="H669" s="36">
        <f t="shared" si="2"/>
        <v>0</v>
      </c>
      <c r="I669" s="37"/>
      <c r="J669" s="38">
        <f t="shared" si="3"/>
        <v>0</v>
      </c>
      <c r="K669" s="39">
        <f t="shared" si="4"/>
        <v>0</v>
      </c>
      <c r="L669" s="40">
        <f t="shared" si="5"/>
        <v>0</v>
      </c>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row>
    <row r="670" ht="15.0" customHeight="1">
      <c r="C670" s="1" t="str">
        <f t="shared" si="1"/>
        <v>Diego </v>
      </c>
      <c r="E670" s="59" t="s">
        <v>106</v>
      </c>
      <c r="F670" s="84" t="s">
        <v>1768</v>
      </c>
      <c r="G670" s="85" t="s">
        <v>1769</v>
      </c>
      <c r="H670" s="36">
        <f t="shared" si="2"/>
        <v>0</v>
      </c>
      <c r="I670" s="37"/>
      <c r="J670" s="38">
        <f t="shared" si="3"/>
        <v>0</v>
      </c>
      <c r="K670" s="39">
        <f t="shared" si="4"/>
        <v>0</v>
      </c>
      <c r="L670" s="40">
        <f t="shared" si="5"/>
        <v>0</v>
      </c>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row>
    <row r="671" ht="15.0" customHeight="1">
      <c r="C671" s="1" t="str">
        <f t="shared" si="1"/>
        <v>Diego </v>
      </c>
      <c r="F671" s="86"/>
      <c r="G671" s="85" t="s">
        <v>1770</v>
      </c>
      <c r="H671" s="36">
        <f t="shared" si="2"/>
        <v>0</v>
      </c>
      <c r="I671" s="37"/>
      <c r="J671" s="38">
        <f t="shared" si="3"/>
        <v>0</v>
      </c>
      <c r="K671" s="39">
        <f t="shared" si="4"/>
        <v>0</v>
      </c>
      <c r="L671" s="40">
        <f t="shared" si="5"/>
        <v>0</v>
      </c>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row>
    <row r="672" ht="15.0" customHeight="1">
      <c r="C672" s="1" t="str">
        <f t="shared" si="1"/>
        <v>Diego </v>
      </c>
      <c r="F672" s="86"/>
      <c r="G672" s="85" t="s">
        <v>1771</v>
      </c>
      <c r="H672" s="36" t="str">
        <f t="shared" si="2"/>
        <v>En lugar de eso podríamos…</v>
      </c>
      <c r="I672" s="45" t="s">
        <v>270</v>
      </c>
      <c r="J672" s="38" t="str">
        <f t="shared" si="3"/>
        <v>Ofrecer alternativa</v>
      </c>
      <c r="K672" s="39">
        <f t="shared" si="4"/>
        <v>4</v>
      </c>
      <c r="L672" s="40" t="str">
        <f t="shared" si="5"/>
        <v>Da sugerencia u orientación</v>
      </c>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row>
    <row r="673" ht="15.0" customHeight="1">
      <c r="C673" s="1" t="str">
        <f t="shared" si="1"/>
        <v>Jose </v>
      </c>
      <c r="E673" s="59" t="s">
        <v>47</v>
      </c>
      <c r="F673" s="84" t="s">
        <v>1768</v>
      </c>
      <c r="G673" s="85" t="s">
        <v>1772</v>
      </c>
      <c r="H673" s="36" t="str">
        <f t="shared" si="2"/>
        <v>Pero podría ocurrir que…</v>
      </c>
      <c r="I673" s="45" t="s">
        <v>136</v>
      </c>
      <c r="J673" s="38" t="str">
        <f t="shared" si="3"/>
        <v>Proponer excepciones</v>
      </c>
      <c r="K673" s="39">
        <f t="shared" si="4"/>
        <v>5</v>
      </c>
      <c r="L673" s="40" t="str">
        <f t="shared" si="5"/>
        <v>Da opiniones</v>
      </c>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row>
    <row r="674" ht="15.0" customHeight="1">
      <c r="C674" s="1" t="str">
        <f t="shared" si="1"/>
        <v>Jose </v>
      </c>
      <c r="F674" s="86"/>
      <c r="G674" s="85" t="s">
        <v>1773</v>
      </c>
      <c r="H674" s="36">
        <f t="shared" si="2"/>
        <v>0</v>
      </c>
      <c r="I674" s="37"/>
      <c r="J674" s="38">
        <f t="shared" si="3"/>
        <v>0</v>
      </c>
      <c r="K674" s="39">
        <f t="shared" si="4"/>
        <v>0</v>
      </c>
      <c r="L674" s="40">
        <f t="shared" si="5"/>
        <v>0</v>
      </c>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c r="AP674" s="30"/>
      <c r="AQ674" s="30"/>
      <c r="AR674" s="30"/>
    </row>
    <row r="675" ht="15.0" customHeight="1">
      <c r="C675" s="1" t="str">
        <f t="shared" si="1"/>
        <v>Matías Aereal </v>
      </c>
      <c r="E675" s="59" t="s">
        <v>167</v>
      </c>
      <c r="F675" s="84" t="s">
        <v>1774</v>
      </c>
      <c r="G675" s="85" t="s">
        <v>1775</v>
      </c>
      <c r="H675" s="36">
        <f t="shared" si="2"/>
        <v>0</v>
      </c>
      <c r="I675" s="37"/>
      <c r="J675" s="38">
        <f t="shared" si="3"/>
        <v>0</v>
      </c>
      <c r="K675" s="39">
        <f t="shared" si="4"/>
        <v>0</v>
      </c>
      <c r="L675" s="40">
        <f t="shared" si="5"/>
        <v>0</v>
      </c>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row>
    <row r="676" ht="15.0" customHeight="1">
      <c r="C676" s="1" t="str">
        <f t="shared" si="1"/>
        <v>Matías Aereal </v>
      </c>
      <c r="F676" s="86"/>
      <c r="G676" s="87" t="s">
        <v>952</v>
      </c>
      <c r="H676" s="36" t="str">
        <f t="shared" si="2"/>
        <v>Resumiendo,…</v>
      </c>
      <c r="I676" s="45" t="s">
        <v>90</v>
      </c>
      <c r="J676" s="38" t="str">
        <f t="shared" si="3"/>
        <v>Resumir información</v>
      </c>
      <c r="K676" s="39">
        <f t="shared" si="4"/>
        <v>6</v>
      </c>
      <c r="L676" s="40" t="str">
        <f t="shared" si="5"/>
        <v>Da información</v>
      </c>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c r="AP676" s="30"/>
      <c r="AQ676" s="30"/>
      <c r="AR676" s="30"/>
    </row>
    <row r="677" ht="15.0" customHeight="1">
      <c r="C677" s="1" t="str">
        <f t="shared" si="1"/>
        <v>Diego </v>
      </c>
      <c r="E677" s="59" t="s">
        <v>106</v>
      </c>
      <c r="F677" s="84" t="s">
        <v>1774</v>
      </c>
      <c r="G677" s="85" t="s">
        <v>1776</v>
      </c>
      <c r="H677" s="36">
        <f t="shared" si="2"/>
        <v>0</v>
      </c>
      <c r="I677" s="37"/>
      <c r="J677" s="38">
        <f t="shared" si="3"/>
        <v>0</v>
      </c>
      <c r="K677" s="39">
        <f t="shared" si="4"/>
        <v>0</v>
      </c>
      <c r="L677" s="40">
        <f t="shared" si="5"/>
        <v>0</v>
      </c>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c r="AP677" s="30"/>
      <c r="AQ677" s="30"/>
      <c r="AR677" s="30"/>
    </row>
    <row r="678" ht="15.0" customHeight="1">
      <c r="C678" s="1" t="str">
        <f t="shared" si="1"/>
        <v>Diego </v>
      </c>
      <c r="F678" s="86"/>
      <c r="G678" s="85" t="s">
        <v>1777</v>
      </c>
      <c r="H678" s="36" t="str">
        <f t="shared" si="2"/>
        <v>Hay que hacer lo siguiente…</v>
      </c>
      <c r="I678" s="45" t="s">
        <v>150</v>
      </c>
      <c r="J678" s="38" t="str">
        <f t="shared" si="3"/>
        <v>Elaborar</v>
      </c>
      <c r="K678" s="39">
        <f t="shared" si="4"/>
        <v>4</v>
      </c>
      <c r="L678" s="40" t="str">
        <f t="shared" si="5"/>
        <v>Da sugerencia u orientación</v>
      </c>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c r="AP678" s="30"/>
      <c r="AQ678" s="30"/>
      <c r="AR678" s="30"/>
    </row>
    <row r="679" ht="15.0" customHeight="1">
      <c r="C679" s="1" t="str">
        <f t="shared" si="1"/>
        <v>Matías Aereal </v>
      </c>
      <c r="E679" s="59" t="s">
        <v>167</v>
      </c>
      <c r="F679" s="84" t="s">
        <v>1774</v>
      </c>
      <c r="G679" s="85" t="s">
        <v>1778</v>
      </c>
      <c r="H679" s="36" t="str">
        <f t="shared" si="2"/>
        <v>No</v>
      </c>
      <c r="I679" s="45" t="s">
        <v>91</v>
      </c>
      <c r="J679" s="38" t="str">
        <f t="shared" si="3"/>
        <v>Rechazo</v>
      </c>
      <c r="K679" s="39">
        <f t="shared" si="4"/>
        <v>10</v>
      </c>
      <c r="L679" s="40" t="str">
        <f t="shared" si="5"/>
        <v>Muestra desacuerdo o desaprobación</v>
      </c>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c r="AP679" s="30"/>
      <c r="AQ679" s="30"/>
      <c r="AR679" s="30"/>
    </row>
    <row r="680" ht="15.0" customHeight="1">
      <c r="C680" s="1" t="str">
        <f t="shared" si="1"/>
        <v>Matías Aereal </v>
      </c>
      <c r="F680" s="86"/>
      <c r="G680" s="85" t="s">
        <v>1779</v>
      </c>
      <c r="H680" s="36">
        <f t="shared" si="2"/>
        <v>0</v>
      </c>
      <c r="I680" s="37"/>
      <c r="J680" s="38">
        <f t="shared" si="3"/>
        <v>0</v>
      </c>
      <c r="K680" s="39">
        <f t="shared" si="4"/>
        <v>0</v>
      </c>
      <c r="L680" s="40">
        <f t="shared" si="5"/>
        <v>0</v>
      </c>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row>
    <row r="681" ht="15.0" customHeight="1">
      <c r="C681" s="1" t="str">
        <f t="shared" si="1"/>
        <v>Diego </v>
      </c>
      <c r="E681" s="59" t="s">
        <v>106</v>
      </c>
      <c r="F681" s="84" t="s">
        <v>1774</v>
      </c>
      <c r="G681" s="85" t="s">
        <v>1780</v>
      </c>
      <c r="H681" s="36" t="str">
        <f t="shared" si="2"/>
        <v>Pero podría ocurrir que…</v>
      </c>
      <c r="I681" s="45" t="s">
        <v>136</v>
      </c>
      <c r="J681" s="38" t="str">
        <f t="shared" si="3"/>
        <v>Proponer excepciones</v>
      </c>
      <c r="K681" s="39">
        <f t="shared" si="4"/>
        <v>5</v>
      </c>
      <c r="L681" s="40" t="str">
        <f t="shared" si="5"/>
        <v>Da opiniones</v>
      </c>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row>
    <row r="682" ht="15.0" customHeight="1">
      <c r="C682" s="1" t="str">
        <f t="shared" si="1"/>
        <v>Matías Aereal </v>
      </c>
      <c r="E682" s="59" t="s">
        <v>167</v>
      </c>
      <c r="F682" s="84" t="s">
        <v>1781</v>
      </c>
      <c r="G682" s="85" t="s">
        <v>1782</v>
      </c>
      <c r="H682" s="36" t="str">
        <f t="shared" si="2"/>
        <v>Discrepar…</v>
      </c>
      <c r="I682" s="45" t="s">
        <v>194</v>
      </c>
      <c r="J682" s="38" t="str">
        <f t="shared" si="3"/>
        <v>Discrepar</v>
      </c>
      <c r="K682" s="39">
        <f t="shared" si="4"/>
        <v>12</v>
      </c>
      <c r="L682" s="40">
        <f t="shared" si="5"/>
        <v>0</v>
      </c>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c r="AP682" s="30"/>
      <c r="AQ682" s="30"/>
      <c r="AR682" s="30"/>
    </row>
    <row r="683" ht="15.0" customHeight="1">
      <c r="C683" s="1" t="str">
        <f t="shared" si="1"/>
        <v>Matías Aereal </v>
      </c>
      <c r="F683" s="86"/>
      <c r="G683" s="85" t="s">
        <v>1783</v>
      </c>
      <c r="H683" s="36">
        <f t="shared" si="2"/>
        <v>0</v>
      </c>
      <c r="I683" s="37"/>
      <c r="J683" s="38">
        <f t="shared" si="3"/>
        <v>0</v>
      </c>
      <c r="K683" s="39">
        <f t="shared" si="4"/>
        <v>0</v>
      </c>
      <c r="L683" s="40">
        <f t="shared" si="5"/>
        <v>0</v>
      </c>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c r="AP683" s="30"/>
      <c r="AQ683" s="30"/>
      <c r="AR683" s="30"/>
    </row>
    <row r="684" ht="15.0" customHeight="1">
      <c r="C684" s="1" t="str">
        <f t="shared" si="1"/>
        <v>Matías Aereal </v>
      </c>
      <c r="F684" s="86"/>
      <c r="G684" s="85" t="s">
        <v>1784</v>
      </c>
      <c r="H684" s="36">
        <f t="shared" si="2"/>
        <v>0</v>
      </c>
      <c r="I684" s="37"/>
      <c r="J684" s="38">
        <f t="shared" si="3"/>
        <v>0</v>
      </c>
      <c r="K684" s="39">
        <f t="shared" si="4"/>
        <v>0</v>
      </c>
      <c r="L684" s="40">
        <f t="shared" si="5"/>
        <v>0</v>
      </c>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c r="AP684" s="30"/>
      <c r="AQ684" s="30"/>
      <c r="AR684" s="30"/>
    </row>
    <row r="685" ht="15.0" customHeight="1">
      <c r="C685" s="1" t="str">
        <f t="shared" si="1"/>
        <v>Matías Aereal </v>
      </c>
      <c r="F685" s="86"/>
      <c r="G685" s="85" t="s">
        <v>1785</v>
      </c>
      <c r="H685" s="36">
        <f t="shared" si="2"/>
        <v>0</v>
      </c>
      <c r="I685" s="37"/>
      <c r="J685" s="38">
        <f t="shared" si="3"/>
        <v>0</v>
      </c>
      <c r="K685" s="39">
        <f t="shared" si="4"/>
        <v>0</v>
      </c>
      <c r="L685" s="40">
        <f t="shared" si="5"/>
        <v>0</v>
      </c>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c r="AP685" s="30"/>
      <c r="AQ685" s="30"/>
      <c r="AR685" s="30"/>
    </row>
    <row r="686" ht="15.0" customHeight="1">
      <c r="C686" s="1" t="str">
        <f t="shared" si="1"/>
        <v>Diego </v>
      </c>
      <c r="E686" s="59" t="s">
        <v>106</v>
      </c>
      <c r="F686" s="84" t="s">
        <v>1786</v>
      </c>
      <c r="G686" s="85" t="s">
        <v>1787</v>
      </c>
      <c r="H686" s="36" t="str">
        <f t="shared" si="2"/>
        <v>Yo pienso que…</v>
      </c>
      <c r="I686" s="45" t="s">
        <v>127</v>
      </c>
      <c r="J686" s="38" t="str">
        <f t="shared" si="3"/>
        <v>Sugerir</v>
      </c>
      <c r="K686" s="39">
        <f t="shared" si="4"/>
        <v>5</v>
      </c>
      <c r="L686" s="40" t="str">
        <f t="shared" si="5"/>
        <v>Da opiniones</v>
      </c>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row>
    <row r="687" ht="15.0" customHeight="1">
      <c r="C687" s="1" t="str">
        <f t="shared" si="1"/>
        <v>Diego </v>
      </c>
      <c r="F687" s="86"/>
      <c r="G687" s="85" t="s">
        <v>1788</v>
      </c>
      <c r="H687" s="36">
        <f t="shared" si="2"/>
        <v>0</v>
      </c>
      <c r="I687" s="37"/>
      <c r="J687" s="38">
        <f t="shared" si="3"/>
        <v>0</v>
      </c>
      <c r="K687" s="39">
        <f t="shared" si="4"/>
        <v>0</v>
      </c>
      <c r="L687" s="40">
        <f t="shared" si="5"/>
        <v>0</v>
      </c>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c r="AP687" s="30"/>
      <c r="AQ687" s="30"/>
      <c r="AR687" s="30"/>
    </row>
    <row r="688" ht="15.0" customHeight="1">
      <c r="C688" s="1" t="str">
        <f t="shared" si="1"/>
        <v>Diego </v>
      </c>
      <c r="F688" s="86"/>
      <c r="G688" s="85" t="s">
        <v>1789</v>
      </c>
      <c r="H688" s="36">
        <f t="shared" si="2"/>
        <v>0</v>
      </c>
      <c r="I688" s="37"/>
      <c r="J688" s="38">
        <f t="shared" si="3"/>
        <v>0</v>
      </c>
      <c r="K688" s="39">
        <f t="shared" si="4"/>
        <v>0</v>
      </c>
      <c r="L688" s="40">
        <f t="shared" si="5"/>
        <v>0</v>
      </c>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c r="AP688" s="30"/>
      <c r="AQ688" s="30"/>
      <c r="AR688" s="30"/>
    </row>
    <row r="689" ht="15.0" customHeight="1">
      <c r="C689" s="1" t="str">
        <f t="shared" si="1"/>
        <v>Diego </v>
      </c>
      <c r="F689" s="86"/>
      <c r="G689" s="85" t="s">
        <v>1790</v>
      </c>
      <c r="H689" s="36">
        <f t="shared" si="2"/>
        <v>0</v>
      </c>
      <c r="I689" s="37"/>
      <c r="J689" s="38">
        <f t="shared" si="3"/>
        <v>0</v>
      </c>
      <c r="K689" s="39">
        <f t="shared" si="4"/>
        <v>0</v>
      </c>
      <c r="L689" s="40">
        <f t="shared" si="5"/>
        <v>0</v>
      </c>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c r="AP689" s="30"/>
      <c r="AQ689" s="30"/>
      <c r="AR689" s="30"/>
    </row>
    <row r="690" ht="15.0" customHeight="1">
      <c r="C690" s="1" t="str">
        <f t="shared" si="1"/>
        <v>Diego </v>
      </c>
      <c r="F690" s="86"/>
      <c r="G690" s="85" t="s">
        <v>1791</v>
      </c>
      <c r="H690" s="36">
        <f t="shared" si="2"/>
        <v>0</v>
      </c>
      <c r="I690" s="37"/>
      <c r="J690" s="38">
        <f t="shared" si="3"/>
        <v>0</v>
      </c>
      <c r="K690" s="39">
        <f t="shared" si="4"/>
        <v>0</v>
      </c>
      <c r="L690" s="40">
        <f t="shared" si="5"/>
        <v>0</v>
      </c>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c r="AP690" s="30"/>
      <c r="AQ690" s="30"/>
      <c r="AR690" s="30"/>
    </row>
    <row r="691" ht="15.0" customHeight="1">
      <c r="C691" s="1" t="str">
        <f t="shared" si="1"/>
        <v>Diego </v>
      </c>
      <c r="F691" s="86"/>
      <c r="G691" s="85" t="s">
        <v>1792</v>
      </c>
      <c r="H691" s="36">
        <f t="shared" si="2"/>
        <v>0</v>
      </c>
      <c r="I691" s="37"/>
      <c r="J691" s="38">
        <f t="shared" si="3"/>
        <v>0</v>
      </c>
      <c r="K691" s="39">
        <f t="shared" si="4"/>
        <v>0</v>
      </c>
      <c r="L691" s="40">
        <f t="shared" si="5"/>
        <v>0</v>
      </c>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c r="AP691" s="30"/>
      <c r="AQ691" s="30"/>
      <c r="AR691" s="30"/>
    </row>
    <row r="692" ht="15.0" customHeight="1">
      <c r="C692" s="1" t="str">
        <f t="shared" si="1"/>
        <v>Diego </v>
      </c>
      <c r="F692" s="86"/>
      <c r="G692" s="85" t="s">
        <v>1793</v>
      </c>
      <c r="H692" s="36">
        <f t="shared" si="2"/>
        <v>0</v>
      </c>
      <c r="I692" s="37"/>
      <c r="J692" s="38">
        <f t="shared" si="3"/>
        <v>0</v>
      </c>
      <c r="K692" s="39">
        <f t="shared" si="4"/>
        <v>0</v>
      </c>
      <c r="L692" s="40">
        <f t="shared" si="5"/>
        <v>0</v>
      </c>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row>
    <row r="693" ht="15.0" customHeight="1">
      <c r="C693" s="1" t="str">
        <f t="shared" si="1"/>
        <v>Diego </v>
      </c>
      <c r="F693" s="86"/>
      <c r="G693" s="85" t="s">
        <v>1794</v>
      </c>
      <c r="H693" s="36">
        <f t="shared" si="2"/>
        <v>0</v>
      </c>
      <c r="I693" s="37"/>
      <c r="J693" s="38">
        <f t="shared" si="3"/>
        <v>0</v>
      </c>
      <c r="K693" s="39">
        <f t="shared" si="4"/>
        <v>0</v>
      </c>
      <c r="L693" s="40">
        <f t="shared" si="5"/>
        <v>0</v>
      </c>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row>
    <row r="694" ht="15.0" customHeight="1">
      <c r="C694" s="1" t="str">
        <f t="shared" si="1"/>
        <v>Matías Aereal </v>
      </c>
      <c r="E694" s="59" t="s">
        <v>167</v>
      </c>
      <c r="F694" s="84" t="s">
        <v>1795</v>
      </c>
      <c r="G694" s="85" t="s">
        <v>1796</v>
      </c>
      <c r="H694" s="36" t="str">
        <f t="shared" si="2"/>
        <v>Supongamos que…</v>
      </c>
      <c r="I694" s="45" t="s">
        <v>284</v>
      </c>
      <c r="J694" s="38" t="str">
        <f t="shared" si="3"/>
        <v>Suponer</v>
      </c>
      <c r="K694" s="39">
        <f t="shared" si="4"/>
        <v>5</v>
      </c>
      <c r="L694" s="40" t="str">
        <f t="shared" si="5"/>
        <v>Da opiniones</v>
      </c>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row>
    <row r="695" ht="15.0" customHeight="1">
      <c r="C695" s="1" t="str">
        <f t="shared" si="1"/>
        <v>Diego </v>
      </c>
      <c r="E695" s="59" t="s">
        <v>106</v>
      </c>
      <c r="F695" s="84" t="s">
        <v>1795</v>
      </c>
      <c r="G695" s="85" t="s">
        <v>1797</v>
      </c>
      <c r="H695" s="36">
        <f t="shared" si="2"/>
        <v>0</v>
      </c>
      <c r="I695" s="37"/>
      <c r="J695" s="38">
        <f t="shared" si="3"/>
        <v>0</v>
      </c>
      <c r="K695" s="39">
        <f t="shared" si="4"/>
        <v>0</v>
      </c>
      <c r="L695" s="40">
        <f t="shared" si="5"/>
        <v>0</v>
      </c>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row>
    <row r="696" ht="15.0" customHeight="1">
      <c r="C696" s="1" t="str">
        <f t="shared" si="1"/>
        <v>Jose </v>
      </c>
      <c r="E696" s="59" t="s">
        <v>47</v>
      </c>
      <c r="F696" s="84" t="s">
        <v>1798</v>
      </c>
      <c r="G696" s="85" t="s">
        <v>1799</v>
      </c>
      <c r="H696" s="36" t="str">
        <f t="shared" si="2"/>
        <v>En otras palabras…</v>
      </c>
      <c r="I696" s="45" t="s">
        <v>318</v>
      </c>
      <c r="J696" s="38" t="str">
        <f t="shared" si="3"/>
        <v>Parafrasear</v>
      </c>
      <c r="K696" s="39">
        <f t="shared" si="4"/>
        <v>6</v>
      </c>
      <c r="L696" s="40" t="str">
        <f t="shared" si="5"/>
        <v>Da información</v>
      </c>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row>
    <row r="697" ht="15.0" customHeight="1">
      <c r="C697" s="1" t="str">
        <f t="shared" si="1"/>
        <v>Diego </v>
      </c>
      <c r="E697" s="59" t="s">
        <v>106</v>
      </c>
      <c r="F697" s="84" t="s">
        <v>1800</v>
      </c>
      <c r="G697" s="85" t="s">
        <v>1801</v>
      </c>
      <c r="H697" s="36" t="str">
        <f t="shared" si="2"/>
        <v>En otras palabras…</v>
      </c>
      <c r="I697" s="45" t="s">
        <v>318</v>
      </c>
      <c r="J697" s="38" t="str">
        <f t="shared" si="3"/>
        <v>Parafrasear</v>
      </c>
      <c r="K697" s="39">
        <f t="shared" si="4"/>
        <v>6</v>
      </c>
      <c r="L697" s="40" t="str">
        <f t="shared" si="5"/>
        <v>Da información</v>
      </c>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row>
    <row r="698" ht="15.0" customHeight="1">
      <c r="C698" s="1" t="str">
        <f t="shared" si="1"/>
        <v>Matías Aereal </v>
      </c>
      <c r="E698" s="59" t="s">
        <v>167</v>
      </c>
      <c r="F698" s="84" t="s">
        <v>1800</v>
      </c>
      <c r="G698" s="85" t="s">
        <v>1590</v>
      </c>
      <c r="H698" s="36">
        <f t="shared" si="2"/>
        <v>0</v>
      </c>
      <c r="I698" s="37"/>
      <c r="J698" s="38">
        <f t="shared" si="3"/>
        <v>0</v>
      </c>
      <c r="K698" s="39">
        <f t="shared" si="4"/>
        <v>0</v>
      </c>
      <c r="L698" s="40">
        <f t="shared" si="5"/>
        <v>0</v>
      </c>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row>
    <row r="699" ht="15.0" customHeight="1">
      <c r="C699" s="1" t="str">
        <f t="shared" si="1"/>
        <v>Matías Aereal </v>
      </c>
      <c r="F699" s="86"/>
      <c r="G699" s="85" t="s">
        <v>1802</v>
      </c>
      <c r="H699" s="36" t="str">
        <f t="shared" si="2"/>
        <v>Por favor, expliqueme…</v>
      </c>
      <c r="I699" s="45" t="s">
        <v>81</v>
      </c>
      <c r="J699" s="38" t="str">
        <f t="shared" si="3"/>
        <v>Clarificación</v>
      </c>
      <c r="K699" s="39">
        <f t="shared" si="4"/>
        <v>7</v>
      </c>
      <c r="L699" s="40" t="str">
        <f t="shared" si="5"/>
        <v>Pide información</v>
      </c>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row>
    <row r="700" ht="15.0" customHeight="1">
      <c r="C700" s="1" t="str">
        <f t="shared" si="1"/>
        <v>Diego </v>
      </c>
      <c r="E700" s="59" t="s">
        <v>106</v>
      </c>
      <c r="F700" s="84" t="s">
        <v>1800</v>
      </c>
      <c r="G700" s="85" t="s">
        <v>1803</v>
      </c>
      <c r="H700" s="36" t="str">
        <f t="shared" si="2"/>
        <v>Te explico….</v>
      </c>
      <c r="I700" s="45" t="s">
        <v>102</v>
      </c>
      <c r="J700" s="38" t="str">
        <f t="shared" si="3"/>
        <v>Atender</v>
      </c>
      <c r="K700" s="39">
        <f t="shared" si="4"/>
        <v>1</v>
      </c>
      <c r="L700" s="40" t="str">
        <f t="shared" si="5"/>
        <v>Muestra solidaridad</v>
      </c>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row>
    <row r="701" ht="15.0" customHeight="1">
      <c r="C701" s="1" t="str">
        <f t="shared" si="1"/>
        <v>Matías Aereal </v>
      </c>
      <c r="E701" s="59" t="s">
        <v>167</v>
      </c>
      <c r="F701" s="84" t="s">
        <v>1800</v>
      </c>
      <c r="G701" s="85" t="s">
        <v>1804</v>
      </c>
      <c r="H701" s="36">
        <f t="shared" si="2"/>
        <v>0</v>
      </c>
      <c r="I701" s="37"/>
      <c r="J701" s="38">
        <f t="shared" si="3"/>
        <v>0</v>
      </c>
      <c r="K701" s="39">
        <f t="shared" si="4"/>
        <v>0</v>
      </c>
      <c r="L701" s="40">
        <f t="shared" si="5"/>
        <v>0</v>
      </c>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row>
    <row r="702" ht="15.0" customHeight="1">
      <c r="C702" s="1" t="str">
        <f t="shared" si="1"/>
        <v>Matías Aereal </v>
      </c>
      <c r="F702" s="86"/>
      <c r="G702" s="85" t="s">
        <v>1805</v>
      </c>
      <c r="H702" s="36">
        <f t="shared" si="2"/>
        <v>0</v>
      </c>
      <c r="I702" s="37"/>
      <c r="J702" s="38">
        <f t="shared" si="3"/>
        <v>0</v>
      </c>
      <c r="K702" s="39">
        <f t="shared" si="4"/>
        <v>0</v>
      </c>
      <c r="L702" s="40">
        <f t="shared" si="5"/>
        <v>0</v>
      </c>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row>
    <row r="703" ht="15.0" customHeight="1">
      <c r="C703" s="1" t="str">
        <f t="shared" si="1"/>
        <v>Eddie </v>
      </c>
      <c r="E703" s="59" t="s">
        <v>21</v>
      </c>
      <c r="F703" s="84" t="s">
        <v>1806</v>
      </c>
      <c r="G703" s="85" t="s">
        <v>1807</v>
      </c>
      <c r="H703" s="36" t="str">
        <f t="shared" si="2"/>
        <v>Discúlpenme…</v>
      </c>
      <c r="I703" s="45" t="s">
        <v>252</v>
      </c>
      <c r="J703" s="38" t="str">
        <f t="shared" si="3"/>
        <v>Disculparse</v>
      </c>
      <c r="K703" s="39">
        <f t="shared" si="4"/>
        <v>1</v>
      </c>
      <c r="L703" s="40" t="str">
        <f t="shared" si="5"/>
        <v>Muestra solidaridad</v>
      </c>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row>
    <row r="704" ht="15.0" customHeight="1">
      <c r="C704" s="1" t="str">
        <f t="shared" si="1"/>
        <v>Eddie </v>
      </c>
      <c r="F704" s="86"/>
      <c r="G704" s="85" t="s">
        <v>1808</v>
      </c>
      <c r="H704" s="36">
        <f t="shared" si="2"/>
        <v>0</v>
      </c>
      <c r="I704" s="37"/>
      <c r="J704" s="38">
        <f t="shared" si="3"/>
        <v>0</v>
      </c>
      <c r="K704" s="39">
        <f t="shared" si="4"/>
        <v>0</v>
      </c>
      <c r="L704" s="40">
        <f t="shared" si="5"/>
        <v>0</v>
      </c>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row>
    <row r="705" ht="15.0" customHeight="1">
      <c r="C705" s="1" t="str">
        <f t="shared" si="1"/>
        <v>Matías Aereal </v>
      </c>
      <c r="E705" s="59" t="s">
        <v>167</v>
      </c>
      <c r="F705" s="84" t="s">
        <v>1806</v>
      </c>
      <c r="G705" s="85" t="s">
        <v>1809</v>
      </c>
      <c r="H705" s="36" t="str">
        <f t="shared" si="2"/>
        <v>Hay que hacer lo siguiente…</v>
      </c>
      <c r="I705" s="45" t="s">
        <v>150</v>
      </c>
      <c r="J705" s="38" t="str">
        <f t="shared" si="3"/>
        <v>Elaborar</v>
      </c>
      <c r="K705" s="39">
        <f t="shared" si="4"/>
        <v>4</v>
      </c>
      <c r="L705" s="40" t="str">
        <f t="shared" si="5"/>
        <v>Da sugerencia u orientación</v>
      </c>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row>
    <row r="706" ht="15.0" customHeight="1">
      <c r="C706" s="1" t="str">
        <f t="shared" si="1"/>
        <v>Matías Aereal </v>
      </c>
      <c r="F706" s="86"/>
      <c r="G706" s="85" t="s">
        <v>1810</v>
      </c>
      <c r="H706" s="36">
        <f t="shared" si="2"/>
        <v>0</v>
      </c>
      <c r="I706" s="37"/>
      <c r="J706" s="38">
        <f t="shared" si="3"/>
        <v>0</v>
      </c>
      <c r="K706" s="39">
        <f t="shared" si="4"/>
        <v>0</v>
      </c>
      <c r="L706" s="40">
        <f t="shared" si="5"/>
        <v>0</v>
      </c>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row>
    <row r="707" ht="15.0" customHeight="1">
      <c r="C707" s="1" t="str">
        <f t="shared" si="1"/>
        <v>Eddie </v>
      </c>
      <c r="E707" s="59" t="s">
        <v>21</v>
      </c>
      <c r="F707" s="84" t="s">
        <v>1806</v>
      </c>
      <c r="G707" s="85" t="s">
        <v>1811</v>
      </c>
      <c r="H707" s="36">
        <f t="shared" si="2"/>
        <v>0</v>
      </c>
      <c r="I707" s="37"/>
      <c r="J707" s="38">
        <f t="shared" si="3"/>
        <v>0</v>
      </c>
      <c r="K707" s="39">
        <f t="shared" si="4"/>
        <v>0</v>
      </c>
      <c r="L707" s="40">
        <f t="shared" si="5"/>
        <v>0</v>
      </c>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row>
    <row r="708" ht="15.0" customHeight="1">
      <c r="C708" s="1" t="str">
        <f t="shared" si="1"/>
        <v>Eddie </v>
      </c>
      <c r="F708" s="86"/>
      <c r="G708" s="85" t="s">
        <v>1812</v>
      </c>
      <c r="H708" s="36" t="str">
        <f t="shared" si="2"/>
        <v>En otras palabras…</v>
      </c>
      <c r="I708" s="45" t="s">
        <v>318</v>
      </c>
      <c r="J708" s="38" t="str">
        <f t="shared" si="3"/>
        <v>Parafrasear</v>
      </c>
      <c r="K708" s="39">
        <f t="shared" si="4"/>
        <v>6</v>
      </c>
      <c r="L708" s="40" t="str">
        <f t="shared" si="5"/>
        <v>Da información</v>
      </c>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row>
    <row r="709" ht="15.0" customHeight="1">
      <c r="C709" s="1" t="str">
        <f t="shared" si="1"/>
        <v>Matías Aereal </v>
      </c>
      <c r="E709" s="59" t="s">
        <v>167</v>
      </c>
      <c r="F709" s="84" t="s">
        <v>1806</v>
      </c>
      <c r="G709" s="85" t="s">
        <v>1813</v>
      </c>
      <c r="H709" s="36" t="str">
        <f t="shared" si="2"/>
        <v>Por favor, expliqueme…</v>
      </c>
      <c r="I709" s="45" t="s">
        <v>81</v>
      </c>
      <c r="J709" s="38" t="str">
        <f t="shared" si="3"/>
        <v>Clarificación</v>
      </c>
      <c r="K709" s="39">
        <f t="shared" si="4"/>
        <v>7</v>
      </c>
      <c r="L709" s="40" t="str">
        <f t="shared" si="5"/>
        <v>Pide información</v>
      </c>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row>
    <row r="710" ht="15.0" customHeight="1">
      <c r="C710" s="1" t="str">
        <f t="shared" si="1"/>
        <v>Matías Aereal </v>
      </c>
      <c r="F710" s="86"/>
      <c r="G710" s="85" t="s">
        <v>1814</v>
      </c>
      <c r="H710" s="36">
        <f t="shared" si="2"/>
        <v>0</v>
      </c>
      <c r="I710" s="37"/>
      <c r="J710" s="38">
        <f t="shared" si="3"/>
        <v>0</v>
      </c>
      <c r="K710" s="39">
        <f t="shared" si="4"/>
        <v>0</v>
      </c>
      <c r="L710" s="40">
        <f t="shared" si="5"/>
        <v>0</v>
      </c>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row>
    <row r="711" ht="15.0" customHeight="1">
      <c r="C711" s="1" t="str">
        <f t="shared" si="1"/>
        <v>Jose </v>
      </c>
      <c r="E711" s="59" t="s">
        <v>47</v>
      </c>
      <c r="F711" s="84" t="s">
        <v>1806</v>
      </c>
      <c r="G711" s="85" t="s">
        <v>1815</v>
      </c>
      <c r="H711" s="36">
        <f t="shared" si="2"/>
        <v>0</v>
      </c>
      <c r="I711" s="37"/>
      <c r="J711" s="38">
        <f t="shared" si="3"/>
        <v>0</v>
      </c>
      <c r="K711" s="39">
        <f t="shared" si="4"/>
        <v>0</v>
      </c>
      <c r="L711" s="40">
        <f t="shared" si="5"/>
        <v>0</v>
      </c>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row>
    <row r="712" ht="15.0" customHeight="1">
      <c r="C712" s="1" t="str">
        <f t="shared" si="1"/>
        <v>Jose </v>
      </c>
      <c r="F712" s="86"/>
      <c r="G712" s="85" t="s">
        <v>1816</v>
      </c>
      <c r="H712" s="36">
        <f t="shared" si="2"/>
        <v>0</v>
      </c>
      <c r="I712" s="37"/>
      <c r="J712" s="38">
        <f t="shared" si="3"/>
        <v>0</v>
      </c>
      <c r="K712" s="39">
        <f t="shared" si="4"/>
        <v>0</v>
      </c>
      <c r="L712" s="40">
        <f t="shared" si="5"/>
        <v>0</v>
      </c>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row>
    <row r="713" ht="15.0" customHeight="1">
      <c r="C713" s="1" t="str">
        <f t="shared" si="1"/>
        <v>Matías Aereal </v>
      </c>
      <c r="E713" s="59" t="s">
        <v>167</v>
      </c>
      <c r="F713" s="84" t="s">
        <v>1806</v>
      </c>
      <c r="G713" s="85" t="s">
        <v>1817</v>
      </c>
      <c r="H713" s="36">
        <f t="shared" si="2"/>
        <v>0</v>
      </c>
      <c r="I713" s="45"/>
      <c r="J713" s="38">
        <f t="shared" si="3"/>
        <v>0</v>
      </c>
      <c r="K713" s="39">
        <f t="shared" si="4"/>
        <v>0</v>
      </c>
      <c r="L713" s="40">
        <f t="shared" si="5"/>
        <v>0</v>
      </c>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row>
    <row r="714" ht="15.0" customHeight="1">
      <c r="C714" s="1" t="str">
        <f t="shared" si="1"/>
        <v>Matías Aereal </v>
      </c>
      <c r="F714" s="86"/>
      <c r="G714" s="85" t="s">
        <v>1818</v>
      </c>
      <c r="H714" s="36" t="str">
        <f t="shared" si="2"/>
        <v>Hay que hacer lo siguiente…</v>
      </c>
      <c r="I714" s="45" t="s">
        <v>150</v>
      </c>
      <c r="J714" s="38" t="str">
        <f t="shared" si="3"/>
        <v>Elaborar</v>
      </c>
      <c r="K714" s="39">
        <f t="shared" si="4"/>
        <v>4</v>
      </c>
      <c r="L714" s="40" t="str">
        <f t="shared" si="5"/>
        <v>Da sugerencia u orientación</v>
      </c>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row>
    <row r="715" ht="15.0" customHeight="1">
      <c r="C715" s="1" t="str">
        <f t="shared" si="1"/>
        <v>Jose </v>
      </c>
      <c r="E715" s="59" t="s">
        <v>47</v>
      </c>
      <c r="F715" s="84" t="s">
        <v>1806</v>
      </c>
      <c r="G715" s="85" t="s">
        <v>1819</v>
      </c>
      <c r="H715" s="36" t="str">
        <f t="shared" si="2"/>
        <v>Te explico….</v>
      </c>
      <c r="I715" s="45" t="s">
        <v>102</v>
      </c>
      <c r="J715" s="38" t="str">
        <f t="shared" si="3"/>
        <v>Atender</v>
      </c>
      <c r="K715" s="39">
        <f t="shared" si="4"/>
        <v>1</v>
      </c>
      <c r="L715" s="40" t="str">
        <f t="shared" si="5"/>
        <v>Muestra solidaridad</v>
      </c>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row>
    <row r="716" ht="15.0" customHeight="1">
      <c r="C716" s="1" t="str">
        <f t="shared" si="1"/>
        <v>Matías Aereal </v>
      </c>
      <c r="E716" s="59" t="s">
        <v>167</v>
      </c>
      <c r="F716" s="84" t="s">
        <v>1820</v>
      </c>
      <c r="G716" s="85" t="s">
        <v>1821</v>
      </c>
      <c r="H716" s="36">
        <f t="shared" si="2"/>
        <v>0</v>
      </c>
      <c r="I716" s="37"/>
      <c r="J716" s="38">
        <f t="shared" si="3"/>
        <v>0</v>
      </c>
      <c r="K716" s="39">
        <f t="shared" si="4"/>
        <v>0</v>
      </c>
      <c r="L716" s="40">
        <f t="shared" si="5"/>
        <v>0</v>
      </c>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row>
    <row r="717" ht="15.0" customHeight="1">
      <c r="C717" s="1" t="str">
        <f t="shared" si="1"/>
        <v>Matías Aereal </v>
      </c>
      <c r="F717" s="86"/>
      <c r="G717" s="85" t="s">
        <v>1822</v>
      </c>
      <c r="H717" s="36" t="str">
        <f t="shared" si="2"/>
        <v>Hay que hacer lo siguiente…</v>
      </c>
      <c r="I717" s="45" t="s">
        <v>150</v>
      </c>
      <c r="J717" s="38" t="str">
        <f t="shared" si="3"/>
        <v>Elaborar</v>
      </c>
      <c r="K717" s="39">
        <f t="shared" si="4"/>
        <v>4</v>
      </c>
      <c r="L717" s="40" t="str">
        <f t="shared" si="5"/>
        <v>Da sugerencia u orientación</v>
      </c>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row>
    <row r="718" ht="15.0" customHeight="1">
      <c r="C718" s="1" t="str">
        <f t="shared" si="1"/>
        <v>Matías Aereal </v>
      </c>
      <c r="F718" s="86"/>
      <c r="G718" s="85" t="s">
        <v>1823</v>
      </c>
      <c r="H718" s="36">
        <f t="shared" si="2"/>
        <v>0</v>
      </c>
      <c r="I718" s="37"/>
      <c r="J718" s="38">
        <f t="shared" si="3"/>
        <v>0</v>
      </c>
      <c r="K718" s="39">
        <f t="shared" si="4"/>
        <v>0</v>
      </c>
      <c r="L718" s="40">
        <f t="shared" si="5"/>
        <v>0</v>
      </c>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row>
    <row r="719" ht="15.0" customHeight="1">
      <c r="C719" s="1" t="str">
        <f t="shared" si="1"/>
        <v>Matías Aereal </v>
      </c>
      <c r="F719" s="86"/>
      <c r="G719" s="85" t="s">
        <v>1824</v>
      </c>
      <c r="H719" s="36">
        <f t="shared" si="2"/>
        <v>0</v>
      </c>
      <c r="I719" s="37"/>
      <c r="J719" s="38">
        <f t="shared" si="3"/>
        <v>0</v>
      </c>
      <c r="K719" s="39">
        <f t="shared" si="4"/>
        <v>0</v>
      </c>
      <c r="L719" s="40">
        <f t="shared" si="5"/>
        <v>0</v>
      </c>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row>
    <row r="720" ht="15.0" customHeight="1">
      <c r="C720" s="1" t="str">
        <f t="shared" si="1"/>
        <v>Diego </v>
      </c>
      <c r="E720" s="59" t="s">
        <v>106</v>
      </c>
      <c r="F720" s="84" t="s">
        <v>1820</v>
      </c>
      <c r="G720" s="85" t="s">
        <v>1825</v>
      </c>
      <c r="H720" s="36">
        <f t="shared" si="2"/>
        <v>0</v>
      </c>
      <c r="I720" s="37"/>
      <c r="J720" s="38">
        <f t="shared" si="3"/>
        <v>0</v>
      </c>
      <c r="K720" s="39">
        <f t="shared" si="4"/>
        <v>0</v>
      </c>
      <c r="L720" s="40">
        <f t="shared" si="5"/>
        <v>0</v>
      </c>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row>
    <row r="721" ht="15.0" customHeight="1">
      <c r="C721" s="1" t="str">
        <f t="shared" si="1"/>
        <v>Diego </v>
      </c>
      <c r="F721" s="86"/>
      <c r="G721" s="85" t="s">
        <v>1826</v>
      </c>
      <c r="H721" s="36">
        <f t="shared" si="2"/>
        <v>0</v>
      </c>
      <c r="I721" s="37"/>
      <c r="J721" s="38">
        <f t="shared" si="3"/>
        <v>0</v>
      </c>
      <c r="K721" s="39">
        <f t="shared" si="4"/>
        <v>0</v>
      </c>
      <c r="L721" s="40">
        <f t="shared" si="5"/>
        <v>0</v>
      </c>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row>
    <row r="722" ht="15.0" customHeight="1">
      <c r="C722" s="1" t="str">
        <f t="shared" si="1"/>
        <v>Matías Aereal </v>
      </c>
      <c r="E722" s="59" t="s">
        <v>167</v>
      </c>
      <c r="F722" s="84" t="s">
        <v>1820</v>
      </c>
      <c r="G722" s="85" t="s">
        <v>1827</v>
      </c>
      <c r="H722" s="36" t="str">
        <f t="shared" si="2"/>
        <v>Discrepar…</v>
      </c>
      <c r="I722" s="45" t="s">
        <v>194</v>
      </c>
      <c r="J722" s="38" t="str">
        <f t="shared" si="3"/>
        <v>Discrepar</v>
      </c>
      <c r="K722" s="39">
        <f t="shared" si="4"/>
        <v>12</v>
      </c>
      <c r="L722" s="40">
        <f t="shared" si="5"/>
        <v>0</v>
      </c>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row>
    <row r="723" ht="15.0" customHeight="1">
      <c r="C723" s="1" t="str">
        <f t="shared" si="1"/>
        <v>Matías Aereal </v>
      </c>
      <c r="F723" s="86"/>
      <c r="G723" s="85" t="s">
        <v>1828</v>
      </c>
      <c r="H723" s="36">
        <f t="shared" si="2"/>
        <v>0</v>
      </c>
      <c r="I723" s="37"/>
      <c r="J723" s="38">
        <f t="shared" si="3"/>
        <v>0</v>
      </c>
      <c r="K723" s="39">
        <f t="shared" si="4"/>
        <v>0</v>
      </c>
      <c r="L723" s="40">
        <f t="shared" si="5"/>
        <v>0</v>
      </c>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row>
    <row r="724" ht="15.0" customHeight="1">
      <c r="A724">
        <f>100+47+24+23</f>
        <v>194</v>
      </c>
      <c r="C724" s="1" t="str">
        <f t="shared" si="1"/>
        <v>Eddie </v>
      </c>
      <c r="E724" s="59" t="s">
        <v>21</v>
      </c>
      <c r="F724" s="84" t="s">
        <v>1829</v>
      </c>
      <c r="G724" s="85" t="s">
        <v>1830</v>
      </c>
      <c r="H724" s="36">
        <f t="shared" si="2"/>
        <v>0</v>
      </c>
      <c r="I724" s="37"/>
      <c r="J724" s="38">
        <f t="shared" si="3"/>
        <v>0</v>
      </c>
      <c r="K724" s="39">
        <f t="shared" si="4"/>
        <v>0</v>
      </c>
      <c r="L724" s="40">
        <f t="shared" si="5"/>
        <v>0</v>
      </c>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c r="AP724" s="30"/>
      <c r="AQ724" s="30"/>
      <c r="AR724" s="30"/>
    </row>
    <row r="725" ht="15.0" customHeight="1">
      <c r="C725" s="1" t="str">
        <f t="shared" si="1"/>
        <v>Diego </v>
      </c>
      <c r="E725" s="59" t="s">
        <v>106</v>
      </c>
      <c r="F725" s="84" t="s">
        <v>1829</v>
      </c>
      <c r="G725" s="85" t="s">
        <v>1831</v>
      </c>
      <c r="H725" s="36">
        <f t="shared" si="2"/>
        <v>0</v>
      </c>
      <c r="I725" s="37"/>
      <c r="J725" s="38">
        <f t="shared" si="3"/>
        <v>0</v>
      </c>
      <c r="K725" s="39">
        <f t="shared" si="4"/>
        <v>0</v>
      </c>
      <c r="L725" s="40">
        <f t="shared" si="5"/>
        <v>0</v>
      </c>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c r="AP725" s="30"/>
      <c r="AQ725" s="30"/>
      <c r="AR725" s="30"/>
    </row>
    <row r="726" ht="15.0" customHeight="1">
      <c r="C726" s="1" t="str">
        <f t="shared" si="1"/>
        <v>Diego </v>
      </c>
      <c r="F726" s="86"/>
      <c r="G726" s="85" t="s">
        <v>1832</v>
      </c>
      <c r="H726" s="36">
        <f t="shared" si="2"/>
        <v>0</v>
      </c>
      <c r="I726" s="37"/>
      <c r="J726" s="38">
        <f t="shared" si="3"/>
        <v>0</v>
      </c>
      <c r="K726" s="39">
        <f t="shared" si="4"/>
        <v>0</v>
      </c>
      <c r="L726" s="40">
        <f t="shared" si="5"/>
        <v>0</v>
      </c>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c r="AP726" s="30"/>
      <c r="AQ726" s="30"/>
      <c r="AR726" s="30"/>
    </row>
    <row r="727" ht="15.0" customHeight="1">
      <c r="C727" s="1" t="str">
        <f t="shared" si="1"/>
        <v>Matías Aereal </v>
      </c>
      <c r="E727" s="59" t="s">
        <v>167</v>
      </c>
      <c r="F727" s="84" t="s">
        <v>1829</v>
      </c>
      <c r="G727" s="85" t="s">
        <v>1833</v>
      </c>
      <c r="H727" s="36">
        <f t="shared" si="2"/>
        <v>0</v>
      </c>
      <c r="I727" s="37"/>
      <c r="J727" s="38">
        <f t="shared" si="3"/>
        <v>0</v>
      </c>
      <c r="K727" s="39">
        <f t="shared" si="4"/>
        <v>0</v>
      </c>
      <c r="L727" s="40">
        <f t="shared" si="5"/>
        <v>0</v>
      </c>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c r="AP727" s="30"/>
      <c r="AQ727" s="30"/>
      <c r="AR727" s="30"/>
    </row>
    <row r="728" ht="15.0" customHeight="1">
      <c r="C728" s="1" t="str">
        <f t="shared" si="1"/>
        <v>Matías Aereal </v>
      </c>
      <c r="F728" s="86"/>
      <c r="G728" s="85" t="s">
        <v>1834</v>
      </c>
      <c r="H728" s="36" t="str">
        <f t="shared" si="2"/>
        <v>Hay que hacer lo siguiente…</v>
      </c>
      <c r="I728" s="45" t="s">
        <v>150</v>
      </c>
      <c r="J728" s="38" t="str">
        <f t="shared" si="3"/>
        <v>Elaborar</v>
      </c>
      <c r="K728" s="39">
        <f t="shared" si="4"/>
        <v>4</v>
      </c>
      <c r="L728" s="40" t="str">
        <f t="shared" si="5"/>
        <v>Da sugerencia u orientación</v>
      </c>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row>
    <row r="729" ht="15.0" customHeight="1">
      <c r="C729" s="1" t="str">
        <f t="shared" si="1"/>
        <v>Diego </v>
      </c>
      <c r="E729" s="59" t="s">
        <v>106</v>
      </c>
      <c r="F729" s="84" t="s">
        <v>1829</v>
      </c>
      <c r="G729" s="85" t="s">
        <v>1835</v>
      </c>
      <c r="H729" s="36">
        <f t="shared" si="2"/>
        <v>0</v>
      </c>
      <c r="I729" s="37"/>
      <c r="J729" s="38">
        <f t="shared" si="3"/>
        <v>0</v>
      </c>
      <c r="K729" s="39">
        <f t="shared" si="4"/>
        <v>0</v>
      </c>
      <c r="L729" s="40">
        <f t="shared" si="5"/>
        <v>0</v>
      </c>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row>
    <row r="730" ht="15.0" customHeight="1">
      <c r="C730" s="1" t="str">
        <f t="shared" si="1"/>
        <v>Jose </v>
      </c>
      <c r="E730" s="59" t="s">
        <v>47</v>
      </c>
      <c r="F730" s="84" t="s">
        <v>1829</v>
      </c>
      <c r="G730" s="85" t="s">
        <v>1836</v>
      </c>
      <c r="H730" s="36" t="str">
        <f t="shared" si="2"/>
        <v>¡Esto va bien! Sigamos…</v>
      </c>
      <c r="I730" s="45" t="s">
        <v>99</v>
      </c>
      <c r="J730" s="38" t="str">
        <f t="shared" si="3"/>
        <v>Reforzar</v>
      </c>
      <c r="K730" s="39">
        <f t="shared" si="4"/>
        <v>5</v>
      </c>
      <c r="L730" s="40" t="str">
        <f t="shared" si="5"/>
        <v>Da opiniones</v>
      </c>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row>
    <row r="731" ht="15.0" customHeight="1">
      <c r="C731" s="1" t="str">
        <f t="shared" si="1"/>
        <v>Jose </v>
      </c>
      <c r="F731" s="86"/>
      <c r="G731" s="85" t="s">
        <v>1837</v>
      </c>
      <c r="H731" s="36">
        <f t="shared" si="2"/>
        <v>0</v>
      </c>
      <c r="I731" s="37"/>
      <c r="J731" s="38">
        <f t="shared" si="3"/>
        <v>0</v>
      </c>
      <c r="K731" s="39">
        <f t="shared" si="4"/>
        <v>0</v>
      </c>
      <c r="L731" s="40">
        <f t="shared" si="5"/>
        <v>0</v>
      </c>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c r="AP731" s="30"/>
      <c r="AQ731" s="30"/>
      <c r="AR731" s="30"/>
    </row>
    <row r="732" ht="15.0" customHeight="1">
      <c r="C732" s="1" t="str">
        <f t="shared" si="1"/>
        <v>Matías Aereal </v>
      </c>
      <c r="E732" s="59" t="s">
        <v>167</v>
      </c>
      <c r="F732" s="84" t="s">
        <v>1829</v>
      </c>
      <c r="G732" s="85" t="s">
        <v>1838</v>
      </c>
      <c r="H732" s="36">
        <f t="shared" si="2"/>
        <v>0</v>
      </c>
      <c r="I732" s="37"/>
      <c r="J732" s="38">
        <f t="shared" si="3"/>
        <v>0</v>
      </c>
      <c r="K732" s="39">
        <f t="shared" si="4"/>
        <v>0</v>
      </c>
      <c r="L732" s="40">
        <f t="shared" si="5"/>
        <v>0</v>
      </c>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row>
    <row r="733" ht="15.0" customHeight="1">
      <c r="C733" s="1" t="str">
        <f t="shared" si="1"/>
        <v>Matías Aereal </v>
      </c>
      <c r="F733" s="86"/>
      <c r="G733" s="85" t="s">
        <v>1839</v>
      </c>
      <c r="H733" s="36">
        <f t="shared" si="2"/>
        <v>0</v>
      </c>
      <c r="I733" s="37"/>
      <c r="J733" s="38">
        <f t="shared" si="3"/>
        <v>0</v>
      </c>
      <c r="K733" s="39">
        <f t="shared" si="4"/>
        <v>0</v>
      </c>
      <c r="L733" s="40">
        <f t="shared" si="5"/>
        <v>0</v>
      </c>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row>
    <row r="734" ht="15.0" customHeight="1">
      <c r="C734" s="1" t="str">
        <f t="shared" si="1"/>
        <v>Diego </v>
      </c>
      <c r="E734" s="59" t="s">
        <v>106</v>
      </c>
      <c r="F734" s="84" t="s">
        <v>1840</v>
      </c>
      <c r="G734" s="85" t="s">
        <v>769</v>
      </c>
      <c r="H734" s="36">
        <f t="shared" si="2"/>
        <v>0</v>
      </c>
      <c r="I734" s="37"/>
      <c r="J734" s="38">
        <f t="shared" si="3"/>
        <v>0</v>
      </c>
      <c r="K734" s="39">
        <f t="shared" si="4"/>
        <v>0</v>
      </c>
      <c r="L734" s="40">
        <f t="shared" si="5"/>
        <v>0</v>
      </c>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row>
    <row r="735" ht="15.0" customHeight="1">
      <c r="C735" s="1" t="str">
        <f t="shared" si="1"/>
        <v>Diego </v>
      </c>
      <c r="F735" s="86"/>
      <c r="G735" s="85" t="s">
        <v>1841</v>
      </c>
      <c r="H735" s="36">
        <f t="shared" si="2"/>
        <v>0</v>
      </c>
      <c r="I735" s="37"/>
      <c r="J735" s="38">
        <f t="shared" si="3"/>
        <v>0</v>
      </c>
      <c r="K735" s="39">
        <f t="shared" si="4"/>
        <v>0</v>
      </c>
      <c r="L735" s="40">
        <f t="shared" si="5"/>
        <v>0</v>
      </c>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row>
    <row r="736" ht="15.0" customHeight="1">
      <c r="C736" s="1" t="str">
        <f t="shared" si="1"/>
        <v>Matías Aereal </v>
      </c>
      <c r="E736" s="59" t="s">
        <v>167</v>
      </c>
      <c r="F736" s="84" t="s">
        <v>1840</v>
      </c>
      <c r="G736" s="85" t="s">
        <v>1842</v>
      </c>
      <c r="H736" s="36" t="str">
        <f t="shared" si="2"/>
        <v>Resumiendo,…</v>
      </c>
      <c r="I736" s="45" t="s">
        <v>90</v>
      </c>
      <c r="J736" s="38" t="str">
        <f t="shared" si="3"/>
        <v>Resumir información</v>
      </c>
      <c r="K736" s="39">
        <f t="shared" si="4"/>
        <v>6</v>
      </c>
      <c r="L736" s="40" t="str">
        <f t="shared" si="5"/>
        <v>Da información</v>
      </c>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row>
    <row r="737" ht="15.0" customHeight="1">
      <c r="C737" s="1" t="str">
        <f t="shared" si="1"/>
        <v>Matías Aereal </v>
      </c>
      <c r="F737" s="86"/>
      <c r="G737" s="85" t="s">
        <v>1843</v>
      </c>
      <c r="H737" s="36">
        <f t="shared" si="2"/>
        <v>0</v>
      </c>
      <c r="I737" s="37"/>
      <c r="J737" s="38">
        <f t="shared" si="3"/>
        <v>0</v>
      </c>
      <c r="K737" s="39">
        <f t="shared" si="4"/>
        <v>0</v>
      </c>
      <c r="L737" s="40">
        <f t="shared" si="5"/>
        <v>0</v>
      </c>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row>
    <row r="738" ht="15.0" customHeight="1">
      <c r="C738" s="1" t="str">
        <f t="shared" si="1"/>
        <v>Diego </v>
      </c>
      <c r="E738" s="59" t="s">
        <v>106</v>
      </c>
      <c r="F738" s="84" t="s">
        <v>1840</v>
      </c>
      <c r="G738" s="85" t="s">
        <v>1844</v>
      </c>
      <c r="H738" s="36">
        <f t="shared" si="2"/>
        <v>0</v>
      </c>
      <c r="I738" s="37"/>
      <c r="J738" s="38">
        <f t="shared" si="3"/>
        <v>0</v>
      </c>
      <c r="K738" s="39">
        <f t="shared" si="4"/>
        <v>0</v>
      </c>
      <c r="L738" s="40">
        <f t="shared" si="5"/>
        <v>0</v>
      </c>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row>
    <row r="739" ht="15.0" customHeight="1">
      <c r="C739" s="1" t="str">
        <f t="shared" si="1"/>
        <v>Jose </v>
      </c>
      <c r="E739" s="59" t="s">
        <v>47</v>
      </c>
      <c r="F739" s="84" t="s">
        <v>1845</v>
      </c>
      <c r="G739" s="85" t="s">
        <v>1846</v>
      </c>
      <c r="H739" s="36" t="str">
        <f t="shared" si="2"/>
        <v>Pero podría ocurrir que…</v>
      </c>
      <c r="I739" s="45" t="s">
        <v>136</v>
      </c>
      <c r="J739" s="38" t="str">
        <f t="shared" si="3"/>
        <v>Proponer excepciones</v>
      </c>
      <c r="K739" s="39">
        <f t="shared" si="4"/>
        <v>5</v>
      </c>
      <c r="L739" s="40" t="str">
        <f t="shared" si="5"/>
        <v>Da opiniones</v>
      </c>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row>
    <row r="740" ht="15.0" customHeight="1">
      <c r="C740" s="1" t="str">
        <f t="shared" si="1"/>
        <v>Diego </v>
      </c>
      <c r="E740" s="59" t="s">
        <v>106</v>
      </c>
      <c r="F740" s="84" t="s">
        <v>1845</v>
      </c>
      <c r="G740" s="85" t="s">
        <v>1847</v>
      </c>
      <c r="H740" s="36">
        <f t="shared" si="2"/>
        <v>0</v>
      </c>
      <c r="I740" s="37"/>
      <c r="J740" s="38">
        <f t="shared" si="3"/>
        <v>0</v>
      </c>
      <c r="K740" s="39">
        <f t="shared" si="4"/>
        <v>0</v>
      </c>
      <c r="L740" s="40">
        <f t="shared" si="5"/>
        <v>0</v>
      </c>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row>
    <row r="741" ht="15.0" customHeight="1">
      <c r="C741" s="1" t="str">
        <f t="shared" si="1"/>
        <v>Matías Aereal </v>
      </c>
      <c r="E741" s="59" t="s">
        <v>167</v>
      </c>
      <c r="F741" s="84" t="s">
        <v>1845</v>
      </c>
      <c r="G741" s="85" t="s">
        <v>1848</v>
      </c>
      <c r="H741" s="36" t="str">
        <f t="shared" si="2"/>
        <v>Hay que hacer lo siguiente…</v>
      </c>
      <c r="I741" s="45" t="s">
        <v>150</v>
      </c>
      <c r="J741" s="38" t="str">
        <f t="shared" si="3"/>
        <v>Elaborar</v>
      </c>
      <c r="K741" s="39">
        <f t="shared" si="4"/>
        <v>4</v>
      </c>
      <c r="L741" s="40" t="str">
        <f t="shared" si="5"/>
        <v>Da sugerencia u orientación</v>
      </c>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row>
    <row r="742" ht="15.0" customHeight="1">
      <c r="C742" s="1" t="str">
        <f t="shared" si="1"/>
        <v>Jose </v>
      </c>
      <c r="E742" s="59" t="s">
        <v>47</v>
      </c>
      <c r="F742" s="84" t="s">
        <v>1845</v>
      </c>
      <c r="G742" s="85" t="s">
        <v>1849</v>
      </c>
      <c r="H742" s="36">
        <f t="shared" si="2"/>
        <v>0</v>
      </c>
      <c r="I742" s="37"/>
      <c r="J742" s="38">
        <f t="shared" si="3"/>
        <v>0</v>
      </c>
      <c r="K742" s="39">
        <f t="shared" si="4"/>
        <v>0</v>
      </c>
      <c r="L742" s="40">
        <f t="shared" si="5"/>
        <v>0</v>
      </c>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row>
    <row r="743" ht="15.0" customHeight="1">
      <c r="C743" s="1" t="str">
        <f t="shared" si="1"/>
        <v>Matías Aereal </v>
      </c>
      <c r="E743" s="59" t="s">
        <v>167</v>
      </c>
      <c r="F743" s="84" t="s">
        <v>1845</v>
      </c>
      <c r="G743" s="85" t="s">
        <v>1850</v>
      </c>
      <c r="H743" s="36">
        <f t="shared" si="2"/>
        <v>0</v>
      </c>
      <c r="I743" s="37"/>
      <c r="J743" s="38">
        <f t="shared" si="3"/>
        <v>0</v>
      </c>
      <c r="K743" s="39">
        <f t="shared" si="4"/>
        <v>0</v>
      </c>
      <c r="L743" s="40">
        <f t="shared" si="5"/>
        <v>0</v>
      </c>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row>
    <row r="744" ht="15.0" customHeight="1">
      <c r="C744" s="1" t="str">
        <f t="shared" si="1"/>
        <v>Matías Aereal </v>
      </c>
      <c r="F744" s="86"/>
      <c r="G744" s="85" t="s">
        <v>1851</v>
      </c>
      <c r="H744" s="36">
        <f t="shared" si="2"/>
        <v>0</v>
      </c>
      <c r="I744" s="37"/>
      <c r="J744" s="38">
        <f t="shared" si="3"/>
        <v>0</v>
      </c>
      <c r="K744" s="39">
        <f t="shared" si="4"/>
        <v>0</v>
      </c>
      <c r="L744" s="40">
        <f t="shared" si="5"/>
        <v>0</v>
      </c>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row>
    <row r="745" ht="15.0" customHeight="1">
      <c r="C745" s="1" t="str">
        <f t="shared" si="1"/>
        <v>Matías Aereal </v>
      </c>
      <c r="F745" s="86"/>
      <c r="G745" s="85" t="s">
        <v>1852</v>
      </c>
      <c r="H745" s="36">
        <f t="shared" si="2"/>
        <v>0</v>
      </c>
      <c r="I745" s="37"/>
      <c r="J745" s="38">
        <f t="shared" si="3"/>
        <v>0</v>
      </c>
      <c r="K745" s="39">
        <f t="shared" si="4"/>
        <v>0</v>
      </c>
      <c r="L745" s="40">
        <f t="shared" si="5"/>
        <v>0</v>
      </c>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row>
    <row r="746" ht="15.0" customHeight="1">
      <c r="C746" s="1" t="str">
        <f t="shared" si="1"/>
        <v>Diego </v>
      </c>
      <c r="E746" s="59" t="s">
        <v>106</v>
      </c>
      <c r="F746" s="84" t="s">
        <v>1853</v>
      </c>
      <c r="G746" s="85" t="s">
        <v>1854</v>
      </c>
      <c r="H746" s="36" t="str">
        <f t="shared" si="2"/>
        <v>¡Hasta la próxima!</v>
      </c>
      <c r="I746" s="45" t="s">
        <v>126</v>
      </c>
      <c r="J746" s="38" t="str">
        <f t="shared" si="3"/>
        <v>Finalizar participación</v>
      </c>
      <c r="K746" s="39">
        <f t="shared" si="4"/>
        <v>1</v>
      </c>
      <c r="L746" s="40" t="str">
        <f t="shared" si="5"/>
        <v>Muestra solidaridad</v>
      </c>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row>
    <row r="747" ht="15.0" customHeight="1">
      <c r="C747" s="1" t="str">
        <f t="shared" si="1"/>
        <v>Eddie </v>
      </c>
      <c r="E747" s="59" t="s">
        <v>21</v>
      </c>
      <c r="F747" s="84" t="s">
        <v>1853</v>
      </c>
      <c r="G747" s="85" t="s">
        <v>1855</v>
      </c>
      <c r="H747" s="36" t="str">
        <f t="shared" si="2"/>
        <v>Yo creo que… porque…</v>
      </c>
      <c r="I747" s="45" t="s">
        <v>349</v>
      </c>
      <c r="J747" s="38" t="str">
        <f t="shared" si="3"/>
        <v>Justificar</v>
      </c>
      <c r="K747" s="39">
        <f t="shared" si="4"/>
        <v>5</v>
      </c>
      <c r="L747" s="40" t="str">
        <f t="shared" si="5"/>
        <v>Da opiniones</v>
      </c>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row>
    <row r="748" ht="15.0" customHeight="1">
      <c r="C748" s="1" t="str">
        <f t="shared" si="1"/>
        <v>Diego </v>
      </c>
      <c r="E748" s="59" t="s">
        <v>106</v>
      </c>
      <c r="F748" s="84" t="s">
        <v>1853</v>
      </c>
      <c r="G748" s="85" t="s">
        <v>1856</v>
      </c>
      <c r="H748" s="36">
        <f t="shared" si="2"/>
        <v>0</v>
      </c>
      <c r="I748" s="37"/>
      <c r="J748" s="38">
        <f t="shared" si="3"/>
        <v>0</v>
      </c>
      <c r="K748" s="39">
        <f t="shared" si="4"/>
        <v>0</v>
      </c>
      <c r="L748" s="40">
        <f t="shared" si="5"/>
        <v>0</v>
      </c>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row>
    <row r="749" ht="15.0" customHeight="1">
      <c r="C749" s="1" t="str">
        <f t="shared" si="1"/>
        <v>Matías Aereal </v>
      </c>
      <c r="E749" s="59" t="s">
        <v>167</v>
      </c>
      <c r="F749" s="84" t="s">
        <v>1853</v>
      </c>
      <c r="G749" s="85" t="s">
        <v>1857</v>
      </c>
      <c r="H749" s="36" t="str">
        <f t="shared" si="2"/>
        <v>Resumiendo,…</v>
      </c>
      <c r="I749" s="45" t="s">
        <v>90</v>
      </c>
      <c r="J749" s="38" t="str">
        <f t="shared" si="3"/>
        <v>Resumir información</v>
      </c>
      <c r="K749" s="39">
        <f t="shared" si="4"/>
        <v>6</v>
      </c>
      <c r="L749" s="40" t="str">
        <f t="shared" si="5"/>
        <v>Da información</v>
      </c>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row>
    <row r="750" ht="15.0" customHeight="1">
      <c r="C750" s="1" t="str">
        <f t="shared" si="1"/>
        <v>Diego </v>
      </c>
      <c r="E750" s="59" t="s">
        <v>106</v>
      </c>
      <c r="F750" s="84" t="s">
        <v>1853</v>
      </c>
      <c r="G750" s="85" t="s">
        <v>1858</v>
      </c>
      <c r="H750" s="36">
        <f t="shared" si="2"/>
        <v>0</v>
      </c>
      <c r="I750" s="37"/>
      <c r="J750" s="38">
        <f t="shared" si="3"/>
        <v>0</v>
      </c>
      <c r="K750" s="39">
        <f t="shared" si="4"/>
        <v>0</v>
      </c>
      <c r="L750" s="40">
        <f t="shared" si="5"/>
        <v>0</v>
      </c>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row>
    <row r="751" ht="15.0" customHeight="1">
      <c r="C751" s="1" t="str">
        <f t="shared" si="1"/>
        <v>Diego </v>
      </c>
      <c r="F751" s="86"/>
      <c r="G751" s="85" t="s">
        <v>1859</v>
      </c>
      <c r="H751" s="36">
        <f t="shared" si="2"/>
        <v>0</v>
      </c>
      <c r="I751" s="37"/>
      <c r="J751" s="38">
        <f t="shared" si="3"/>
        <v>0</v>
      </c>
      <c r="K751" s="39">
        <f t="shared" si="4"/>
        <v>0</v>
      </c>
      <c r="L751" s="40">
        <f t="shared" si="5"/>
        <v>0</v>
      </c>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row>
    <row r="752" ht="15.0" customHeight="1">
      <c r="C752" s="1" t="str">
        <f t="shared" si="1"/>
        <v>Matías Aereal </v>
      </c>
      <c r="E752" s="59" t="s">
        <v>167</v>
      </c>
      <c r="F752" s="84" t="s">
        <v>1853</v>
      </c>
      <c r="G752" s="85" t="s">
        <v>1020</v>
      </c>
      <c r="H752" s="36">
        <f t="shared" si="2"/>
        <v>0</v>
      </c>
      <c r="I752" s="37"/>
      <c r="J752" s="38">
        <f t="shared" si="3"/>
        <v>0</v>
      </c>
      <c r="K752" s="39">
        <f t="shared" si="4"/>
        <v>0</v>
      </c>
      <c r="L752" s="40">
        <f t="shared" si="5"/>
        <v>0</v>
      </c>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row>
    <row r="753" ht="15.0" customHeight="1">
      <c r="C753" s="1" t="str">
        <f t="shared" si="1"/>
        <v>Diego </v>
      </c>
      <c r="E753" s="59" t="s">
        <v>106</v>
      </c>
      <c r="F753" s="84" t="s">
        <v>1853</v>
      </c>
      <c r="G753" s="85" t="s">
        <v>947</v>
      </c>
      <c r="H753" s="36" t="str">
        <f t="shared" si="2"/>
        <v>No</v>
      </c>
      <c r="I753" s="45" t="s">
        <v>91</v>
      </c>
      <c r="J753" s="38" t="str">
        <f t="shared" si="3"/>
        <v>Rechazo</v>
      </c>
      <c r="K753" s="39">
        <f t="shared" si="4"/>
        <v>10</v>
      </c>
      <c r="L753" s="40" t="str">
        <f t="shared" si="5"/>
        <v>Muestra desacuerdo o desaprobación</v>
      </c>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row>
    <row r="754" ht="15.0" customHeight="1">
      <c r="C754" s="1" t="str">
        <f t="shared" si="1"/>
        <v>Matías Aereal </v>
      </c>
      <c r="E754" s="59" t="s">
        <v>167</v>
      </c>
      <c r="F754" s="84" t="s">
        <v>1860</v>
      </c>
      <c r="G754" s="85" t="s">
        <v>1861</v>
      </c>
      <c r="H754" s="36">
        <f t="shared" si="2"/>
        <v>0</v>
      </c>
      <c r="I754" s="37"/>
      <c r="J754" s="38">
        <f t="shared" si="3"/>
        <v>0</v>
      </c>
      <c r="K754" s="39">
        <f t="shared" si="4"/>
        <v>0</v>
      </c>
      <c r="L754" s="40">
        <f t="shared" si="5"/>
        <v>0</v>
      </c>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row>
    <row r="755" ht="15.0" customHeight="1">
      <c r="C755" s="1" t="str">
        <f t="shared" si="1"/>
        <v>Matías Aereal </v>
      </c>
      <c r="F755" s="86"/>
      <c r="G755" s="85" t="s">
        <v>1862</v>
      </c>
      <c r="H755" s="36">
        <f t="shared" si="2"/>
        <v>0</v>
      </c>
      <c r="I755" s="37"/>
      <c r="J755" s="38">
        <f t="shared" si="3"/>
        <v>0</v>
      </c>
      <c r="K755" s="39">
        <f t="shared" si="4"/>
        <v>0</v>
      </c>
      <c r="L755" s="40">
        <f t="shared" si="5"/>
        <v>0</v>
      </c>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row>
    <row r="756" ht="15.0" customHeight="1">
      <c r="C756" s="1" t="str">
        <f t="shared" si="1"/>
        <v>Jose </v>
      </c>
      <c r="E756" s="59" t="s">
        <v>47</v>
      </c>
      <c r="F756" s="84" t="s">
        <v>1860</v>
      </c>
      <c r="G756" s="85" t="s">
        <v>1863</v>
      </c>
      <c r="H756" s="36">
        <f t="shared" si="2"/>
        <v>0</v>
      </c>
      <c r="I756" s="37"/>
      <c r="J756" s="38">
        <f t="shared" si="3"/>
        <v>0</v>
      </c>
      <c r="K756" s="39">
        <f t="shared" si="4"/>
        <v>0</v>
      </c>
      <c r="L756" s="40">
        <f t="shared" si="5"/>
        <v>0</v>
      </c>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row>
    <row r="757" ht="15.0" customHeight="1">
      <c r="C757" s="1" t="str">
        <f t="shared" si="1"/>
        <v>Eddie </v>
      </c>
      <c r="E757" s="59" t="s">
        <v>21</v>
      </c>
      <c r="F757" s="84" t="s">
        <v>1860</v>
      </c>
      <c r="G757" s="85" t="s">
        <v>1864</v>
      </c>
      <c r="H757" s="36" t="str">
        <f t="shared" si="2"/>
        <v>Discrepar…</v>
      </c>
      <c r="I757" s="45" t="s">
        <v>194</v>
      </c>
      <c r="J757" s="38" t="str">
        <f t="shared" si="3"/>
        <v>Discrepar</v>
      </c>
      <c r="K757" s="39">
        <f t="shared" si="4"/>
        <v>12</v>
      </c>
      <c r="L757" s="40">
        <f t="shared" si="5"/>
        <v>0</v>
      </c>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row>
    <row r="758" ht="15.0" customHeight="1">
      <c r="C758" s="1" t="str">
        <f t="shared" si="1"/>
        <v>Eddie </v>
      </c>
      <c r="F758" s="86"/>
      <c r="G758" s="85" t="s">
        <v>1865</v>
      </c>
      <c r="H758" s="36">
        <f t="shared" si="2"/>
        <v>0</v>
      </c>
      <c r="I758" s="37"/>
      <c r="J758" s="38">
        <f t="shared" si="3"/>
        <v>0</v>
      </c>
      <c r="K758" s="39">
        <f t="shared" si="4"/>
        <v>0</v>
      </c>
      <c r="L758" s="40">
        <f t="shared" si="5"/>
        <v>0</v>
      </c>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row>
    <row r="759" ht="15.0" customHeight="1">
      <c r="C759" s="1" t="str">
        <f t="shared" si="1"/>
        <v>Jose </v>
      </c>
      <c r="E759" s="59" t="s">
        <v>47</v>
      </c>
      <c r="F759" s="84" t="s">
        <v>1860</v>
      </c>
      <c r="G759" s="85" t="s">
        <v>1866</v>
      </c>
      <c r="H759" s="36" t="str">
        <f t="shared" si="2"/>
        <v>Intentemos…</v>
      </c>
      <c r="I759" s="45" t="s">
        <v>101</v>
      </c>
      <c r="J759" s="38" t="str">
        <f t="shared" si="3"/>
        <v>Guiar</v>
      </c>
      <c r="K759" s="39">
        <f t="shared" si="4"/>
        <v>4</v>
      </c>
      <c r="L759" s="40" t="str">
        <f t="shared" si="5"/>
        <v>Da sugerencia u orientación</v>
      </c>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row>
    <row r="760" ht="15.0" customHeight="1">
      <c r="C760" s="1" t="str">
        <f t="shared" si="1"/>
        <v>Matías Aereal </v>
      </c>
      <c r="E760" s="59" t="s">
        <v>167</v>
      </c>
      <c r="F760" s="84" t="s">
        <v>1860</v>
      </c>
      <c r="G760" s="85" t="s">
        <v>1867</v>
      </c>
      <c r="H760" s="36" t="str">
        <f t="shared" si="2"/>
        <v>Discrepar…</v>
      </c>
      <c r="I760" s="45" t="s">
        <v>194</v>
      </c>
      <c r="J760" s="38" t="str">
        <f t="shared" si="3"/>
        <v>Discrepar</v>
      </c>
      <c r="K760" s="39">
        <f t="shared" si="4"/>
        <v>12</v>
      </c>
      <c r="L760" s="40">
        <f t="shared" si="5"/>
        <v>0</v>
      </c>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row>
    <row r="761" ht="15.0" customHeight="1">
      <c r="C761" s="1" t="str">
        <f t="shared" si="1"/>
        <v>Jose </v>
      </c>
      <c r="E761" s="59" t="s">
        <v>47</v>
      </c>
      <c r="F761" s="84" t="s">
        <v>1868</v>
      </c>
      <c r="G761" s="85" t="s">
        <v>1869</v>
      </c>
      <c r="H761" s="36">
        <f t="shared" si="2"/>
        <v>0</v>
      </c>
      <c r="I761" s="37"/>
      <c r="J761" s="38">
        <f t="shared" si="3"/>
        <v>0</v>
      </c>
      <c r="K761" s="39">
        <f t="shared" si="4"/>
        <v>0</v>
      </c>
      <c r="L761" s="40">
        <f t="shared" si="5"/>
        <v>0</v>
      </c>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row>
    <row r="762" ht="15.0" customHeight="1">
      <c r="C762" s="1" t="str">
        <f t="shared" si="1"/>
        <v>Matías Aereal </v>
      </c>
      <c r="E762" s="59" t="s">
        <v>167</v>
      </c>
      <c r="F762" s="84" t="s">
        <v>1868</v>
      </c>
      <c r="G762" s="85" t="s">
        <v>1870</v>
      </c>
      <c r="H762" s="36" t="str">
        <f t="shared" si="2"/>
        <v>Discrepar…</v>
      </c>
      <c r="I762" s="45" t="s">
        <v>194</v>
      </c>
      <c r="J762" s="38" t="str">
        <f t="shared" si="3"/>
        <v>Discrepar</v>
      </c>
      <c r="K762" s="39">
        <f t="shared" si="4"/>
        <v>12</v>
      </c>
      <c r="L762" s="40">
        <f t="shared" si="5"/>
        <v>0</v>
      </c>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row>
    <row r="763" ht="15.0" customHeight="1">
      <c r="C763" s="1" t="str">
        <f t="shared" si="1"/>
        <v>Eddie </v>
      </c>
      <c r="E763" s="59" t="s">
        <v>21</v>
      </c>
      <c r="F763" s="84" t="s">
        <v>1871</v>
      </c>
      <c r="G763" s="85" t="s">
        <v>1872</v>
      </c>
      <c r="H763" s="36" t="str">
        <f t="shared" si="2"/>
        <v>No</v>
      </c>
      <c r="I763" s="45" t="s">
        <v>91</v>
      </c>
      <c r="J763" s="38" t="str">
        <f t="shared" si="3"/>
        <v>Rechazo</v>
      </c>
      <c r="K763" s="39">
        <f t="shared" si="4"/>
        <v>10</v>
      </c>
      <c r="L763" s="40" t="str">
        <f t="shared" si="5"/>
        <v>Muestra desacuerdo o desaprobación</v>
      </c>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row>
    <row r="764" ht="15.0" customHeight="1">
      <c r="C764" s="1" t="str">
        <f t="shared" si="1"/>
        <v>Eddie </v>
      </c>
      <c r="F764" s="86"/>
      <c r="G764" s="85" t="s">
        <v>1873</v>
      </c>
      <c r="H764" s="36">
        <f t="shared" si="2"/>
        <v>0</v>
      </c>
      <c r="I764" s="37"/>
      <c r="J764" s="38">
        <f t="shared" si="3"/>
        <v>0</v>
      </c>
      <c r="K764" s="39">
        <f t="shared" si="4"/>
        <v>0</v>
      </c>
      <c r="L764" s="40">
        <f t="shared" si="5"/>
        <v>0</v>
      </c>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row>
    <row r="765" ht="15.0" customHeight="1">
      <c r="C765" s="1" t="str">
        <f t="shared" si="1"/>
        <v>Eddie </v>
      </c>
      <c r="F765" s="86"/>
      <c r="G765" s="85" t="s">
        <v>1874</v>
      </c>
      <c r="H765" s="36">
        <f t="shared" si="2"/>
        <v>0</v>
      </c>
      <c r="I765" s="37"/>
      <c r="J765" s="38">
        <f t="shared" si="3"/>
        <v>0</v>
      </c>
      <c r="K765" s="39">
        <f t="shared" si="4"/>
        <v>0</v>
      </c>
      <c r="L765" s="40">
        <f t="shared" si="5"/>
        <v>0</v>
      </c>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row>
    <row r="766" ht="15.0" customHeight="1">
      <c r="C766" s="1" t="str">
        <f t="shared" si="1"/>
        <v>Matías Aereal </v>
      </c>
      <c r="E766" s="59" t="s">
        <v>167</v>
      </c>
      <c r="F766" s="84" t="s">
        <v>1875</v>
      </c>
      <c r="G766" s="85" t="s">
        <v>1876</v>
      </c>
      <c r="H766" s="36" t="str">
        <f t="shared" si="2"/>
        <v>Discrepar…</v>
      </c>
      <c r="I766" s="45" t="s">
        <v>194</v>
      </c>
      <c r="J766" s="38" t="str">
        <f t="shared" si="3"/>
        <v>Discrepar</v>
      </c>
      <c r="K766" s="39">
        <f t="shared" si="4"/>
        <v>12</v>
      </c>
      <c r="L766" s="40">
        <f t="shared" si="5"/>
        <v>0</v>
      </c>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row>
    <row r="767" ht="15.0" customHeight="1">
      <c r="C767" s="1" t="str">
        <f t="shared" si="1"/>
        <v>Matías Aereal </v>
      </c>
      <c r="F767" s="86"/>
      <c r="G767" s="85" t="s">
        <v>1877</v>
      </c>
      <c r="H767" s="36" t="str">
        <f t="shared" si="2"/>
        <v>Discrepar…</v>
      </c>
      <c r="I767" s="45" t="s">
        <v>194</v>
      </c>
      <c r="J767" s="38" t="str">
        <f t="shared" si="3"/>
        <v>Discrepar</v>
      </c>
      <c r="K767" s="39">
        <f t="shared" si="4"/>
        <v>12</v>
      </c>
      <c r="L767" s="40">
        <f t="shared" si="5"/>
        <v>0</v>
      </c>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row>
    <row r="768" ht="15.0" customHeight="1">
      <c r="C768" s="1" t="str">
        <f t="shared" si="1"/>
        <v>Matías Aereal </v>
      </c>
      <c r="F768" s="86"/>
      <c r="G768" s="85" t="s">
        <v>1878</v>
      </c>
      <c r="H768" s="36" t="str">
        <f t="shared" si="2"/>
        <v>Discrepar…</v>
      </c>
      <c r="I768" s="45" t="s">
        <v>194</v>
      </c>
      <c r="J768" s="38" t="str">
        <f t="shared" si="3"/>
        <v>Discrepar</v>
      </c>
      <c r="K768" s="39">
        <f t="shared" si="4"/>
        <v>12</v>
      </c>
      <c r="L768" s="40">
        <f t="shared" si="5"/>
        <v>0</v>
      </c>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row>
    <row r="769" ht="15.0" customHeight="1">
      <c r="C769" s="1" t="str">
        <f t="shared" si="1"/>
        <v>Jose </v>
      </c>
      <c r="E769" s="59" t="s">
        <v>47</v>
      </c>
      <c r="F769" s="84" t="s">
        <v>1879</v>
      </c>
      <c r="G769" s="85" t="s">
        <v>1880</v>
      </c>
      <c r="H769" s="36">
        <f t="shared" si="2"/>
        <v>0</v>
      </c>
      <c r="I769" s="37"/>
      <c r="J769" s="38">
        <f t="shared" si="3"/>
        <v>0</v>
      </c>
      <c r="K769" s="39">
        <f t="shared" si="4"/>
        <v>0</v>
      </c>
      <c r="L769" s="40">
        <f t="shared" si="5"/>
        <v>0</v>
      </c>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row>
    <row r="770" ht="15.0" customHeight="1">
      <c r="C770" s="1" t="str">
        <f t="shared" si="1"/>
        <v>Jose </v>
      </c>
      <c r="F770" s="86"/>
      <c r="G770" s="85" t="s">
        <v>290</v>
      </c>
      <c r="H770" s="36">
        <f t="shared" si="2"/>
        <v>0</v>
      </c>
      <c r="I770" s="37"/>
      <c r="J770" s="38">
        <f t="shared" si="3"/>
        <v>0</v>
      </c>
      <c r="K770" s="39">
        <f t="shared" si="4"/>
        <v>0</v>
      </c>
      <c r="L770" s="40">
        <f t="shared" si="5"/>
        <v>0</v>
      </c>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row>
    <row r="771" ht="15.0" customHeight="1">
      <c r="C771" s="1" t="str">
        <f t="shared" si="1"/>
        <v>Matías Aereal </v>
      </c>
      <c r="E771" s="59" t="s">
        <v>167</v>
      </c>
      <c r="F771" s="84" t="s">
        <v>1879</v>
      </c>
      <c r="G771" s="85" t="s">
        <v>1881</v>
      </c>
      <c r="H771" s="36" t="str">
        <f t="shared" si="2"/>
        <v>Yo creo que… porque…</v>
      </c>
      <c r="I771" s="45" t="s">
        <v>349</v>
      </c>
      <c r="J771" s="38" t="str">
        <f t="shared" si="3"/>
        <v>Justificar</v>
      </c>
      <c r="K771" s="39">
        <f t="shared" si="4"/>
        <v>5</v>
      </c>
      <c r="L771" s="40" t="str">
        <f t="shared" si="5"/>
        <v>Da opiniones</v>
      </c>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row>
    <row r="772" ht="15.0" customHeight="1">
      <c r="C772" s="1" t="str">
        <f t="shared" si="1"/>
        <v>Jose </v>
      </c>
      <c r="E772" s="59" t="s">
        <v>47</v>
      </c>
      <c r="F772" s="84" t="s">
        <v>1882</v>
      </c>
      <c r="G772" s="85" t="s">
        <v>1883</v>
      </c>
      <c r="H772" s="36" t="str">
        <f t="shared" si="2"/>
        <v>Continuemos…</v>
      </c>
      <c r="I772" s="45" t="s">
        <v>338</v>
      </c>
      <c r="J772" s="38" t="str">
        <f t="shared" si="3"/>
        <v>Coordinar procesos grupales</v>
      </c>
      <c r="K772" s="39">
        <f t="shared" si="4"/>
        <v>5</v>
      </c>
      <c r="L772" s="40" t="str">
        <f t="shared" si="5"/>
        <v>Da opiniones</v>
      </c>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row>
    <row r="773" ht="15.0" customHeight="1">
      <c r="C773" s="1" t="str">
        <f t="shared" si="1"/>
        <v>Matías Aereal </v>
      </c>
      <c r="E773" s="59" t="s">
        <v>167</v>
      </c>
      <c r="F773" s="84" t="s">
        <v>1884</v>
      </c>
      <c r="G773" s="85" t="s">
        <v>1885</v>
      </c>
      <c r="H773" s="36">
        <f t="shared" si="2"/>
        <v>0</v>
      </c>
      <c r="I773" s="37"/>
      <c r="J773" s="38">
        <f t="shared" si="3"/>
        <v>0</v>
      </c>
      <c r="K773" s="39">
        <f t="shared" si="4"/>
        <v>0</v>
      </c>
      <c r="L773" s="40">
        <f t="shared" si="5"/>
        <v>0</v>
      </c>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row>
    <row r="774" ht="15.0" customHeight="1">
      <c r="C774" s="1" t="str">
        <f t="shared" si="1"/>
        <v>Matías Aereal </v>
      </c>
      <c r="F774" s="86"/>
      <c r="G774" s="85" t="s">
        <v>1886</v>
      </c>
      <c r="H774" s="36">
        <f t="shared" si="2"/>
        <v>0</v>
      </c>
      <c r="I774" s="37"/>
      <c r="J774" s="38">
        <f t="shared" si="3"/>
        <v>0</v>
      </c>
      <c r="K774" s="39">
        <f t="shared" si="4"/>
        <v>0</v>
      </c>
      <c r="L774" s="40">
        <f t="shared" si="5"/>
        <v>0</v>
      </c>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row>
    <row r="775" ht="15.0" customHeight="1">
      <c r="C775" s="1" t="str">
        <f t="shared" si="1"/>
        <v>Matías Aereal </v>
      </c>
      <c r="F775" s="86"/>
      <c r="G775" s="85" t="s">
        <v>1887</v>
      </c>
      <c r="H775" s="36">
        <f t="shared" si="2"/>
        <v>0</v>
      </c>
      <c r="I775" s="37"/>
      <c r="J775" s="38">
        <f t="shared" si="3"/>
        <v>0</v>
      </c>
      <c r="K775" s="39">
        <f t="shared" si="4"/>
        <v>0</v>
      </c>
      <c r="L775" s="40">
        <f t="shared" si="5"/>
        <v>0</v>
      </c>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row>
    <row r="776" ht="15.0" customHeight="1">
      <c r="C776" s="1" t="str">
        <f t="shared" si="1"/>
        <v>Matías Aereal </v>
      </c>
      <c r="F776" s="86"/>
      <c r="G776" s="85" t="s">
        <v>1888</v>
      </c>
      <c r="H776" s="36">
        <f t="shared" si="2"/>
        <v>0</v>
      </c>
      <c r="I776" s="37"/>
      <c r="J776" s="38">
        <f t="shared" si="3"/>
        <v>0</v>
      </c>
      <c r="K776" s="39">
        <f t="shared" si="4"/>
        <v>0</v>
      </c>
      <c r="L776" s="40">
        <f t="shared" si="5"/>
        <v>0</v>
      </c>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row>
    <row r="777" ht="15.0" customHeight="1">
      <c r="C777" s="1" t="str">
        <f t="shared" si="1"/>
        <v>Matías Aereal </v>
      </c>
      <c r="F777" s="86"/>
      <c r="G777" s="85" t="s">
        <v>1889</v>
      </c>
      <c r="H777" s="36" t="str">
        <f t="shared" si="2"/>
        <v>Discrepar…</v>
      </c>
      <c r="I777" s="45" t="s">
        <v>194</v>
      </c>
      <c r="J777" s="38" t="str">
        <f t="shared" si="3"/>
        <v>Discrepar</v>
      </c>
      <c r="K777" s="39">
        <f t="shared" si="4"/>
        <v>12</v>
      </c>
      <c r="L777" s="40">
        <f t="shared" si="5"/>
        <v>0</v>
      </c>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row>
    <row r="778" ht="15.0" customHeight="1">
      <c r="C778" s="1" t="str">
        <f t="shared" si="1"/>
        <v>Jose </v>
      </c>
      <c r="E778" s="59" t="s">
        <v>47</v>
      </c>
      <c r="F778" s="84" t="s">
        <v>1890</v>
      </c>
      <c r="G778" s="85" t="s">
        <v>1891</v>
      </c>
      <c r="H778" s="36" t="str">
        <f t="shared" si="2"/>
        <v>No estoy seguro…</v>
      </c>
      <c r="I778" s="45" t="s">
        <v>180</v>
      </c>
      <c r="J778" s="38" t="str">
        <f t="shared" si="3"/>
        <v>Dudar</v>
      </c>
      <c r="K778" s="39">
        <f t="shared" si="4"/>
        <v>11</v>
      </c>
      <c r="L778" s="40" t="str">
        <f t="shared" si="5"/>
        <v>Muestra tensión o molestia</v>
      </c>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row>
    <row r="779" ht="15.0" customHeight="1">
      <c r="C779" s="1" t="str">
        <f t="shared" si="1"/>
        <v>Matías Aereal </v>
      </c>
      <c r="E779" s="59" t="s">
        <v>167</v>
      </c>
      <c r="F779" s="84" t="s">
        <v>1890</v>
      </c>
      <c r="G779" s="85" t="s">
        <v>1892</v>
      </c>
      <c r="H779" s="36">
        <f t="shared" si="2"/>
        <v>0</v>
      </c>
      <c r="I779" s="37"/>
      <c r="J779" s="38">
        <f t="shared" si="3"/>
        <v>0</v>
      </c>
      <c r="K779" s="39">
        <f t="shared" si="4"/>
        <v>0</v>
      </c>
      <c r="L779" s="40">
        <f t="shared" si="5"/>
        <v>0</v>
      </c>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row>
    <row r="780" ht="15.0" customHeight="1">
      <c r="C780" s="1" t="str">
        <f t="shared" si="1"/>
        <v>Matías Aereal </v>
      </c>
      <c r="F780" s="86"/>
      <c r="G780" s="85" t="s">
        <v>947</v>
      </c>
      <c r="H780" s="36">
        <f t="shared" si="2"/>
        <v>0</v>
      </c>
      <c r="I780" s="37"/>
      <c r="J780" s="38">
        <f t="shared" si="3"/>
        <v>0</v>
      </c>
      <c r="K780" s="39">
        <f t="shared" si="4"/>
        <v>0</v>
      </c>
      <c r="L780" s="40">
        <f t="shared" si="5"/>
        <v>0</v>
      </c>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row>
    <row r="781" ht="15.0" customHeight="1">
      <c r="C781" s="1" t="str">
        <f t="shared" si="1"/>
        <v>Diego </v>
      </c>
      <c r="E781" s="59" t="s">
        <v>106</v>
      </c>
      <c r="F781" s="84" t="s">
        <v>1893</v>
      </c>
      <c r="G781" s="85" t="s">
        <v>1894</v>
      </c>
      <c r="H781" s="36" t="str">
        <f t="shared" si="2"/>
        <v>¡Hasta la próxima!</v>
      </c>
      <c r="I781" s="45" t="s">
        <v>126</v>
      </c>
      <c r="J781" s="38" t="str">
        <f t="shared" si="3"/>
        <v>Finalizar participación</v>
      </c>
      <c r="K781" s="39">
        <f t="shared" si="4"/>
        <v>1</v>
      </c>
      <c r="L781" s="40" t="str">
        <f t="shared" si="5"/>
        <v>Muestra solidaridad</v>
      </c>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row>
    <row r="782" ht="15.0" customHeight="1">
      <c r="C782" s="1" t="str">
        <f t="shared" si="1"/>
        <v>Diego </v>
      </c>
      <c r="F782" s="86"/>
      <c r="G782" s="85" t="s">
        <v>1895</v>
      </c>
      <c r="H782" s="36">
        <f t="shared" si="2"/>
        <v>0</v>
      </c>
      <c r="I782" s="37"/>
      <c r="J782" s="38">
        <f t="shared" si="3"/>
        <v>0</v>
      </c>
      <c r="K782" s="39">
        <f t="shared" si="4"/>
        <v>0</v>
      </c>
      <c r="L782" s="40">
        <f t="shared" si="5"/>
        <v>0</v>
      </c>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row>
    <row r="783" ht="15.0" customHeight="1">
      <c r="C783" s="1" t="str">
        <f t="shared" si="1"/>
        <v>Diego </v>
      </c>
      <c r="F783" s="86"/>
      <c r="G783" s="85" t="s">
        <v>1896</v>
      </c>
      <c r="H783" s="36">
        <f t="shared" si="2"/>
        <v>0</v>
      </c>
      <c r="I783" s="37"/>
      <c r="J783" s="38">
        <f t="shared" si="3"/>
        <v>0</v>
      </c>
      <c r="K783" s="39">
        <f t="shared" si="4"/>
        <v>0</v>
      </c>
      <c r="L783" s="40">
        <f t="shared" si="5"/>
        <v>0</v>
      </c>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row>
    <row r="784" ht="15.0" customHeight="1">
      <c r="C784" s="1" t="str">
        <f t="shared" si="1"/>
        <v>Matías Aereal </v>
      </c>
      <c r="E784" s="59" t="s">
        <v>167</v>
      </c>
      <c r="F784" s="84" t="s">
        <v>1893</v>
      </c>
      <c r="G784" s="85" t="s">
        <v>1897</v>
      </c>
      <c r="H784" s="36" t="str">
        <f t="shared" si="2"/>
        <v>Yo lo dejaría así…</v>
      </c>
      <c r="I784" s="45" t="s">
        <v>355</v>
      </c>
      <c r="J784" s="38" t="str">
        <f t="shared" si="3"/>
        <v>Afirmar</v>
      </c>
      <c r="K784" s="39">
        <f t="shared" si="4"/>
        <v>5</v>
      </c>
      <c r="L784" s="40" t="str">
        <f t="shared" si="5"/>
        <v>Da opiniones</v>
      </c>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row>
    <row r="785" ht="15.0" customHeight="1">
      <c r="C785" s="1" t="str">
        <f t="shared" si="1"/>
        <v>Jose </v>
      </c>
      <c r="E785" s="59" t="s">
        <v>47</v>
      </c>
      <c r="F785" s="84" t="s">
        <v>1898</v>
      </c>
      <c r="G785" s="85" t="s">
        <v>1899</v>
      </c>
      <c r="H785" s="36" t="str">
        <f t="shared" si="2"/>
        <v>No estoy seguro…</v>
      </c>
      <c r="I785" s="45" t="s">
        <v>180</v>
      </c>
      <c r="J785" s="38" t="str">
        <f t="shared" si="3"/>
        <v>Dudar</v>
      </c>
      <c r="K785" s="39">
        <f t="shared" si="4"/>
        <v>11</v>
      </c>
      <c r="L785" s="40" t="str">
        <f t="shared" si="5"/>
        <v>Muestra tensión o molestia</v>
      </c>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row>
    <row r="786" ht="15.0" customHeight="1">
      <c r="C786" s="1" t="str">
        <f t="shared" si="1"/>
        <v>Matías Aereal </v>
      </c>
      <c r="E786" s="59" t="s">
        <v>167</v>
      </c>
      <c r="F786" s="84" t="s">
        <v>1898</v>
      </c>
      <c r="G786" s="85" t="s">
        <v>1900</v>
      </c>
      <c r="H786" s="36" t="str">
        <f t="shared" si="2"/>
        <v>Yo pienso que…</v>
      </c>
      <c r="I786" s="45" t="s">
        <v>127</v>
      </c>
      <c r="J786" s="38" t="str">
        <f t="shared" si="3"/>
        <v>Sugerir</v>
      </c>
      <c r="K786" s="39">
        <f t="shared" si="4"/>
        <v>5</v>
      </c>
      <c r="L786" s="40" t="str">
        <f t="shared" si="5"/>
        <v>Da opiniones</v>
      </c>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row>
    <row r="787" ht="15.0" customHeight="1">
      <c r="C787" s="1" t="str">
        <f t="shared" si="1"/>
        <v>Eddie </v>
      </c>
      <c r="E787" s="59" t="s">
        <v>21</v>
      </c>
      <c r="F787" s="84" t="s">
        <v>1898</v>
      </c>
      <c r="G787" s="85" t="s">
        <v>1901</v>
      </c>
      <c r="H787" s="36" t="str">
        <f t="shared" si="2"/>
        <v>Yo creo que debemos intentar…</v>
      </c>
      <c r="I787" s="45" t="s">
        <v>65</v>
      </c>
      <c r="J787" s="38" t="str">
        <f t="shared" si="3"/>
        <v>Sugerir acción</v>
      </c>
      <c r="K787" s="39">
        <f t="shared" si="4"/>
        <v>4</v>
      </c>
      <c r="L787" s="40" t="str">
        <f t="shared" si="5"/>
        <v>Da sugerencia u orientación</v>
      </c>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row>
    <row r="788" ht="15.0" customHeight="1">
      <c r="C788" s="1" t="str">
        <f t="shared" si="1"/>
        <v>Jose </v>
      </c>
      <c r="E788" s="59" t="s">
        <v>47</v>
      </c>
      <c r="F788" s="84" t="s">
        <v>1898</v>
      </c>
      <c r="G788" s="85" t="s">
        <v>1902</v>
      </c>
      <c r="H788" s="36" t="str">
        <f t="shared" si="2"/>
        <v>A mi me parece bien…</v>
      </c>
      <c r="I788" s="45" t="s">
        <v>80</v>
      </c>
      <c r="J788" s="38" t="str">
        <f t="shared" si="3"/>
        <v>Concertar</v>
      </c>
      <c r="K788" s="39">
        <f t="shared" si="4"/>
        <v>5</v>
      </c>
      <c r="L788" s="40" t="str">
        <f t="shared" si="5"/>
        <v>Da opiniones</v>
      </c>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row>
    <row r="789" ht="15.0" customHeight="1">
      <c r="C789" s="1" t="str">
        <f t="shared" si="1"/>
        <v>Eddie </v>
      </c>
      <c r="E789" s="59" t="s">
        <v>21</v>
      </c>
      <c r="F789" s="84" t="s">
        <v>1898</v>
      </c>
      <c r="G789" s="85" t="s">
        <v>1903</v>
      </c>
      <c r="H789" s="36" t="str">
        <f t="shared" si="2"/>
        <v>¡Hasta la próxima!</v>
      </c>
      <c r="I789" s="45" t="s">
        <v>126</v>
      </c>
      <c r="J789" s="38" t="str">
        <f t="shared" si="3"/>
        <v>Finalizar participación</v>
      </c>
      <c r="K789" s="39">
        <f t="shared" si="4"/>
        <v>1</v>
      </c>
      <c r="L789" s="40" t="str">
        <f t="shared" si="5"/>
        <v>Muestra solidaridad</v>
      </c>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row>
    <row r="790" ht="15.0" customHeight="1">
      <c r="C790" s="1" t="str">
        <f t="shared" si="1"/>
        <v>Matías Aereal </v>
      </c>
      <c r="E790" s="59" t="s">
        <v>167</v>
      </c>
      <c r="F790" s="84" t="s">
        <v>1904</v>
      </c>
      <c r="G790" s="85" t="s">
        <v>1905</v>
      </c>
      <c r="H790" s="36" t="str">
        <f t="shared" si="2"/>
        <v>Yo pienso que…</v>
      </c>
      <c r="I790" s="45" t="s">
        <v>127</v>
      </c>
      <c r="J790" s="38" t="str">
        <f t="shared" si="3"/>
        <v>Sugerir</v>
      </c>
      <c r="K790" s="39">
        <f t="shared" si="4"/>
        <v>5</v>
      </c>
      <c r="L790" s="40" t="str">
        <f t="shared" si="5"/>
        <v>Da opiniones</v>
      </c>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row>
    <row r="791" ht="15.0" customHeight="1">
      <c r="C791" s="1" t="str">
        <f t="shared" si="1"/>
        <v>Matías Aereal </v>
      </c>
      <c r="F791" s="86"/>
      <c r="G791" s="85" t="s">
        <v>1906</v>
      </c>
      <c r="H791" s="36">
        <f t="shared" si="2"/>
        <v>0</v>
      </c>
      <c r="I791" s="37"/>
      <c r="J791" s="38">
        <f t="shared" si="3"/>
        <v>0</v>
      </c>
      <c r="K791" s="39">
        <f t="shared" si="4"/>
        <v>0</v>
      </c>
      <c r="L791" s="40">
        <f t="shared" si="5"/>
        <v>0</v>
      </c>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row>
    <row r="792" ht="15.0" customHeight="1">
      <c r="C792" s="1" t="str">
        <f t="shared" si="1"/>
        <v>Matías Aereal </v>
      </c>
      <c r="F792" s="86"/>
      <c r="G792" s="85" t="s">
        <v>1907</v>
      </c>
      <c r="H792" s="36">
        <f t="shared" si="2"/>
        <v>0</v>
      </c>
      <c r="I792" s="37"/>
      <c r="J792" s="38">
        <f t="shared" si="3"/>
        <v>0</v>
      </c>
      <c r="K792" s="39">
        <f t="shared" si="4"/>
        <v>0</v>
      </c>
      <c r="L792" s="40">
        <f t="shared" si="5"/>
        <v>0</v>
      </c>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row>
    <row r="793" ht="15.0" customHeight="1">
      <c r="C793" s="1" t="str">
        <f t="shared" si="1"/>
        <v>Matías Aereal </v>
      </c>
      <c r="F793" s="86"/>
      <c r="G793" s="85" t="s">
        <v>1908</v>
      </c>
      <c r="H793" s="36">
        <f t="shared" si="2"/>
        <v>0</v>
      </c>
      <c r="I793" s="37"/>
      <c r="J793" s="38">
        <f t="shared" si="3"/>
        <v>0</v>
      </c>
      <c r="K793" s="39">
        <f t="shared" si="4"/>
        <v>0</v>
      </c>
      <c r="L793" s="40">
        <f t="shared" si="5"/>
        <v>0</v>
      </c>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row>
    <row r="794" ht="15.0" customHeight="1">
      <c r="C794" s="1" t="str">
        <f t="shared" si="1"/>
        <v>Matías Aereal </v>
      </c>
      <c r="F794" s="86"/>
      <c r="G794" s="85" t="s">
        <v>533</v>
      </c>
      <c r="H794" s="36" t="str">
        <f t="shared" si="2"/>
        <v>¡Hasta la próxima!</v>
      </c>
      <c r="I794" s="45" t="s">
        <v>126</v>
      </c>
      <c r="J794" s="38" t="str">
        <f t="shared" si="3"/>
        <v>Finalizar participación</v>
      </c>
      <c r="K794" s="39">
        <f t="shared" si="4"/>
        <v>1</v>
      </c>
      <c r="L794" s="40" t="str">
        <f t="shared" si="5"/>
        <v>Muestra solidaridad</v>
      </c>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row>
    <row r="795" ht="15.0" customHeight="1">
      <c r="C795" s="1" t="str">
        <f t="shared" si="1"/>
        <v>Jose </v>
      </c>
      <c r="E795" s="59" t="s">
        <v>47</v>
      </c>
      <c r="F795" s="84" t="s">
        <v>1904</v>
      </c>
      <c r="G795" s="85" t="s">
        <v>1909</v>
      </c>
      <c r="H795" s="36" t="str">
        <f t="shared" si="2"/>
        <v>¡Esto va bien! Sigamos…</v>
      </c>
      <c r="I795" s="45" t="s">
        <v>99</v>
      </c>
      <c r="J795" s="38" t="str">
        <f t="shared" si="3"/>
        <v>Reforzar</v>
      </c>
      <c r="K795" s="39">
        <f t="shared" si="4"/>
        <v>5</v>
      </c>
      <c r="L795" s="40" t="str">
        <f t="shared" si="5"/>
        <v>Da opiniones</v>
      </c>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row>
    <row r="796" ht="15.0" customHeight="1">
      <c r="C796" s="1" t="str">
        <f t="shared" si="1"/>
        <v>Jose </v>
      </c>
      <c r="F796" s="86"/>
      <c r="G796" s="85" t="s">
        <v>1910</v>
      </c>
      <c r="H796" s="36">
        <f t="shared" si="2"/>
        <v>0</v>
      </c>
      <c r="I796" s="37"/>
      <c r="J796" s="38">
        <f t="shared" si="3"/>
        <v>0</v>
      </c>
      <c r="K796" s="39">
        <f t="shared" si="4"/>
        <v>0</v>
      </c>
      <c r="L796" s="40">
        <f t="shared" si="5"/>
        <v>0</v>
      </c>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row>
    <row r="797" ht="15.0" customHeight="1">
      <c r="C797" s="1" t="str">
        <f t="shared" si="1"/>
        <v>Jose </v>
      </c>
      <c r="E797" s="59" t="s">
        <v>47</v>
      </c>
      <c r="F797" s="84" t="s">
        <v>1911</v>
      </c>
      <c r="G797" s="85" t="s">
        <v>1912</v>
      </c>
      <c r="H797" s="36" t="str">
        <f t="shared" si="2"/>
        <v>Resumiendo,…</v>
      </c>
      <c r="I797" s="45" t="s">
        <v>90</v>
      </c>
      <c r="J797" s="38" t="str">
        <f t="shared" si="3"/>
        <v>Resumir información</v>
      </c>
      <c r="K797" s="39">
        <f t="shared" si="4"/>
        <v>6</v>
      </c>
      <c r="L797" s="40" t="str">
        <f t="shared" si="5"/>
        <v>Da información</v>
      </c>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row>
    <row r="798" ht="15.0" customHeight="1">
      <c r="C798" s="1" t="str">
        <f t="shared" si="1"/>
        <v>Jose </v>
      </c>
      <c r="F798" s="86"/>
      <c r="G798" s="85" t="s">
        <v>1913</v>
      </c>
      <c r="H798" s="36">
        <f t="shared" si="2"/>
        <v>0</v>
      </c>
      <c r="I798" s="37"/>
      <c r="J798" s="38">
        <f t="shared" si="3"/>
        <v>0</v>
      </c>
      <c r="K798" s="39">
        <f t="shared" si="4"/>
        <v>0</v>
      </c>
      <c r="L798" s="40">
        <f t="shared" si="5"/>
        <v>0</v>
      </c>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row>
    <row r="799" ht="15.0" customHeight="1">
      <c r="C799" s="1" t="str">
        <f t="shared" si="1"/>
        <v>Jose </v>
      </c>
      <c r="E799" s="59" t="s">
        <v>47</v>
      </c>
      <c r="F799" s="84" t="s">
        <v>1914</v>
      </c>
      <c r="G799" s="85" t="s">
        <v>1915</v>
      </c>
      <c r="H799" s="36" t="str">
        <f t="shared" si="2"/>
        <v>¿Qué hacemos ahora?...</v>
      </c>
      <c r="I799" s="45" t="s">
        <v>36</v>
      </c>
      <c r="J799" s="38" t="str">
        <f t="shared" si="3"/>
        <v>Elaboración</v>
      </c>
      <c r="K799" s="39">
        <f t="shared" si="4"/>
        <v>9</v>
      </c>
      <c r="L799" s="40" t="str">
        <f t="shared" si="5"/>
        <v>Pide sugerencias u orientación</v>
      </c>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row>
    <row r="800" ht="15.0" customHeight="1">
      <c r="C800" s="1" t="str">
        <f t="shared" si="1"/>
        <v>Matías Aereal </v>
      </c>
      <c r="E800" s="59" t="s">
        <v>167</v>
      </c>
      <c r="F800" s="84" t="s">
        <v>1349</v>
      </c>
      <c r="G800" s="85" t="s">
        <v>1916</v>
      </c>
      <c r="H800" s="36">
        <f t="shared" si="2"/>
        <v>0</v>
      </c>
      <c r="I800" s="37"/>
      <c r="J800" s="38">
        <f t="shared" si="3"/>
        <v>0</v>
      </c>
      <c r="K800" s="39">
        <f t="shared" si="4"/>
        <v>0</v>
      </c>
      <c r="L800" s="40">
        <f t="shared" si="5"/>
        <v>0</v>
      </c>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row>
    <row r="801" ht="15.0" customHeight="1">
      <c r="C801" s="1" t="str">
        <f t="shared" si="1"/>
        <v>Matías Aereal </v>
      </c>
      <c r="F801" s="86"/>
      <c r="G801" s="85" t="s">
        <v>1917</v>
      </c>
      <c r="H801" s="36" t="str">
        <f t="shared" si="2"/>
        <v>¿Qué falta considerar?...</v>
      </c>
      <c r="I801" s="45" t="s">
        <v>363</v>
      </c>
      <c r="J801" s="38" t="str">
        <f t="shared" si="3"/>
        <v>Información</v>
      </c>
      <c r="K801" s="39">
        <f t="shared" si="4"/>
        <v>7</v>
      </c>
      <c r="L801" s="40" t="str">
        <f t="shared" si="5"/>
        <v>Pide información</v>
      </c>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row>
    <row r="802" ht="15.0" customHeight="1">
      <c r="C802" s="1" t="str">
        <f t="shared" si="1"/>
        <v>Matías Aereal </v>
      </c>
      <c r="F802" s="86"/>
      <c r="G802" s="85" t="s">
        <v>1918</v>
      </c>
      <c r="H802" s="36" t="str">
        <f t="shared" si="2"/>
        <v>Yo lo dejaría así…</v>
      </c>
      <c r="I802" s="45" t="s">
        <v>355</v>
      </c>
      <c r="J802" s="38" t="str">
        <f t="shared" si="3"/>
        <v>Afirmar</v>
      </c>
      <c r="K802" s="39">
        <f t="shared" si="4"/>
        <v>5</v>
      </c>
      <c r="L802" s="40" t="str">
        <f t="shared" si="5"/>
        <v>Da opiniones</v>
      </c>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row>
    <row r="803" ht="15.0" customHeight="1">
      <c r="C803" s="1" t="str">
        <f t="shared" si="1"/>
        <v>Matías Aereal </v>
      </c>
      <c r="F803" s="86"/>
      <c r="G803" s="85" t="s">
        <v>1919</v>
      </c>
      <c r="H803" s="36" t="str">
        <f t="shared" si="2"/>
        <v>A mi me parece bien…</v>
      </c>
      <c r="I803" s="45" t="s">
        <v>80</v>
      </c>
      <c r="J803" s="38" t="str">
        <f t="shared" si="3"/>
        <v>Concertar</v>
      </c>
      <c r="K803" s="39">
        <f t="shared" si="4"/>
        <v>5</v>
      </c>
      <c r="L803" s="40" t="str">
        <f t="shared" si="5"/>
        <v>Da opiniones</v>
      </c>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row>
    <row r="804" ht="15.0" customHeight="1">
      <c r="C804" s="1" t="str">
        <f t="shared" si="1"/>
        <v>Matías Aereal </v>
      </c>
      <c r="F804" s="86"/>
      <c r="G804" s="85" t="s">
        <v>1920</v>
      </c>
      <c r="H804" s="36" t="str">
        <f t="shared" si="2"/>
        <v>Yo pienso que…</v>
      </c>
      <c r="I804" s="45" t="s">
        <v>127</v>
      </c>
      <c r="J804" s="38" t="str">
        <f t="shared" si="3"/>
        <v>Sugerir</v>
      </c>
      <c r="K804" s="39">
        <f t="shared" si="4"/>
        <v>5</v>
      </c>
      <c r="L804" s="40" t="str">
        <f t="shared" si="5"/>
        <v>Da opiniones</v>
      </c>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row>
    <row r="805" ht="15.0" customHeight="1">
      <c r="C805" s="1" t="str">
        <f t="shared" si="1"/>
        <v>Matías Aereal </v>
      </c>
      <c r="F805" s="86"/>
      <c r="G805" s="85" t="s">
        <v>1921</v>
      </c>
      <c r="H805" s="36">
        <f t="shared" si="2"/>
        <v>0</v>
      </c>
      <c r="I805" s="37"/>
      <c r="J805" s="38">
        <f t="shared" si="3"/>
        <v>0</v>
      </c>
      <c r="K805" s="39">
        <f t="shared" si="4"/>
        <v>0</v>
      </c>
      <c r="L805" s="40">
        <f t="shared" si="5"/>
        <v>0</v>
      </c>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row>
    <row r="806" ht="15.0" customHeight="1">
      <c r="C806" s="1" t="str">
        <f t="shared" si="1"/>
        <v>Jose </v>
      </c>
      <c r="E806" s="59" t="s">
        <v>47</v>
      </c>
      <c r="F806" s="84" t="s">
        <v>1355</v>
      </c>
      <c r="G806" s="85" t="s">
        <v>1922</v>
      </c>
      <c r="H806" s="36" t="str">
        <f t="shared" si="2"/>
        <v>Resumiendo,…</v>
      </c>
      <c r="I806" s="45" t="s">
        <v>90</v>
      </c>
      <c r="J806" s="38" t="str">
        <f t="shared" si="3"/>
        <v>Resumir información</v>
      </c>
      <c r="K806" s="39">
        <f t="shared" si="4"/>
        <v>6</v>
      </c>
      <c r="L806" s="40" t="str">
        <f t="shared" si="5"/>
        <v>Da información</v>
      </c>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row>
    <row r="807" ht="15.0" customHeight="1">
      <c r="C807" s="1" t="str">
        <f t="shared" si="1"/>
        <v>Jose </v>
      </c>
      <c r="F807" s="86"/>
      <c r="G807" s="85" t="s">
        <v>1923</v>
      </c>
      <c r="H807" s="36">
        <f t="shared" si="2"/>
        <v>0</v>
      </c>
      <c r="I807" s="37"/>
      <c r="J807" s="38">
        <f t="shared" si="3"/>
        <v>0</v>
      </c>
      <c r="K807" s="39">
        <f t="shared" si="4"/>
        <v>0</v>
      </c>
      <c r="L807" s="40">
        <f t="shared" si="5"/>
        <v>0</v>
      </c>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row>
    <row r="808" ht="15.0" customHeight="1">
      <c r="C808" s="1" t="str">
        <f t="shared" si="1"/>
        <v>Matías Aereal </v>
      </c>
      <c r="E808" s="59" t="s">
        <v>167</v>
      </c>
      <c r="F808" s="84" t="s">
        <v>1358</v>
      </c>
      <c r="G808" s="85" t="s">
        <v>1924</v>
      </c>
      <c r="H808" s="36">
        <f t="shared" si="2"/>
        <v>0</v>
      </c>
      <c r="I808" s="37"/>
      <c r="J808" s="38">
        <f t="shared" si="3"/>
        <v>0</v>
      </c>
      <c r="K808" s="39">
        <f t="shared" si="4"/>
        <v>0</v>
      </c>
      <c r="L808" s="40">
        <f t="shared" si="5"/>
        <v>0</v>
      </c>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row>
    <row r="809" ht="15.0" customHeight="1">
      <c r="C809" s="1" t="str">
        <f t="shared" si="1"/>
        <v>Matías Aereal </v>
      </c>
      <c r="F809" s="86"/>
      <c r="G809" s="85" t="s">
        <v>1925</v>
      </c>
      <c r="H809" s="36" t="str">
        <f t="shared" si="2"/>
        <v>Hay que hacer lo siguiente…</v>
      </c>
      <c r="I809" s="45" t="s">
        <v>150</v>
      </c>
      <c r="J809" s="38" t="str">
        <f t="shared" si="3"/>
        <v>Elaborar</v>
      </c>
      <c r="K809" s="39">
        <f t="shared" si="4"/>
        <v>4</v>
      </c>
      <c r="L809" s="40" t="str">
        <f t="shared" si="5"/>
        <v>Da sugerencia u orientación</v>
      </c>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row>
    <row r="810" ht="15.0" customHeight="1">
      <c r="C810" s="1" t="str">
        <f t="shared" si="1"/>
        <v>Matías Aereal </v>
      </c>
      <c r="F810" s="86"/>
      <c r="G810" s="85" t="s">
        <v>1926</v>
      </c>
      <c r="H810" s="36">
        <f t="shared" si="2"/>
        <v>0</v>
      </c>
      <c r="I810" s="37"/>
      <c r="J810" s="38">
        <f t="shared" si="3"/>
        <v>0</v>
      </c>
      <c r="K810" s="39">
        <f t="shared" si="4"/>
        <v>0</v>
      </c>
      <c r="L810" s="40">
        <f t="shared" si="5"/>
        <v>0</v>
      </c>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row>
    <row r="811" ht="15.0" customHeight="1">
      <c r="C811" s="1" t="str">
        <f t="shared" si="1"/>
        <v>Matías Aereal </v>
      </c>
      <c r="F811" s="86"/>
      <c r="G811" s="85" t="s">
        <v>1927</v>
      </c>
      <c r="H811" s="36" t="str">
        <f t="shared" si="2"/>
        <v>No estoy seguro…</v>
      </c>
      <c r="I811" s="45" t="s">
        <v>180</v>
      </c>
      <c r="J811" s="38" t="str">
        <f t="shared" si="3"/>
        <v>Dudar</v>
      </c>
      <c r="K811" s="39">
        <f t="shared" si="4"/>
        <v>11</v>
      </c>
      <c r="L811" s="40" t="str">
        <f t="shared" si="5"/>
        <v>Muestra tensión o molestia</v>
      </c>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row>
    <row r="812" ht="15.0" customHeight="1">
      <c r="C812" s="1" t="str">
        <f t="shared" si="1"/>
        <v>Matías Aereal </v>
      </c>
      <c r="F812" s="86"/>
      <c r="G812" s="85" t="s">
        <v>1928</v>
      </c>
      <c r="H812" s="36">
        <f t="shared" si="2"/>
        <v>0</v>
      </c>
      <c r="I812" s="37"/>
      <c r="J812" s="38">
        <f t="shared" si="3"/>
        <v>0</v>
      </c>
      <c r="K812" s="39">
        <f t="shared" si="4"/>
        <v>0</v>
      </c>
      <c r="L812" s="40">
        <f t="shared" si="5"/>
        <v>0</v>
      </c>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row>
    <row r="813" ht="15.0" customHeight="1">
      <c r="C813" s="1" t="str">
        <f t="shared" si="1"/>
        <v>Matías Aereal </v>
      </c>
      <c r="E813" s="59" t="s">
        <v>167</v>
      </c>
      <c r="F813" s="84" t="s">
        <v>1929</v>
      </c>
      <c r="G813" s="85" t="s">
        <v>1930</v>
      </c>
      <c r="H813" s="36">
        <f t="shared" si="2"/>
        <v>0</v>
      </c>
      <c r="I813" s="37"/>
      <c r="J813" s="38">
        <f t="shared" si="3"/>
        <v>0</v>
      </c>
      <c r="K813" s="39">
        <f t="shared" si="4"/>
        <v>0</v>
      </c>
      <c r="L813" s="40">
        <f t="shared" si="5"/>
        <v>0</v>
      </c>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row>
    <row r="814" ht="15.0" customHeight="1">
      <c r="C814" s="1" t="str">
        <f t="shared" si="1"/>
        <v>Matías Aereal </v>
      </c>
      <c r="F814" s="86"/>
      <c r="G814" s="85" t="s">
        <v>1931</v>
      </c>
      <c r="H814" s="36" t="str">
        <f t="shared" si="2"/>
        <v>En otras palabras…</v>
      </c>
      <c r="I814" s="45" t="s">
        <v>318</v>
      </c>
      <c r="J814" s="38" t="str">
        <f t="shared" si="3"/>
        <v>Parafrasear</v>
      </c>
      <c r="K814" s="39">
        <f t="shared" si="4"/>
        <v>6</v>
      </c>
      <c r="L814" s="40" t="str">
        <f t="shared" si="5"/>
        <v>Da información</v>
      </c>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row>
    <row r="815" ht="15.0" customHeight="1">
      <c r="C815" s="1" t="str">
        <f t="shared" si="1"/>
        <v>Matías Aereal </v>
      </c>
      <c r="F815" s="86"/>
      <c r="G815" s="85" t="s">
        <v>1932</v>
      </c>
      <c r="H815" s="36">
        <f t="shared" si="2"/>
        <v>0</v>
      </c>
      <c r="I815" s="37"/>
      <c r="J815" s="38">
        <f t="shared" si="3"/>
        <v>0</v>
      </c>
      <c r="K815" s="39">
        <f t="shared" si="4"/>
        <v>0</v>
      </c>
      <c r="L815" s="40">
        <f t="shared" si="5"/>
        <v>0</v>
      </c>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row>
    <row r="816" ht="15.0" customHeight="1">
      <c r="C816" s="1" t="str">
        <f t="shared" si="1"/>
        <v>Matías Aereal </v>
      </c>
      <c r="F816" s="86"/>
      <c r="G816" s="85" t="s">
        <v>1933</v>
      </c>
      <c r="H816" s="36" t="str">
        <f t="shared" si="2"/>
        <v>En otras palabras…</v>
      </c>
      <c r="I816" s="45" t="s">
        <v>318</v>
      </c>
      <c r="J816" s="38" t="str">
        <f t="shared" si="3"/>
        <v>Parafrasear</v>
      </c>
      <c r="K816" s="39">
        <f t="shared" si="4"/>
        <v>6</v>
      </c>
      <c r="L816" s="40" t="str">
        <f t="shared" si="5"/>
        <v>Da información</v>
      </c>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row>
    <row r="817" ht="15.0" customHeight="1">
      <c r="C817" s="1" t="str">
        <f t="shared" si="1"/>
        <v>Matías Aereal </v>
      </c>
      <c r="F817" s="86"/>
      <c r="G817" s="85" t="s">
        <v>1934</v>
      </c>
      <c r="H817" s="36">
        <f t="shared" si="2"/>
        <v>0</v>
      </c>
      <c r="I817" s="37"/>
      <c r="J817" s="38">
        <f t="shared" si="3"/>
        <v>0</v>
      </c>
      <c r="K817" s="39">
        <f t="shared" si="4"/>
        <v>0</v>
      </c>
      <c r="L817" s="40">
        <f t="shared" si="5"/>
        <v>0</v>
      </c>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row>
    <row r="818" ht="15.0" customHeight="1">
      <c r="C818" s="1" t="str">
        <f t="shared" si="1"/>
        <v>Matías Aereal </v>
      </c>
      <c r="F818" s="86"/>
      <c r="G818" s="85" t="s">
        <v>1935</v>
      </c>
      <c r="H818" s="36">
        <f t="shared" si="2"/>
        <v>0</v>
      </c>
      <c r="I818" s="37"/>
      <c r="J818" s="38">
        <f t="shared" si="3"/>
        <v>0</v>
      </c>
      <c r="K818" s="39">
        <f t="shared" si="4"/>
        <v>0</v>
      </c>
      <c r="L818" s="40">
        <f t="shared" si="5"/>
        <v>0</v>
      </c>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row>
    <row r="819" ht="15.0" customHeight="1">
      <c r="C819" s="1" t="str">
        <f t="shared" si="1"/>
        <v>Eddie </v>
      </c>
      <c r="E819" s="59" t="s">
        <v>21</v>
      </c>
      <c r="F819" s="84" t="s">
        <v>1936</v>
      </c>
      <c r="G819" s="85" t="s">
        <v>1937</v>
      </c>
      <c r="H819" s="36">
        <f t="shared" si="2"/>
        <v>0</v>
      </c>
      <c r="I819" s="37"/>
      <c r="J819" s="38">
        <f t="shared" si="3"/>
        <v>0</v>
      </c>
      <c r="K819" s="39">
        <f t="shared" si="4"/>
        <v>0</v>
      </c>
      <c r="L819" s="40">
        <f t="shared" si="5"/>
        <v>0</v>
      </c>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row>
    <row r="820" ht="15.0" customHeight="1">
      <c r="C820" s="1" t="str">
        <f t="shared" si="1"/>
        <v>Eddie </v>
      </c>
      <c r="F820" s="86"/>
      <c r="G820" s="85" t="s">
        <v>1938</v>
      </c>
      <c r="H820" s="36" t="str">
        <f t="shared" si="2"/>
        <v>A mi me parece bien…</v>
      </c>
      <c r="I820" s="45" t="s">
        <v>80</v>
      </c>
      <c r="J820" s="38" t="str">
        <f t="shared" si="3"/>
        <v>Concertar</v>
      </c>
      <c r="K820" s="39">
        <f t="shared" si="4"/>
        <v>5</v>
      </c>
      <c r="L820" s="40" t="str">
        <f t="shared" si="5"/>
        <v>Da opiniones</v>
      </c>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row>
    <row r="821" ht="15.0" customHeight="1">
      <c r="C821" s="1" t="str">
        <f t="shared" si="1"/>
        <v>Matías Aereal </v>
      </c>
      <c r="E821" s="59" t="s">
        <v>167</v>
      </c>
      <c r="F821" s="84" t="s">
        <v>1939</v>
      </c>
      <c r="G821" s="85" t="s">
        <v>1940</v>
      </c>
      <c r="H821" s="36" t="str">
        <f t="shared" si="2"/>
        <v>¡Vamos por buen camino!…</v>
      </c>
      <c r="I821" s="45" t="s">
        <v>278</v>
      </c>
      <c r="J821" s="38" t="str">
        <f t="shared" si="3"/>
        <v>Animar</v>
      </c>
      <c r="K821" s="39">
        <f t="shared" si="4"/>
        <v>1</v>
      </c>
      <c r="L821" s="40" t="str">
        <f t="shared" si="5"/>
        <v>Muestra solidaridad</v>
      </c>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row>
    <row r="822" ht="15.0" customHeight="1">
      <c r="C822" s="1" t="str">
        <f t="shared" si="1"/>
        <v>Eddie </v>
      </c>
      <c r="E822" s="59" t="s">
        <v>21</v>
      </c>
      <c r="F822" s="84" t="s">
        <v>1941</v>
      </c>
      <c r="G822" s="85" t="s">
        <v>1942</v>
      </c>
      <c r="H822" s="36" t="str">
        <f t="shared" si="2"/>
        <v>¿Qué hacemos ahora?...</v>
      </c>
      <c r="I822" s="45" t="s">
        <v>36</v>
      </c>
      <c r="J822" s="38" t="str">
        <f t="shared" si="3"/>
        <v>Elaboración</v>
      </c>
      <c r="K822" s="39">
        <f t="shared" si="4"/>
        <v>9</v>
      </c>
      <c r="L822" s="40" t="str">
        <f t="shared" si="5"/>
        <v>Pide sugerencias u orientación</v>
      </c>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row>
    <row r="823" ht="15.0" customHeight="1">
      <c r="C823" s="1" t="str">
        <f t="shared" si="1"/>
        <v>Matías Aereal </v>
      </c>
      <c r="E823" s="59" t="s">
        <v>167</v>
      </c>
      <c r="F823" s="84" t="s">
        <v>1943</v>
      </c>
      <c r="G823" s="85" t="s">
        <v>1944</v>
      </c>
      <c r="H823" s="36" t="str">
        <f t="shared" si="2"/>
        <v>Yo lo dejaría así…</v>
      </c>
      <c r="I823" s="45" t="s">
        <v>355</v>
      </c>
      <c r="J823" s="38" t="str">
        <f t="shared" si="3"/>
        <v>Afirmar</v>
      </c>
      <c r="K823" s="39">
        <f t="shared" si="4"/>
        <v>5</v>
      </c>
      <c r="L823" s="40" t="str">
        <f t="shared" si="5"/>
        <v>Da opiniones</v>
      </c>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row>
    <row r="824" ht="15.0" customHeight="1">
      <c r="C824" s="1" t="str">
        <f t="shared" si="1"/>
        <v>Matías Aereal </v>
      </c>
      <c r="F824" s="86"/>
      <c r="G824" s="85" t="s">
        <v>1945</v>
      </c>
      <c r="H824" s="36" t="str">
        <f t="shared" si="2"/>
        <v>No</v>
      </c>
      <c r="I824" s="45" t="s">
        <v>91</v>
      </c>
      <c r="J824" s="38" t="str">
        <f t="shared" si="3"/>
        <v>Rechazo</v>
      </c>
      <c r="K824" s="39">
        <f t="shared" si="4"/>
        <v>10</v>
      </c>
      <c r="L824" s="40" t="str">
        <f t="shared" si="5"/>
        <v>Muestra desacuerdo o desaprobación</v>
      </c>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row>
    <row r="825" ht="15.0" customHeight="1">
      <c r="C825" s="1" t="str">
        <f t="shared" si="1"/>
        <v>Matías Aereal </v>
      </c>
      <c r="F825" s="86"/>
      <c r="G825" s="85" t="s">
        <v>1946</v>
      </c>
      <c r="H825" s="36">
        <f t="shared" si="2"/>
        <v>0</v>
      </c>
      <c r="I825" s="37"/>
      <c r="J825" s="38">
        <f t="shared" si="3"/>
        <v>0</v>
      </c>
      <c r="K825" s="39">
        <f t="shared" si="4"/>
        <v>0</v>
      </c>
      <c r="L825" s="40">
        <f t="shared" si="5"/>
        <v>0</v>
      </c>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row>
    <row r="826" ht="15.0" customHeight="1">
      <c r="C826" s="1" t="str">
        <f t="shared" si="1"/>
        <v>Diego </v>
      </c>
      <c r="E826" s="59" t="s">
        <v>106</v>
      </c>
      <c r="F826" s="84" t="s">
        <v>1947</v>
      </c>
      <c r="G826" s="85" t="s">
        <v>1948</v>
      </c>
      <c r="H826" s="36" t="str">
        <f t="shared" si="2"/>
        <v>Intentemos…</v>
      </c>
      <c r="I826" s="45" t="s">
        <v>101</v>
      </c>
      <c r="J826" s="38" t="str">
        <f t="shared" si="3"/>
        <v>Guiar</v>
      </c>
      <c r="K826" s="39">
        <f t="shared" si="4"/>
        <v>4</v>
      </c>
      <c r="L826" s="40" t="str">
        <f t="shared" si="5"/>
        <v>Da sugerencia u orientación</v>
      </c>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row>
    <row r="827" ht="15.0" customHeight="1">
      <c r="C827" s="1" t="str">
        <f t="shared" si="1"/>
        <v>Eddie </v>
      </c>
      <c r="E827" s="59" t="s">
        <v>21</v>
      </c>
      <c r="F827" s="84" t="s">
        <v>1949</v>
      </c>
      <c r="G827" s="85" t="s">
        <v>1950</v>
      </c>
      <c r="H827" s="36" t="str">
        <f t="shared" si="2"/>
        <v>Si, estoy de acuerdo…</v>
      </c>
      <c r="I827" s="45" t="s">
        <v>144</v>
      </c>
      <c r="J827" s="38" t="str">
        <f t="shared" si="3"/>
        <v>Aceptación/Confirmación</v>
      </c>
      <c r="K827" s="39">
        <f t="shared" si="4"/>
        <v>3</v>
      </c>
      <c r="L827" s="40" t="str">
        <f t="shared" si="5"/>
        <v>Muestra acuerdo o aprueba</v>
      </c>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row>
    <row r="828" ht="15.0" customHeight="1">
      <c r="C828" s="1" t="str">
        <f t="shared" si="1"/>
        <v>Jose </v>
      </c>
      <c r="E828" s="59" t="s">
        <v>47</v>
      </c>
      <c r="F828" s="84" t="s">
        <v>1951</v>
      </c>
      <c r="G828" s="85" t="s">
        <v>1952</v>
      </c>
      <c r="H828" s="36" t="str">
        <f t="shared" si="2"/>
        <v>Por favor, expliqueme…</v>
      </c>
      <c r="I828" s="45" t="s">
        <v>81</v>
      </c>
      <c r="J828" s="38" t="str">
        <f t="shared" si="3"/>
        <v>Clarificación</v>
      </c>
      <c r="K828" s="39">
        <f t="shared" si="4"/>
        <v>7</v>
      </c>
      <c r="L828" s="40" t="str">
        <f t="shared" si="5"/>
        <v>Pide información</v>
      </c>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row>
    <row r="829" ht="15.0" customHeight="1">
      <c r="C829" s="1" t="str">
        <f t="shared" si="1"/>
        <v>Diego </v>
      </c>
      <c r="E829" s="59" t="s">
        <v>106</v>
      </c>
      <c r="F829" s="84" t="s">
        <v>1953</v>
      </c>
      <c r="G829" s="85" t="s">
        <v>1020</v>
      </c>
      <c r="H829" s="36" t="str">
        <f t="shared" si="2"/>
        <v>No</v>
      </c>
      <c r="I829" s="45" t="s">
        <v>91</v>
      </c>
      <c r="J829" s="38" t="str">
        <f t="shared" si="3"/>
        <v>Rechazo</v>
      </c>
      <c r="K829" s="39">
        <f t="shared" si="4"/>
        <v>10</v>
      </c>
      <c r="L829" s="40" t="str">
        <f t="shared" si="5"/>
        <v>Muestra desacuerdo o desaprobación</v>
      </c>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row>
    <row r="830" ht="15.0" customHeight="1">
      <c r="C830" s="1" t="str">
        <f t="shared" si="1"/>
        <v>Diego </v>
      </c>
      <c r="F830" s="86"/>
      <c r="G830" s="85" t="s">
        <v>1954</v>
      </c>
      <c r="H830" s="36">
        <f t="shared" si="2"/>
        <v>0</v>
      </c>
      <c r="I830" s="37"/>
      <c r="J830" s="38">
        <f t="shared" si="3"/>
        <v>0</v>
      </c>
      <c r="K830" s="39">
        <f t="shared" si="4"/>
        <v>0</v>
      </c>
      <c r="L830" s="40">
        <f t="shared" si="5"/>
        <v>0</v>
      </c>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row>
    <row r="831" ht="15.0" customHeight="1">
      <c r="C831" s="1" t="str">
        <f t="shared" si="1"/>
        <v>Jose </v>
      </c>
      <c r="E831" s="59" t="s">
        <v>47</v>
      </c>
      <c r="F831" s="84" t="s">
        <v>1953</v>
      </c>
      <c r="G831" s="85" t="s">
        <v>1955</v>
      </c>
      <c r="H831" s="36" t="str">
        <f t="shared" si="2"/>
        <v>¿Están de acuerdo...?</v>
      </c>
      <c r="I831" s="45" t="s">
        <v>71</v>
      </c>
      <c r="J831" s="38" t="str">
        <f t="shared" si="3"/>
        <v>Requerir confirmación</v>
      </c>
      <c r="K831" s="39">
        <f t="shared" si="4"/>
        <v>8</v>
      </c>
      <c r="L831" s="40" t="str">
        <f t="shared" si="5"/>
        <v>Pide opinión</v>
      </c>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row>
    <row r="832" ht="15.0" customHeight="1">
      <c r="C832" s="1" t="str">
        <f t="shared" si="1"/>
        <v>Jose </v>
      </c>
      <c r="F832" s="86"/>
      <c r="G832" s="85" t="s">
        <v>1956</v>
      </c>
      <c r="H832" s="36">
        <f t="shared" si="2"/>
        <v>0</v>
      </c>
      <c r="I832" s="37"/>
      <c r="J832" s="38">
        <f t="shared" si="3"/>
        <v>0</v>
      </c>
      <c r="K832" s="39">
        <f t="shared" si="4"/>
        <v>0</v>
      </c>
      <c r="L832" s="40">
        <f t="shared" si="5"/>
        <v>0</v>
      </c>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row>
    <row r="833" ht="15.0" customHeight="1">
      <c r="C833" s="1" t="str">
        <f t="shared" si="1"/>
        <v>Jose </v>
      </c>
      <c r="F833" s="86"/>
      <c r="G833" s="85" t="s">
        <v>1957</v>
      </c>
      <c r="H833" s="36">
        <f t="shared" si="2"/>
        <v>0</v>
      </c>
      <c r="I833" s="37"/>
      <c r="J833" s="38">
        <f t="shared" si="3"/>
        <v>0</v>
      </c>
      <c r="K833" s="39">
        <f t="shared" si="4"/>
        <v>0</v>
      </c>
      <c r="L833" s="40">
        <f t="shared" si="5"/>
        <v>0</v>
      </c>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row>
    <row r="834" ht="15.0" customHeight="1">
      <c r="C834" s="1" t="str">
        <f t="shared" si="1"/>
        <v>Jose </v>
      </c>
      <c r="F834" s="86"/>
      <c r="G834" s="85" t="s">
        <v>1958</v>
      </c>
      <c r="H834" s="36">
        <f t="shared" si="2"/>
        <v>0</v>
      </c>
      <c r="I834" s="37"/>
      <c r="J834" s="38">
        <f t="shared" si="3"/>
        <v>0</v>
      </c>
      <c r="K834" s="39">
        <f t="shared" si="4"/>
        <v>0</v>
      </c>
      <c r="L834" s="40">
        <f t="shared" si="5"/>
        <v>0</v>
      </c>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row>
    <row r="835" ht="15.0" customHeight="1">
      <c r="C835" s="1" t="str">
        <f t="shared" si="1"/>
        <v>Diego </v>
      </c>
      <c r="E835" s="59" t="s">
        <v>106</v>
      </c>
      <c r="F835" s="84" t="s">
        <v>1959</v>
      </c>
      <c r="G835" s="85" t="s">
        <v>1960</v>
      </c>
      <c r="H835" s="36" t="str">
        <f t="shared" si="2"/>
        <v>No</v>
      </c>
      <c r="I835" s="45" t="s">
        <v>91</v>
      </c>
      <c r="J835" s="38" t="str">
        <f t="shared" si="3"/>
        <v>Rechazo</v>
      </c>
      <c r="K835" s="39">
        <f t="shared" si="4"/>
        <v>10</v>
      </c>
      <c r="L835" s="40" t="str">
        <f t="shared" si="5"/>
        <v>Muestra desacuerdo o desaprobación</v>
      </c>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row>
    <row r="836" ht="15.0" customHeight="1">
      <c r="C836" s="1" t="str">
        <f t="shared" si="1"/>
        <v>Diego </v>
      </c>
      <c r="F836" s="86"/>
      <c r="G836" s="85" t="s">
        <v>1961</v>
      </c>
      <c r="H836" s="36" t="str">
        <f t="shared" si="2"/>
        <v>Por favor, expliqueme…</v>
      </c>
      <c r="I836" s="45" t="s">
        <v>81</v>
      </c>
      <c r="J836" s="38" t="str">
        <f t="shared" si="3"/>
        <v>Clarificación</v>
      </c>
      <c r="K836" s="39">
        <f t="shared" si="4"/>
        <v>7</v>
      </c>
      <c r="L836" s="40" t="str">
        <f t="shared" si="5"/>
        <v>Pide información</v>
      </c>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row>
    <row r="837" ht="15.0" customHeight="1">
      <c r="C837" s="1" t="str">
        <f t="shared" si="1"/>
        <v>Jose </v>
      </c>
      <c r="E837" s="59" t="s">
        <v>47</v>
      </c>
      <c r="F837" s="84" t="s">
        <v>1959</v>
      </c>
      <c r="G837" s="85" t="s">
        <v>1962</v>
      </c>
      <c r="H837" s="36" t="str">
        <f t="shared" si="2"/>
        <v>Si, estoy de acuerdo…</v>
      </c>
      <c r="I837" s="45" t="s">
        <v>144</v>
      </c>
      <c r="J837" s="38" t="str">
        <f t="shared" si="3"/>
        <v>Aceptación/Confirmación</v>
      </c>
      <c r="K837" s="39">
        <f t="shared" si="4"/>
        <v>3</v>
      </c>
      <c r="L837" s="40" t="str">
        <f t="shared" si="5"/>
        <v>Muestra acuerdo o aprueba</v>
      </c>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row>
    <row r="838" ht="15.0" customHeight="1">
      <c r="C838" s="1" t="str">
        <f t="shared" si="1"/>
        <v>Matías Aereal </v>
      </c>
      <c r="E838" s="59" t="s">
        <v>167</v>
      </c>
      <c r="F838" s="84" t="s">
        <v>1959</v>
      </c>
      <c r="G838" s="85" t="s">
        <v>1077</v>
      </c>
      <c r="H838" s="36" t="str">
        <f t="shared" si="2"/>
        <v>Si, estoy de acuerdo…</v>
      </c>
      <c r="I838" s="45" t="s">
        <v>144</v>
      </c>
      <c r="J838" s="38" t="str">
        <f t="shared" si="3"/>
        <v>Aceptación/Confirmación</v>
      </c>
      <c r="K838" s="39">
        <f t="shared" si="4"/>
        <v>3</v>
      </c>
      <c r="L838" s="40" t="str">
        <f t="shared" si="5"/>
        <v>Muestra acuerdo o aprueba</v>
      </c>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row>
    <row r="839" ht="15.0" customHeight="1">
      <c r="C839" s="1" t="str">
        <f t="shared" si="1"/>
        <v>Matías Aereal </v>
      </c>
      <c r="F839" s="86"/>
      <c r="G839" s="85" t="s">
        <v>1963</v>
      </c>
      <c r="H839" s="36">
        <f t="shared" si="2"/>
        <v>0</v>
      </c>
      <c r="I839" s="37"/>
      <c r="J839" s="38">
        <f t="shared" si="3"/>
        <v>0</v>
      </c>
      <c r="K839" s="39">
        <f t="shared" si="4"/>
        <v>0</v>
      </c>
      <c r="L839" s="40">
        <f t="shared" si="5"/>
        <v>0</v>
      </c>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row>
    <row r="840" ht="15.0" customHeight="1">
      <c r="C840" s="1" t="str">
        <f t="shared" si="1"/>
        <v>Jose </v>
      </c>
      <c r="E840" s="59" t="s">
        <v>47</v>
      </c>
      <c r="F840" s="84" t="s">
        <v>1959</v>
      </c>
      <c r="G840" s="85" t="s">
        <v>1964</v>
      </c>
      <c r="H840" s="36" t="str">
        <f t="shared" si="2"/>
        <v>Continuemos…</v>
      </c>
      <c r="I840" s="45" t="s">
        <v>338</v>
      </c>
      <c r="J840" s="38" t="str">
        <f t="shared" si="3"/>
        <v>Coordinar procesos grupales</v>
      </c>
      <c r="K840" s="39">
        <f t="shared" si="4"/>
        <v>5</v>
      </c>
      <c r="L840" s="40" t="str">
        <f t="shared" si="5"/>
        <v>Da opiniones</v>
      </c>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row>
    <row r="841" ht="15.0" customHeight="1">
      <c r="C841" s="1" t="str">
        <f t="shared" si="1"/>
        <v>Diego </v>
      </c>
      <c r="E841" s="59" t="s">
        <v>106</v>
      </c>
      <c r="F841" s="84" t="s">
        <v>1965</v>
      </c>
      <c r="G841" s="85" t="s">
        <v>339</v>
      </c>
      <c r="H841" s="36" t="str">
        <f t="shared" si="2"/>
        <v>¡Esto va bien! Sigamos…</v>
      </c>
      <c r="I841" s="45" t="s">
        <v>99</v>
      </c>
      <c r="J841" s="38" t="str">
        <f t="shared" si="3"/>
        <v>Reforzar</v>
      </c>
      <c r="K841" s="39">
        <f t="shared" si="4"/>
        <v>5</v>
      </c>
      <c r="L841" s="40" t="str">
        <f t="shared" si="5"/>
        <v>Da opiniones</v>
      </c>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row>
    <row r="842" ht="15.0" customHeight="1">
      <c r="C842" s="1" t="str">
        <f t="shared" si="1"/>
        <v>Diego </v>
      </c>
      <c r="F842" s="86"/>
      <c r="G842" s="85" t="s">
        <v>1966</v>
      </c>
      <c r="H842" s="36">
        <f t="shared" si="2"/>
        <v>0</v>
      </c>
      <c r="I842" s="37"/>
      <c r="J842" s="38">
        <f t="shared" si="3"/>
        <v>0</v>
      </c>
      <c r="K842" s="39">
        <f t="shared" si="4"/>
        <v>0</v>
      </c>
      <c r="L842" s="40">
        <f t="shared" si="5"/>
        <v>0</v>
      </c>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row>
    <row r="843" ht="15.0" customHeight="1">
      <c r="C843" s="1" t="str">
        <f t="shared" si="1"/>
        <v>Diego </v>
      </c>
      <c r="F843" s="86"/>
      <c r="G843" s="85" t="s">
        <v>947</v>
      </c>
      <c r="H843" s="36">
        <f t="shared" si="2"/>
        <v>0</v>
      </c>
      <c r="I843" s="37"/>
      <c r="J843" s="38">
        <f t="shared" si="3"/>
        <v>0</v>
      </c>
      <c r="K843" s="39">
        <f t="shared" si="4"/>
        <v>0</v>
      </c>
      <c r="L843" s="40">
        <f t="shared" si="5"/>
        <v>0</v>
      </c>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row>
    <row r="844" ht="15.0" customHeight="1">
      <c r="C844" s="1" t="str">
        <f t="shared" si="1"/>
        <v>Jose </v>
      </c>
      <c r="E844" s="59" t="s">
        <v>47</v>
      </c>
      <c r="F844" s="84" t="s">
        <v>1967</v>
      </c>
      <c r="G844" s="85" t="s">
        <v>1968</v>
      </c>
      <c r="H844" s="36">
        <f t="shared" si="2"/>
        <v>0</v>
      </c>
      <c r="I844" s="37"/>
      <c r="J844" s="38">
        <f t="shared" si="3"/>
        <v>0</v>
      </c>
      <c r="K844" s="39">
        <f t="shared" si="4"/>
        <v>0</v>
      </c>
      <c r="L844" s="40">
        <f t="shared" si="5"/>
        <v>0</v>
      </c>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row>
    <row r="845" ht="15.0" customHeight="1">
      <c r="C845" s="1" t="str">
        <f t="shared" si="1"/>
        <v>Jose </v>
      </c>
      <c r="F845" s="86"/>
      <c r="G845" s="85" t="s">
        <v>1969</v>
      </c>
      <c r="H845" s="36" t="str">
        <f t="shared" si="2"/>
        <v>¡Hasta la próxima!</v>
      </c>
      <c r="I845" s="45" t="s">
        <v>126</v>
      </c>
      <c r="J845" s="38" t="str">
        <f t="shared" si="3"/>
        <v>Finalizar participación</v>
      </c>
      <c r="K845" s="39">
        <f t="shared" si="4"/>
        <v>1</v>
      </c>
      <c r="L845" s="40" t="str">
        <f t="shared" si="5"/>
        <v>Muestra solidaridad</v>
      </c>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row>
    <row r="846" ht="15.0" customHeight="1">
      <c r="C846" s="1" t="str">
        <f t="shared" si="1"/>
        <v>Jose </v>
      </c>
      <c r="F846" s="86"/>
      <c r="G846" s="85" t="s">
        <v>1970</v>
      </c>
      <c r="H846" s="36">
        <f t="shared" si="2"/>
        <v>0</v>
      </c>
      <c r="I846" s="37"/>
      <c r="J846" s="38">
        <f t="shared" si="3"/>
        <v>0</v>
      </c>
      <c r="K846" s="39">
        <f t="shared" si="4"/>
        <v>0</v>
      </c>
      <c r="L846" s="40">
        <f t="shared" si="5"/>
        <v>0</v>
      </c>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row>
    <row r="847" ht="15.0" customHeight="1">
      <c r="C847" s="1" t="str">
        <f t="shared" si="1"/>
        <v>Diego </v>
      </c>
      <c r="E847" s="59" t="s">
        <v>106</v>
      </c>
      <c r="F847" s="84" t="s">
        <v>1967</v>
      </c>
      <c r="G847" s="85" t="s">
        <v>179</v>
      </c>
      <c r="H847" s="36" t="str">
        <f t="shared" si="2"/>
        <v>Gracias amigos…</v>
      </c>
      <c r="I847" s="45" t="s">
        <v>183</v>
      </c>
      <c r="J847" s="38" t="str">
        <f t="shared" si="3"/>
        <v>Apreciación</v>
      </c>
      <c r="K847" s="39">
        <f t="shared" si="4"/>
        <v>2</v>
      </c>
      <c r="L847" s="40" t="str">
        <f t="shared" si="5"/>
        <v>Muestra relajamiento o moderación</v>
      </c>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row>
    <row r="848" ht="15.0" customHeight="1">
      <c r="C848" s="1" t="str">
        <f t="shared" si="1"/>
        <v>Diego </v>
      </c>
      <c r="F848" s="86"/>
      <c r="G848" s="85" t="s">
        <v>1971</v>
      </c>
      <c r="H848" s="36">
        <f t="shared" si="2"/>
        <v>0</v>
      </c>
      <c r="I848" s="37"/>
      <c r="J848" s="38">
        <f t="shared" si="3"/>
        <v>0</v>
      </c>
      <c r="K848" s="39">
        <f t="shared" si="4"/>
        <v>0</v>
      </c>
      <c r="L848" s="40">
        <f t="shared" si="5"/>
        <v>0</v>
      </c>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row>
    <row r="849" ht="15.0" customHeight="1">
      <c r="C849" s="1" t="str">
        <f t="shared" si="1"/>
        <v>Matías Aereal </v>
      </c>
      <c r="E849" s="59" t="s">
        <v>167</v>
      </c>
      <c r="F849" s="84" t="s">
        <v>1972</v>
      </c>
      <c r="G849" s="85" t="s">
        <v>1973</v>
      </c>
      <c r="H849" s="36">
        <f t="shared" si="2"/>
        <v>0</v>
      </c>
      <c r="I849" s="37"/>
      <c r="J849" s="38">
        <f t="shared" si="3"/>
        <v>0</v>
      </c>
      <c r="K849" s="39">
        <f t="shared" si="4"/>
        <v>0</v>
      </c>
      <c r="L849" s="40">
        <f t="shared" si="5"/>
        <v>0</v>
      </c>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row>
    <row r="850" ht="15.0" customHeight="1">
      <c r="C850" s="1" t="str">
        <f t="shared" si="1"/>
        <v>Diego </v>
      </c>
      <c r="E850" s="59" t="s">
        <v>106</v>
      </c>
      <c r="F850" s="84" t="s">
        <v>1972</v>
      </c>
      <c r="G850" s="85" t="s">
        <v>1974</v>
      </c>
      <c r="H850" s="36">
        <f t="shared" si="2"/>
        <v>0</v>
      </c>
      <c r="I850" s="37"/>
      <c r="J850" s="38">
        <f t="shared" si="3"/>
        <v>0</v>
      </c>
      <c r="K850" s="39">
        <f t="shared" si="4"/>
        <v>0</v>
      </c>
      <c r="L850" s="40">
        <f t="shared" si="5"/>
        <v>0</v>
      </c>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row>
    <row r="851" ht="15.0" customHeight="1">
      <c r="C851" s="1" t="str">
        <f t="shared" si="1"/>
        <v>Jose </v>
      </c>
      <c r="E851" s="59" t="s">
        <v>47</v>
      </c>
      <c r="F851" s="84" t="s">
        <v>1972</v>
      </c>
      <c r="G851" s="85" t="s">
        <v>1975</v>
      </c>
      <c r="H851" s="36" t="str">
        <f t="shared" si="2"/>
        <v>Hay que hacer lo siguiente…</v>
      </c>
      <c r="I851" s="45" t="s">
        <v>150</v>
      </c>
      <c r="J851" s="38" t="str">
        <f t="shared" si="3"/>
        <v>Elaborar</v>
      </c>
      <c r="K851" s="39">
        <f t="shared" si="4"/>
        <v>4</v>
      </c>
      <c r="L851" s="40" t="str">
        <f t="shared" si="5"/>
        <v>Da sugerencia u orientación</v>
      </c>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row>
    <row r="852" ht="15.0" customHeight="1">
      <c r="C852" s="1" t="str">
        <f t="shared" si="1"/>
        <v>Eddie </v>
      </c>
      <c r="E852" s="59" t="s">
        <v>21</v>
      </c>
      <c r="F852" s="84" t="s">
        <v>1976</v>
      </c>
      <c r="G852" s="85" t="s">
        <v>947</v>
      </c>
      <c r="H852" s="36">
        <f t="shared" si="2"/>
        <v>0</v>
      </c>
      <c r="I852" s="37"/>
      <c r="J852" s="38">
        <f t="shared" si="3"/>
        <v>0</v>
      </c>
      <c r="K852" s="39">
        <f t="shared" si="4"/>
        <v>0</v>
      </c>
      <c r="L852" s="40">
        <f t="shared" si="5"/>
        <v>0</v>
      </c>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row>
    <row r="853" ht="15.0" customHeight="1">
      <c r="C853" s="1" t="str">
        <f t="shared" si="1"/>
        <v>Diego </v>
      </c>
      <c r="E853" s="59" t="s">
        <v>106</v>
      </c>
      <c r="F853" s="84" t="s">
        <v>1976</v>
      </c>
      <c r="G853" s="85" t="s">
        <v>769</v>
      </c>
      <c r="H853" s="36">
        <f t="shared" si="2"/>
        <v>0</v>
      </c>
      <c r="I853" s="37"/>
      <c r="J853" s="38">
        <f t="shared" si="3"/>
        <v>0</v>
      </c>
      <c r="K853" s="39">
        <f t="shared" si="4"/>
        <v>0</v>
      </c>
      <c r="L853" s="40">
        <f t="shared" si="5"/>
        <v>0</v>
      </c>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row>
    <row r="854" ht="15.0" customHeight="1">
      <c r="C854" s="1" t="str">
        <f t="shared" si="1"/>
        <v>Diego </v>
      </c>
      <c r="E854" s="59" t="s">
        <v>106</v>
      </c>
      <c r="F854" s="84" t="s">
        <v>1977</v>
      </c>
      <c r="G854" s="85" t="s">
        <v>1978</v>
      </c>
      <c r="H854" s="36" t="str">
        <f t="shared" si="2"/>
        <v>No entiendo, ¿alguien puede...?</v>
      </c>
      <c r="I854" s="45" t="s">
        <v>362</v>
      </c>
      <c r="J854" s="38" t="str">
        <f t="shared" si="3"/>
        <v>Requerir atención</v>
      </c>
      <c r="K854" s="39">
        <f t="shared" si="4"/>
        <v>11</v>
      </c>
      <c r="L854" s="40" t="str">
        <f t="shared" si="5"/>
        <v>Muestra tensión o molestia</v>
      </c>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row>
    <row r="855" ht="15.0" customHeight="1">
      <c r="C855" s="1" t="str">
        <f t="shared" si="1"/>
        <v>Jose </v>
      </c>
      <c r="E855" s="59" t="s">
        <v>47</v>
      </c>
      <c r="F855" s="84" t="s">
        <v>1979</v>
      </c>
      <c r="G855" s="85" t="s">
        <v>1980</v>
      </c>
      <c r="H855" s="36">
        <f t="shared" si="2"/>
        <v>0</v>
      </c>
      <c r="I855" s="37"/>
      <c r="J855" s="38">
        <f t="shared" si="3"/>
        <v>0</v>
      </c>
      <c r="K855" s="39">
        <f t="shared" si="4"/>
        <v>0</v>
      </c>
      <c r="L855" s="40">
        <f t="shared" si="5"/>
        <v>0</v>
      </c>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c r="AP855" s="30"/>
      <c r="AQ855" s="30"/>
      <c r="AR855" s="30"/>
    </row>
    <row r="856" ht="15.0" customHeight="1">
      <c r="C856" s="1" t="str">
        <f t="shared" si="1"/>
        <v>Jose </v>
      </c>
      <c r="F856" s="86"/>
      <c r="G856" s="85" t="s">
        <v>1981</v>
      </c>
      <c r="H856" s="36">
        <f t="shared" si="2"/>
        <v>0</v>
      </c>
      <c r="I856" s="37"/>
      <c r="J856" s="38">
        <f t="shared" si="3"/>
        <v>0</v>
      </c>
      <c r="K856" s="39">
        <f t="shared" si="4"/>
        <v>0</v>
      </c>
      <c r="L856" s="40">
        <f t="shared" si="5"/>
        <v>0</v>
      </c>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row>
    <row r="857" ht="15.0" customHeight="1">
      <c r="C857" s="1" t="str">
        <f t="shared" si="1"/>
        <v>Jose </v>
      </c>
      <c r="F857" s="86"/>
      <c r="G857" s="87" t="s">
        <v>1982</v>
      </c>
      <c r="H857" s="36">
        <f t="shared" si="2"/>
        <v>0</v>
      </c>
      <c r="I857" s="37"/>
      <c r="J857" s="38">
        <f t="shared" si="3"/>
        <v>0</v>
      </c>
      <c r="K857" s="39">
        <f t="shared" si="4"/>
        <v>0</v>
      </c>
      <c r="L857" s="40">
        <f t="shared" si="5"/>
        <v>0</v>
      </c>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row>
    <row r="858" ht="15.0" customHeight="1">
      <c r="C858" s="1" t="str">
        <f t="shared" si="1"/>
        <v>Jose </v>
      </c>
      <c r="F858" s="86"/>
      <c r="G858" s="85" t="s">
        <v>1983</v>
      </c>
      <c r="H858" s="36">
        <f t="shared" si="2"/>
        <v>0</v>
      </c>
      <c r="I858" s="37"/>
      <c r="J858" s="38">
        <f t="shared" si="3"/>
        <v>0</v>
      </c>
      <c r="K858" s="39">
        <f t="shared" si="4"/>
        <v>0</v>
      </c>
      <c r="L858" s="40">
        <f t="shared" si="5"/>
        <v>0</v>
      </c>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row>
    <row r="859" ht="15.0" customHeight="1">
      <c r="C859" s="1" t="str">
        <f t="shared" si="1"/>
        <v>Jose </v>
      </c>
      <c r="F859" s="86"/>
      <c r="G859" s="85" t="s">
        <v>1984</v>
      </c>
      <c r="H859" s="36">
        <f t="shared" si="2"/>
        <v>0</v>
      </c>
      <c r="I859" s="37"/>
      <c r="J859" s="38">
        <f t="shared" si="3"/>
        <v>0</v>
      </c>
      <c r="K859" s="39">
        <f t="shared" si="4"/>
        <v>0</v>
      </c>
      <c r="L859" s="40">
        <f t="shared" si="5"/>
        <v>0</v>
      </c>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row>
    <row r="860" ht="15.0" customHeight="1">
      <c r="C860" s="1" t="str">
        <f t="shared" si="1"/>
        <v>Matías Aereal </v>
      </c>
      <c r="E860" s="59" t="s">
        <v>167</v>
      </c>
      <c r="F860" s="84" t="s">
        <v>1985</v>
      </c>
      <c r="G860" s="85" t="s">
        <v>1986</v>
      </c>
      <c r="H860" s="36">
        <f t="shared" si="2"/>
        <v>0</v>
      </c>
      <c r="I860" s="37"/>
      <c r="J860" s="38">
        <f t="shared" si="3"/>
        <v>0</v>
      </c>
      <c r="K860" s="39">
        <f t="shared" si="4"/>
        <v>0</v>
      </c>
      <c r="L860" s="40">
        <f t="shared" si="5"/>
        <v>0</v>
      </c>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row>
    <row r="861" ht="15.0" customHeight="1">
      <c r="C861" s="1" t="str">
        <f t="shared" si="1"/>
        <v>Matías Aereal </v>
      </c>
      <c r="F861" s="86"/>
      <c r="G861" s="85" t="s">
        <v>1987</v>
      </c>
      <c r="H861" s="36">
        <f t="shared" si="2"/>
        <v>0</v>
      </c>
      <c r="I861" s="37"/>
      <c r="J861" s="38">
        <f t="shared" si="3"/>
        <v>0</v>
      </c>
      <c r="K861" s="39">
        <f t="shared" si="4"/>
        <v>0</v>
      </c>
      <c r="L861" s="40">
        <f t="shared" si="5"/>
        <v>0</v>
      </c>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row>
    <row r="862" ht="15.0" customHeight="1">
      <c r="C862" s="1" t="str">
        <f t="shared" si="1"/>
        <v>Jose </v>
      </c>
      <c r="E862" s="59" t="s">
        <v>47</v>
      </c>
      <c r="F862" s="84" t="s">
        <v>1988</v>
      </c>
      <c r="G862" s="85" t="s">
        <v>1989</v>
      </c>
      <c r="H862" s="36">
        <f t="shared" si="2"/>
        <v>0</v>
      </c>
      <c r="I862" s="37"/>
      <c r="J862" s="38">
        <f t="shared" si="3"/>
        <v>0</v>
      </c>
      <c r="K862" s="39">
        <f t="shared" si="4"/>
        <v>0</v>
      </c>
      <c r="L862" s="40">
        <f t="shared" si="5"/>
        <v>0</v>
      </c>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row>
    <row r="863" ht="15.0" customHeight="1">
      <c r="C863" s="1" t="str">
        <f t="shared" si="1"/>
        <v>Jose </v>
      </c>
      <c r="F863" s="86"/>
      <c r="G863" s="85" t="s">
        <v>1990</v>
      </c>
      <c r="H863" s="36">
        <f t="shared" si="2"/>
        <v>0</v>
      </c>
      <c r="I863" s="37"/>
      <c r="J863" s="38">
        <f t="shared" si="3"/>
        <v>0</v>
      </c>
      <c r="K863" s="39">
        <f t="shared" si="4"/>
        <v>0</v>
      </c>
      <c r="L863" s="40">
        <f t="shared" si="5"/>
        <v>0</v>
      </c>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row>
    <row r="864" ht="15.0" customHeight="1">
      <c r="C864" s="1" t="str">
        <f t="shared" si="1"/>
        <v>Jose </v>
      </c>
      <c r="F864" s="86"/>
      <c r="G864" s="85" t="s">
        <v>1991</v>
      </c>
      <c r="H864" s="36">
        <f t="shared" si="2"/>
        <v>0</v>
      </c>
      <c r="I864" s="37"/>
      <c r="J864" s="38">
        <f t="shared" si="3"/>
        <v>0</v>
      </c>
      <c r="K864" s="39">
        <f t="shared" si="4"/>
        <v>0</v>
      </c>
      <c r="L864" s="40">
        <f t="shared" si="5"/>
        <v>0</v>
      </c>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row>
    <row r="865" ht="15.0" customHeight="1">
      <c r="C865" s="1" t="str">
        <f t="shared" si="1"/>
        <v>Matías Aereal </v>
      </c>
      <c r="E865" s="59" t="s">
        <v>167</v>
      </c>
      <c r="F865" s="84" t="s">
        <v>1992</v>
      </c>
      <c r="G865" s="85" t="s">
        <v>1993</v>
      </c>
      <c r="H865" s="36">
        <f t="shared" si="2"/>
        <v>0</v>
      </c>
      <c r="I865" s="37"/>
      <c r="J865" s="38">
        <f t="shared" si="3"/>
        <v>0</v>
      </c>
      <c r="K865" s="39">
        <f t="shared" si="4"/>
        <v>0</v>
      </c>
      <c r="L865" s="40">
        <f t="shared" si="5"/>
        <v>0</v>
      </c>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row>
    <row r="866" ht="15.0" customHeight="1">
      <c r="C866" s="1" t="str">
        <f t="shared" si="1"/>
        <v>Matías Aereal </v>
      </c>
      <c r="F866" s="86"/>
      <c r="G866" s="85" t="s">
        <v>1994</v>
      </c>
      <c r="H866" s="36">
        <f t="shared" si="2"/>
        <v>0</v>
      </c>
      <c r="I866" s="37"/>
      <c r="J866" s="38">
        <f t="shared" si="3"/>
        <v>0</v>
      </c>
      <c r="K866" s="39">
        <f t="shared" si="4"/>
        <v>0</v>
      </c>
      <c r="L866" s="40">
        <f t="shared" si="5"/>
        <v>0</v>
      </c>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row>
    <row r="867" ht="15.0" customHeight="1">
      <c r="C867" s="1" t="str">
        <f t="shared" si="1"/>
        <v>Matías Aereal </v>
      </c>
      <c r="F867" s="86"/>
      <c r="G867" s="85" t="s">
        <v>1995</v>
      </c>
      <c r="H867" s="36">
        <f t="shared" si="2"/>
        <v>0</v>
      </c>
      <c r="I867" s="37"/>
      <c r="J867" s="38">
        <f t="shared" si="3"/>
        <v>0</v>
      </c>
      <c r="K867" s="39">
        <f t="shared" si="4"/>
        <v>0</v>
      </c>
      <c r="L867" s="40">
        <f t="shared" si="5"/>
        <v>0</v>
      </c>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row>
    <row r="868" ht="15.0" customHeight="1">
      <c r="C868" s="1" t="str">
        <f t="shared" si="1"/>
        <v>Jose </v>
      </c>
      <c r="E868" s="59" t="s">
        <v>47</v>
      </c>
      <c r="F868" s="84" t="s">
        <v>1992</v>
      </c>
      <c r="G868" s="85" t="s">
        <v>1996</v>
      </c>
      <c r="H868" s="36">
        <f t="shared" si="2"/>
        <v>0</v>
      </c>
      <c r="I868" s="37"/>
      <c r="J868" s="38">
        <f t="shared" si="3"/>
        <v>0</v>
      </c>
      <c r="K868" s="39">
        <f t="shared" si="4"/>
        <v>0</v>
      </c>
      <c r="L868" s="40">
        <f t="shared" si="5"/>
        <v>0</v>
      </c>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row>
    <row r="869" ht="15.0" customHeight="1">
      <c r="C869" s="1" t="str">
        <f t="shared" si="1"/>
        <v>Matías Aereal </v>
      </c>
      <c r="E869" s="59" t="s">
        <v>167</v>
      </c>
      <c r="F869" s="84" t="s">
        <v>1992</v>
      </c>
      <c r="G869" s="85" t="s">
        <v>1997</v>
      </c>
      <c r="H869" s="36">
        <f t="shared" si="2"/>
        <v>0</v>
      </c>
      <c r="I869" s="37"/>
      <c r="J869" s="38">
        <f t="shared" si="3"/>
        <v>0</v>
      </c>
      <c r="K869" s="39">
        <f t="shared" si="4"/>
        <v>0</v>
      </c>
      <c r="L869" s="40">
        <f t="shared" si="5"/>
        <v>0</v>
      </c>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row>
    <row r="870" ht="15.0" customHeight="1">
      <c r="C870" s="1" t="str">
        <f t="shared" si="1"/>
        <v>Jose </v>
      </c>
      <c r="E870" s="59" t="s">
        <v>47</v>
      </c>
      <c r="F870" s="84" t="s">
        <v>1998</v>
      </c>
      <c r="G870" s="85" t="s">
        <v>1999</v>
      </c>
      <c r="H870" s="36">
        <f t="shared" si="2"/>
        <v>0</v>
      </c>
      <c r="I870" s="37"/>
      <c r="J870" s="38">
        <f t="shared" si="3"/>
        <v>0</v>
      </c>
      <c r="K870" s="39">
        <f t="shared" si="4"/>
        <v>0</v>
      </c>
      <c r="L870" s="40">
        <f t="shared" si="5"/>
        <v>0</v>
      </c>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row>
    <row r="871" ht="15.0" customHeight="1">
      <c r="C871" s="1" t="str">
        <f t="shared" si="1"/>
        <v>Jose </v>
      </c>
      <c r="F871" s="86"/>
      <c r="G871" s="85" t="s">
        <v>2000</v>
      </c>
      <c r="H871" s="36">
        <f t="shared" si="2"/>
        <v>0</v>
      </c>
      <c r="I871" s="37"/>
      <c r="J871" s="38">
        <f t="shared" si="3"/>
        <v>0</v>
      </c>
      <c r="K871" s="39">
        <f t="shared" si="4"/>
        <v>0</v>
      </c>
      <c r="L871" s="40">
        <f t="shared" si="5"/>
        <v>0</v>
      </c>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row>
    <row r="872" ht="15.0" customHeight="1">
      <c r="C872" s="1" t="str">
        <f t="shared" si="1"/>
        <v>Jose </v>
      </c>
      <c r="F872" s="86"/>
      <c r="G872" s="85" t="s">
        <v>2001</v>
      </c>
      <c r="H872" s="36">
        <f t="shared" si="2"/>
        <v>0</v>
      </c>
      <c r="I872" s="37"/>
      <c r="J872" s="38">
        <f t="shared" si="3"/>
        <v>0</v>
      </c>
      <c r="K872" s="39">
        <f t="shared" si="4"/>
        <v>0</v>
      </c>
      <c r="L872" s="40">
        <f t="shared" si="5"/>
        <v>0</v>
      </c>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c r="AP872" s="30"/>
      <c r="AQ872" s="30"/>
      <c r="AR872" s="30"/>
    </row>
    <row r="873" ht="15.0" customHeight="1">
      <c r="C873" s="1" t="str">
        <f t="shared" si="1"/>
        <v>Jose </v>
      </c>
      <c r="F873" s="86"/>
      <c r="G873" s="85" t="s">
        <v>2002</v>
      </c>
      <c r="H873" s="36">
        <f t="shared" si="2"/>
        <v>0</v>
      </c>
      <c r="I873" s="37"/>
      <c r="J873" s="38">
        <f t="shared" si="3"/>
        <v>0</v>
      </c>
      <c r="K873" s="39">
        <f t="shared" si="4"/>
        <v>0</v>
      </c>
      <c r="L873" s="40">
        <f t="shared" si="5"/>
        <v>0</v>
      </c>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c r="AP873" s="30"/>
      <c r="AQ873" s="30"/>
      <c r="AR873" s="30"/>
    </row>
    <row r="874" ht="15.0" customHeight="1">
      <c r="C874" s="1" t="str">
        <f t="shared" si="1"/>
        <v>Jose </v>
      </c>
      <c r="F874" s="86"/>
      <c r="G874" s="85" t="s">
        <v>2003</v>
      </c>
      <c r="H874" s="36">
        <f t="shared" si="2"/>
        <v>0</v>
      </c>
      <c r="I874" s="37"/>
      <c r="J874" s="38">
        <f t="shared" si="3"/>
        <v>0</v>
      </c>
      <c r="K874" s="39">
        <f t="shared" si="4"/>
        <v>0</v>
      </c>
      <c r="L874" s="40">
        <f t="shared" si="5"/>
        <v>0</v>
      </c>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c r="AP874" s="30"/>
      <c r="AQ874" s="30"/>
      <c r="AR874" s="30"/>
    </row>
    <row r="875" ht="15.0" customHeight="1">
      <c r="C875" s="1" t="str">
        <f t="shared" si="1"/>
        <v>Jose </v>
      </c>
      <c r="F875" s="86"/>
      <c r="G875" s="85" t="s">
        <v>942</v>
      </c>
      <c r="H875" s="36" t="str">
        <f t="shared" si="2"/>
        <v>Discúlpenme…</v>
      </c>
      <c r="I875" s="45" t="s">
        <v>252</v>
      </c>
      <c r="J875" s="38" t="str">
        <f t="shared" si="3"/>
        <v>Disculparse</v>
      </c>
      <c r="K875" s="39">
        <f t="shared" si="4"/>
        <v>1</v>
      </c>
      <c r="L875" s="40" t="str">
        <f t="shared" si="5"/>
        <v>Muestra solidaridad</v>
      </c>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c r="AP875" s="30"/>
      <c r="AQ875" s="30"/>
      <c r="AR875" s="30"/>
    </row>
    <row r="876" ht="15.0" customHeight="1">
      <c r="C876" s="1" t="str">
        <f t="shared" si="1"/>
        <v>Matías Aereal </v>
      </c>
      <c r="E876" s="59" t="s">
        <v>167</v>
      </c>
      <c r="F876" s="84" t="s">
        <v>2004</v>
      </c>
      <c r="G876" s="85" t="s">
        <v>2005</v>
      </c>
      <c r="H876" s="36">
        <f t="shared" si="2"/>
        <v>0</v>
      </c>
      <c r="I876" s="37"/>
      <c r="J876" s="38">
        <f t="shared" si="3"/>
        <v>0</v>
      </c>
      <c r="K876" s="39">
        <f t="shared" si="4"/>
        <v>0</v>
      </c>
      <c r="L876" s="40">
        <f t="shared" si="5"/>
        <v>0</v>
      </c>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c r="AP876" s="30"/>
      <c r="AQ876" s="30"/>
      <c r="AR876" s="30"/>
    </row>
    <row r="877" ht="15.0" customHeight="1">
      <c r="C877" s="1" t="str">
        <f t="shared" si="1"/>
        <v>Jose </v>
      </c>
      <c r="E877" s="59" t="s">
        <v>47</v>
      </c>
      <c r="F877" s="84" t="s">
        <v>2006</v>
      </c>
      <c r="G877" s="85" t="s">
        <v>2007</v>
      </c>
      <c r="H877" s="36">
        <f t="shared" si="2"/>
        <v>0</v>
      </c>
      <c r="I877" s="37"/>
      <c r="J877" s="38">
        <f t="shared" si="3"/>
        <v>0</v>
      </c>
      <c r="K877" s="39">
        <f t="shared" si="4"/>
        <v>0</v>
      </c>
      <c r="L877" s="40">
        <f t="shared" si="5"/>
        <v>0</v>
      </c>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c r="AP877" s="30"/>
      <c r="AQ877" s="30"/>
      <c r="AR877" s="30"/>
    </row>
    <row r="878" ht="15.0" customHeight="1">
      <c r="C878" s="1" t="str">
        <f t="shared" si="1"/>
        <v>Jose </v>
      </c>
      <c r="F878" s="86"/>
      <c r="G878" s="85" t="s">
        <v>947</v>
      </c>
      <c r="H878" s="36">
        <f t="shared" si="2"/>
        <v>0</v>
      </c>
      <c r="I878" s="37"/>
      <c r="J878" s="38">
        <f t="shared" si="3"/>
        <v>0</v>
      </c>
      <c r="K878" s="39">
        <f t="shared" si="4"/>
        <v>0</v>
      </c>
      <c r="L878" s="40">
        <f t="shared" si="5"/>
        <v>0</v>
      </c>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c r="AP878" s="30"/>
      <c r="AQ878" s="30"/>
      <c r="AR878" s="30"/>
    </row>
    <row r="879" ht="15.0" customHeight="1">
      <c r="C879" s="1" t="str">
        <f t="shared" si="1"/>
        <v>Diego </v>
      </c>
      <c r="E879" s="59" t="s">
        <v>106</v>
      </c>
      <c r="F879" s="84" t="s">
        <v>2008</v>
      </c>
      <c r="G879" s="85" t="s">
        <v>2009</v>
      </c>
      <c r="H879" s="36">
        <f t="shared" si="2"/>
        <v>0</v>
      </c>
      <c r="I879" s="37"/>
      <c r="J879" s="38">
        <f t="shared" si="3"/>
        <v>0</v>
      </c>
      <c r="K879" s="39">
        <f t="shared" si="4"/>
        <v>0</v>
      </c>
      <c r="L879" s="40">
        <f t="shared" si="5"/>
        <v>0</v>
      </c>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c r="AP879" s="30"/>
      <c r="AQ879" s="30"/>
      <c r="AR879" s="30"/>
    </row>
    <row r="880" ht="15.0" customHeight="1">
      <c r="F880" s="86"/>
      <c r="G880" s="88"/>
      <c r="H880" s="36">
        <f t="shared" si="2"/>
        <v>0</v>
      </c>
      <c r="I880" s="37"/>
      <c r="J880" s="38">
        <f t="shared" si="3"/>
        <v>0</v>
      </c>
      <c r="K880" s="39">
        <f t="shared" si="4"/>
        <v>0</v>
      </c>
      <c r="L880" s="40">
        <f t="shared" si="5"/>
        <v>0</v>
      </c>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c r="AP880" s="30"/>
      <c r="AQ880" s="30"/>
      <c r="AR880" s="30"/>
    </row>
    <row r="881" ht="15.0" customHeight="1">
      <c r="F881" s="86"/>
      <c r="G881" s="88"/>
    </row>
  </sheetData>
  <dataValidations>
    <dataValidation type="list" allowBlank="1" showErrorMessage="1" sqref="I3:I881">
      <formula1>$W$28:$W$63</formula1>
    </dataValidation>
    <dataValidation type="list" allowBlank="1" showErrorMessage="1" sqref="K1:K2">
      <formula1>$O$4:$O$15</formula1>
    </dataValidation>
  </dataValidations>
  <hyperlinks>
    <hyperlink r:id="rId2" ref="G555"/>
    <hyperlink r:id="rId3" location="!topic/comp.ai/pCDmCM8CjV8" ref="G567"/>
    <hyperlink r:id="rId4" ref="G580"/>
    <hyperlink r:id="rId5" ref="G616"/>
    <hyperlink r:id="rId6" ref="G676"/>
    <hyperlink r:id="rId7" location="heading=h.qy994z2w1e63" ref="G857"/>
  </hyperlinks>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3.25"/>
    <col customWidth="1" min="2" max="2" width="3.75"/>
    <col customWidth="1" min="3" max="3" width="5.75"/>
    <col customWidth="1" min="4" max="4" width="1.75"/>
    <col customWidth="1" min="5" max="5" width="6.13"/>
    <col customWidth="1" min="6" max="6" width="4.75"/>
    <col customWidth="1" min="7" max="7" width="38.38"/>
    <col customWidth="1" min="8" max="8" width="3.25"/>
    <col customWidth="1" min="9" max="9" width="14.63"/>
    <col customWidth="1" min="10" max="10" width="10.63"/>
    <col customWidth="1" min="11" max="11" width="5.0"/>
    <col customWidth="1" min="12" max="12" width="11.13"/>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3"/>
      <c r="G1" s="4"/>
      <c r="H1" s="5"/>
      <c r="I1" s="6"/>
      <c r="J1" s="7"/>
      <c r="K1" s="8"/>
      <c r="L1" s="9"/>
      <c r="M1" s="10"/>
      <c r="N1" s="11">
        <v>342.0</v>
      </c>
      <c r="O1" s="27"/>
      <c r="P1" s="27"/>
      <c r="Q1" s="27"/>
      <c r="R1" s="27"/>
      <c r="S1" s="27"/>
      <c r="T1" s="27"/>
      <c r="U1" s="27"/>
      <c r="V1" s="27"/>
      <c r="W1" s="27"/>
      <c r="X1" s="27"/>
      <c r="Y1" s="27"/>
      <c r="Z1" s="27"/>
      <c r="AA1" s="27"/>
      <c r="AB1" s="27"/>
      <c r="AC1" s="27"/>
      <c r="AD1" s="27"/>
      <c r="AE1" s="27"/>
      <c r="AF1" s="27"/>
      <c r="AG1" s="27"/>
      <c r="AH1" s="27"/>
      <c r="AI1" s="27"/>
      <c r="AJ1" s="28"/>
      <c r="AK1" s="28"/>
      <c r="AL1" s="28"/>
      <c r="AM1" s="28"/>
      <c r="AN1" s="28"/>
      <c r="AO1" s="28"/>
      <c r="AP1" s="28"/>
      <c r="AQ1" s="28"/>
      <c r="AR1" s="30"/>
    </row>
    <row r="2" ht="18.0" customHeight="1">
      <c r="A2" s="16" t="s">
        <v>0</v>
      </c>
      <c r="B2" s="16" t="s">
        <v>1</v>
      </c>
      <c r="C2" s="16" t="s">
        <v>2</v>
      </c>
      <c r="D2" s="17"/>
      <c r="E2" s="16" t="s">
        <v>1</v>
      </c>
      <c r="F2" s="18" t="s">
        <v>3</v>
      </c>
      <c r="G2" s="19" t="s">
        <v>4</v>
      </c>
      <c r="H2" s="20" t="s">
        <v>5</v>
      </c>
      <c r="I2" s="21" t="s">
        <v>6</v>
      </c>
      <c r="J2" s="22" t="s">
        <v>7</v>
      </c>
      <c r="K2" s="22" t="s">
        <v>8</v>
      </c>
      <c r="L2" s="23" t="s">
        <v>9</v>
      </c>
      <c r="M2" s="33"/>
      <c r="N2" s="34" t="s">
        <v>10</v>
      </c>
      <c r="O2" s="34"/>
      <c r="P2" s="34" t="s">
        <v>11</v>
      </c>
      <c r="Q2" s="34" t="s">
        <v>12</v>
      </c>
      <c r="R2" s="34"/>
      <c r="S2" s="34" t="s">
        <v>13</v>
      </c>
      <c r="T2" s="34"/>
      <c r="U2" s="34"/>
      <c r="V2" s="34"/>
      <c r="W2" s="34" t="s">
        <v>14</v>
      </c>
      <c r="X2" s="34"/>
      <c r="Y2" s="34"/>
      <c r="Z2" s="34"/>
      <c r="AA2" s="34"/>
      <c r="AB2" s="34"/>
      <c r="AC2" s="34"/>
      <c r="AD2" s="34"/>
      <c r="AE2" s="34"/>
      <c r="AF2" s="34"/>
      <c r="AG2" s="34"/>
      <c r="AH2" s="34"/>
      <c r="AI2" s="34"/>
      <c r="AJ2" s="35"/>
      <c r="AK2" s="35"/>
      <c r="AL2" s="35"/>
      <c r="AM2" s="35"/>
      <c r="AN2" s="35"/>
      <c r="AO2" s="35"/>
      <c r="AP2" s="35"/>
      <c r="AQ2" s="35"/>
      <c r="AR2" s="35"/>
    </row>
    <row r="3" ht="18.75" customHeight="1">
      <c r="A3" s="1"/>
      <c r="B3" s="1"/>
      <c r="C3" s="1" t="str">
        <f t="shared" ref="C3:C341" si="1">IF(E3="",C2,E3)</f>
        <v>Juan </v>
      </c>
      <c r="D3" s="2"/>
      <c r="E3" s="29" t="s">
        <v>18</v>
      </c>
      <c r="F3" s="31" t="s">
        <v>19</v>
      </c>
      <c r="G3" s="32" t="s">
        <v>20</v>
      </c>
      <c r="H3" s="36">
        <f t="shared" ref="H3:H342"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0</v>
      </c>
      <c r="I3" s="37"/>
      <c r="J3" s="38">
        <f t="shared" ref="J3:J181"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0</v>
      </c>
      <c r="K3" s="39">
        <f t="shared" ref="K3:K342"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0</v>
      </c>
      <c r="L3" s="40">
        <f t="shared" ref="L3:L342" si="5">IF(K3=O$4,N$4,IF(K3=O$5,N$5,IF(K3=O$6,N$6,IF(K3=O$7,N$7,IF(K3=O$8,N$8,IF(K3=O$9,N$9,IF(K3=O$10,N$10,IF(K3=O$11,N$11,IF(K3=O$12,N$12,IF(K3=O$13,N$13,IF(K3=O$14,N$14,0)))))))))))</f>
        <v>0</v>
      </c>
      <c r="M3" s="10"/>
      <c r="N3" s="34"/>
      <c r="O3" s="34" t="s">
        <v>24</v>
      </c>
      <c r="P3" s="27">
        <f>COUNTIFS(K$3:K$342,"&gt;0")</f>
        <v>197</v>
      </c>
      <c r="Q3" s="27">
        <f t="shared" ref="Q3:Q15" si="6">(P3/P$3)*100</f>
        <v>100</v>
      </c>
      <c r="R3" s="27"/>
      <c r="S3" s="27"/>
      <c r="T3" s="27"/>
      <c r="U3" s="27"/>
      <c r="V3" s="27"/>
      <c r="W3" s="34" t="s">
        <v>25</v>
      </c>
      <c r="X3" s="34" t="s">
        <v>26</v>
      </c>
      <c r="Y3" s="34" t="s">
        <v>27</v>
      </c>
      <c r="Z3" s="34" t="s">
        <v>28</v>
      </c>
      <c r="AA3" s="27"/>
      <c r="AB3" s="34" t="s">
        <v>29</v>
      </c>
      <c r="AC3" s="34" t="s">
        <v>30</v>
      </c>
      <c r="AD3" s="27"/>
      <c r="AE3" s="27"/>
      <c r="AF3" s="27"/>
      <c r="AG3" s="27"/>
      <c r="AH3" s="27"/>
      <c r="AI3" s="27"/>
      <c r="AJ3" s="28"/>
      <c r="AK3" s="28"/>
      <c r="AL3" s="28"/>
      <c r="AM3" s="28"/>
      <c r="AN3" s="28"/>
      <c r="AO3" s="28"/>
      <c r="AP3" s="28"/>
      <c r="AQ3" s="28"/>
      <c r="AR3" s="30"/>
    </row>
    <row r="4" ht="16.5" customHeight="1">
      <c r="A4" s="1"/>
      <c r="B4" s="1"/>
      <c r="C4" s="1" t="str">
        <f t="shared" si="1"/>
        <v>Juan </v>
      </c>
      <c r="D4" s="2"/>
      <c r="E4" s="43"/>
      <c r="F4" s="44"/>
      <c r="G4" s="42" t="s">
        <v>34</v>
      </c>
      <c r="H4" s="36">
        <f t="shared" si="2"/>
        <v>0</v>
      </c>
      <c r="I4" s="37"/>
      <c r="J4" s="38">
        <f t="shared" si="3"/>
        <v>0</v>
      </c>
      <c r="K4" s="39">
        <f t="shared" si="4"/>
        <v>0</v>
      </c>
      <c r="L4" s="40">
        <f t="shared" si="5"/>
        <v>0</v>
      </c>
      <c r="M4" s="10"/>
      <c r="N4" s="34" t="s">
        <v>37</v>
      </c>
      <c r="O4" s="34">
        <v>1.0</v>
      </c>
      <c r="P4" s="27">
        <f t="shared" ref="P4:P15" si="7">COUNTIF(K$3:K$342,O4)</f>
        <v>25</v>
      </c>
      <c r="Q4" s="27">
        <f t="shared" si="6"/>
        <v>12.69035533</v>
      </c>
      <c r="R4" s="27"/>
      <c r="S4" s="27" t="str">
        <f>IF(Q4&gt;5,"Problema de Reintegración",0)</f>
        <v>Problema de Reintegración</v>
      </c>
      <c r="T4" s="27">
        <v>0.0</v>
      </c>
      <c r="U4" s="27"/>
      <c r="V4" s="27"/>
      <c r="W4" s="34" t="s">
        <v>38</v>
      </c>
      <c r="X4" s="34" t="s">
        <v>39</v>
      </c>
      <c r="Y4" s="34">
        <f>30/100</f>
        <v>0.3</v>
      </c>
      <c r="Z4" s="34">
        <f>14/100</f>
        <v>0.14</v>
      </c>
      <c r="AA4" s="27"/>
      <c r="AB4" s="27">
        <v>1.0</v>
      </c>
      <c r="AC4" s="27"/>
      <c r="AD4" s="27">
        <f>IF(AC4&gt;5,"Problema de Reintegración",0)</f>
        <v>0</v>
      </c>
      <c r="AE4" s="27">
        <v>0.0</v>
      </c>
      <c r="AF4" s="27" t="s">
        <v>40</v>
      </c>
      <c r="AG4" s="27"/>
      <c r="AH4" s="27"/>
      <c r="AI4" s="27"/>
      <c r="AJ4" s="28"/>
      <c r="AK4" s="28"/>
      <c r="AL4" s="28"/>
      <c r="AM4" s="28"/>
      <c r="AN4" s="28"/>
      <c r="AO4" s="28"/>
      <c r="AP4" s="28"/>
      <c r="AQ4" s="28"/>
      <c r="AR4" s="30"/>
    </row>
    <row r="5" ht="18.0" customHeight="1">
      <c r="A5" s="1"/>
      <c r="B5" s="1"/>
      <c r="C5" s="1" t="str">
        <f t="shared" si="1"/>
        <v>Diego Said </v>
      </c>
      <c r="D5" s="2"/>
      <c r="E5" s="41" t="s">
        <v>44</v>
      </c>
      <c r="F5" s="31" t="s">
        <v>45</v>
      </c>
      <c r="G5" s="42" t="s">
        <v>46</v>
      </c>
      <c r="H5" s="36">
        <f t="shared" si="2"/>
        <v>0</v>
      </c>
      <c r="I5" s="37"/>
      <c r="J5" s="38">
        <f t="shared" si="3"/>
        <v>0</v>
      </c>
      <c r="K5" s="39">
        <f t="shared" si="4"/>
        <v>0</v>
      </c>
      <c r="L5" s="40">
        <f t="shared" si="5"/>
        <v>0</v>
      </c>
      <c r="M5" s="10"/>
      <c r="N5" s="34" t="s">
        <v>50</v>
      </c>
      <c r="O5" s="34">
        <v>2.0</v>
      </c>
      <c r="P5" s="27">
        <f t="shared" si="7"/>
        <v>0</v>
      </c>
      <c r="Q5" s="27">
        <f t="shared" si="6"/>
        <v>0</v>
      </c>
      <c r="R5" s="27"/>
      <c r="S5" s="27" t="str">
        <f>IF(Q5&lt;=14,,"Problema de Tensión")</f>
        <v/>
      </c>
      <c r="T5" s="27" t="str">
        <f>IF(Q5&gt;=3,,"Problema de Tensión")</f>
        <v>Problema de Tensión</v>
      </c>
      <c r="U5" s="27"/>
      <c r="V5" s="27"/>
      <c r="W5" s="34" t="s">
        <v>38</v>
      </c>
      <c r="X5" s="34" t="s">
        <v>51</v>
      </c>
      <c r="Y5" s="34">
        <f>11/100</f>
        <v>0.11</v>
      </c>
      <c r="Z5" s="34">
        <f>2/100</f>
        <v>0.02</v>
      </c>
      <c r="AA5" s="27"/>
      <c r="AB5" s="27">
        <v>2.0</v>
      </c>
      <c r="AC5" s="27"/>
      <c r="AD5" s="27" t="str">
        <f>IF(AC5&lt;=14,,"Problema de Tensión")</f>
        <v/>
      </c>
      <c r="AE5" s="27" t="str">
        <f>IF(AC5&gt;=3,,"Problema de Tensión")</f>
        <v>Problema de Tensión</v>
      </c>
      <c r="AF5" s="27" t="s">
        <v>40</v>
      </c>
      <c r="AG5" s="27"/>
      <c r="AH5" s="27"/>
      <c r="AI5" s="27"/>
      <c r="AJ5" s="28"/>
      <c r="AK5" s="28"/>
      <c r="AL5" s="28"/>
      <c r="AM5" s="28"/>
      <c r="AN5" s="28"/>
      <c r="AO5" s="28"/>
      <c r="AP5" s="28"/>
      <c r="AQ5" s="28"/>
      <c r="AR5" s="30"/>
    </row>
    <row r="6" ht="15.75" customHeight="1">
      <c r="A6" s="1"/>
      <c r="B6" s="1"/>
      <c r="C6" s="1" t="str">
        <f t="shared" si="1"/>
        <v>Diego Said </v>
      </c>
      <c r="D6" s="2"/>
      <c r="E6" s="43"/>
      <c r="F6" s="44"/>
      <c r="G6" s="42" t="s">
        <v>54</v>
      </c>
      <c r="H6" s="36">
        <f t="shared" si="2"/>
        <v>0</v>
      </c>
      <c r="I6" s="37"/>
      <c r="J6" s="38">
        <f t="shared" si="3"/>
        <v>0</v>
      </c>
      <c r="K6" s="39">
        <f t="shared" si="4"/>
        <v>0</v>
      </c>
      <c r="L6" s="40">
        <f t="shared" si="5"/>
        <v>0</v>
      </c>
      <c r="M6" s="10"/>
      <c r="N6" s="34" t="s">
        <v>55</v>
      </c>
      <c r="O6" s="34">
        <v>3.0</v>
      </c>
      <c r="P6" s="27">
        <f t="shared" si="7"/>
        <v>17</v>
      </c>
      <c r="Q6" s="27">
        <f t="shared" si="6"/>
        <v>8.629441624</v>
      </c>
      <c r="R6" s="27"/>
      <c r="S6" s="27" t="str">
        <f>IF(Q6&lt;=20,,"Problema de Decisión")</f>
        <v/>
      </c>
      <c r="T6" s="27" t="str">
        <f>IF(Q6&gt;=6,,"Problema de Decisión")</f>
        <v/>
      </c>
      <c r="U6" s="27"/>
      <c r="V6" s="27"/>
      <c r="W6" s="34" t="s">
        <v>57</v>
      </c>
      <c r="X6" s="34" t="s">
        <v>58</v>
      </c>
      <c r="Y6" s="34">
        <f>40/100</f>
        <v>0.4</v>
      </c>
      <c r="Z6" s="34">
        <f>21/100</f>
        <v>0.21</v>
      </c>
      <c r="AA6" s="27"/>
      <c r="AB6" s="27">
        <v>3.0</v>
      </c>
      <c r="AC6" s="27"/>
      <c r="AD6" s="27" t="str">
        <f>IF(AC6&lt;=20,,"Problema de Decisión")</f>
        <v/>
      </c>
      <c r="AE6" s="27" t="str">
        <f>IF(AC6&gt;=6,,"Problema de Decisión")</f>
        <v>Problema de Decisión</v>
      </c>
      <c r="AF6" s="27" t="s">
        <v>40</v>
      </c>
      <c r="AG6" s="27"/>
      <c r="AH6" s="27"/>
      <c r="AI6" s="27"/>
      <c r="AJ6" s="28"/>
      <c r="AK6" s="28"/>
      <c r="AL6" s="28"/>
      <c r="AM6" s="28"/>
      <c r="AN6" s="28"/>
      <c r="AO6" s="28"/>
      <c r="AP6" s="28"/>
      <c r="AQ6" s="28"/>
      <c r="AR6" s="30"/>
    </row>
    <row r="7" ht="15.75" customHeight="1">
      <c r="A7" s="1"/>
      <c r="B7" s="1"/>
      <c r="C7" s="1" t="str">
        <f t="shared" si="1"/>
        <v>Juan </v>
      </c>
      <c r="D7" s="2"/>
      <c r="E7" s="41" t="s">
        <v>18</v>
      </c>
      <c r="F7" s="31" t="s">
        <v>45</v>
      </c>
      <c r="G7" s="42" t="s">
        <v>62</v>
      </c>
      <c r="H7" s="36">
        <f t="shared" si="2"/>
        <v>0</v>
      </c>
      <c r="I7" s="37"/>
      <c r="J7" s="38">
        <f t="shared" si="3"/>
        <v>0</v>
      </c>
      <c r="K7" s="39">
        <f t="shared" si="4"/>
        <v>0</v>
      </c>
      <c r="L7" s="40">
        <f t="shared" si="5"/>
        <v>0</v>
      </c>
      <c r="M7" s="10"/>
      <c r="N7" s="34" t="s">
        <v>64</v>
      </c>
      <c r="O7" s="34">
        <v>4.0</v>
      </c>
      <c r="P7" s="27">
        <f t="shared" si="7"/>
        <v>14</v>
      </c>
      <c r="Q7" s="27">
        <f t="shared" si="6"/>
        <v>7.106598985</v>
      </c>
      <c r="R7" s="27"/>
      <c r="S7" s="27" t="str">
        <f>IF(Q7&lt;=11,,"Problema de Control")</f>
        <v/>
      </c>
      <c r="T7" s="27" t="str">
        <f>IF(Q7&gt;=4,,"Problema de Control")</f>
        <v/>
      </c>
      <c r="U7" s="27"/>
      <c r="V7" s="27"/>
      <c r="W7" s="34" t="s">
        <v>57</v>
      </c>
      <c r="X7" s="34" t="s">
        <v>66</v>
      </c>
      <c r="Y7" s="34">
        <f>9/100</f>
        <v>0.09</v>
      </c>
      <c r="Z7" s="34">
        <f>1/100</f>
        <v>0.01</v>
      </c>
      <c r="AA7" s="27"/>
      <c r="AB7" s="27">
        <v>4.0</v>
      </c>
      <c r="AC7" s="27"/>
      <c r="AD7" s="27" t="str">
        <f>IF(AC7&lt;=11,,"Problema de Control")</f>
        <v/>
      </c>
      <c r="AE7" s="27" t="str">
        <f>IF(AC7&gt;=4,,"Problema de Control")</f>
        <v>Problema de Control</v>
      </c>
      <c r="AF7" s="27" t="s">
        <v>40</v>
      </c>
      <c r="AG7" s="27"/>
      <c r="AH7" s="27"/>
      <c r="AI7" s="27"/>
      <c r="AJ7" s="28"/>
      <c r="AK7" s="28"/>
      <c r="AL7" s="28"/>
      <c r="AM7" s="28"/>
      <c r="AN7" s="28"/>
      <c r="AO7" s="28"/>
      <c r="AP7" s="28"/>
      <c r="AQ7" s="28"/>
      <c r="AR7" s="30"/>
    </row>
    <row r="8" ht="15.75" customHeight="1">
      <c r="A8" s="1"/>
      <c r="B8" s="1"/>
      <c r="C8" s="1" t="str">
        <f t="shared" si="1"/>
        <v>Diego Said </v>
      </c>
      <c r="D8" s="2"/>
      <c r="E8" s="41" t="s">
        <v>44</v>
      </c>
      <c r="F8" s="31" t="s">
        <v>45</v>
      </c>
      <c r="G8" s="42" t="s">
        <v>69</v>
      </c>
      <c r="H8" s="36">
        <f t="shared" si="2"/>
        <v>0</v>
      </c>
      <c r="I8" s="37"/>
      <c r="J8" s="38">
        <f t="shared" si="3"/>
        <v>0</v>
      </c>
      <c r="K8" s="39">
        <f t="shared" si="4"/>
        <v>0</v>
      </c>
      <c r="L8" s="40">
        <f t="shared" si="5"/>
        <v>0</v>
      </c>
      <c r="M8" s="10"/>
      <c r="N8" s="34" t="s">
        <v>72</v>
      </c>
      <c r="O8" s="34">
        <v>5.0</v>
      </c>
      <c r="P8" s="27">
        <f t="shared" si="7"/>
        <v>61</v>
      </c>
      <c r="Q8" s="27">
        <f t="shared" si="6"/>
        <v>30.96446701</v>
      </c>
      <c r="R8" s="27"/>
      <c r="S8" s="27" t="str">
        <f>IF(Q8&lt;=40,,"Problema de Evaluación")</f>
        <v/>
      </c>
      <c r="T8" s="27" t="str">
        <f>IF(Q8&gt;=21,,"Problema de Evaluación")</f>
        <v/>
      </c>
      <c r="U8" s="27"/>
      <c r="V8" s="27"/>
      <c r="W8" s="34" t="s">
        <v>73</v>
      </c>
      <c r="X8" s="34" t="s">
        <v>74</v>
      </c>
      <c r="Y8" s="34">
        <f>11/100</f>
        <v>0.11</v>
      </c>
      <c r="Z8" s="34">
        <f>4/100</f>
        <v>0.04</v>
      </c>
      <c r="AA8" s="27"/>
      <c r="AB8" s="27">
        <v>5.0</v>
      </c>
      <c r="AC8" s="27"/>
      <c r="AD8" s="27" t="str">
        <f>IF(AC8&lt;=40,,"Problema de Evaluación")</f>
        <v/>
      </c>
      <c r="AE8" s="27" t="str">
        <f>IF(AC8&gt;=21,,"Problema de Evaluación")</f>
        <v>Problema de Evaluación</v>
      </c>
      <c r="AF8" s="27" t="s">
        <v>40</v>
      </c>
      <c r="AG8" s="27"/>
      <c r="AH8" s="27"/>
      <c r="AI8" s="27"/>
      <c r="AJ8" s="28"/>
      <c r="AK8" s="28"/>
      <c r="AL8" s="28"/>
      <c r="AM8" s="28"/>
      <c r="AN8" s="28"/>
      <c r="AO8" s="28"/>
      <c r="AP8" s="28"/>
      <c r="AQ8" s="28"/>
      <c r="AR8" s="30"/>
    </row>
    <row r="9" ht="15.75" customHeight="1">
      <c r="A9" s="1"/>
      <c r="B9" s="1"/>
      <c r="C9" s="1" t="str">
        <f t="shared" si="1"/>
        <v>Juan </v>
      </c>
      <c r="D9" s="2"/>
      <c r="E9" s="47" t="s">
        <v>18</v>
      </c>
      <c r="F9" s="31" t="s">
        <v>78</v>
      </c>
      <c r="G9" s="32" t="s">
        <v>79</v>
      </c>
      <c r="H9" s="36" t="str">
        <f t="shared" si="2"/>
        <v>Por favor, expliqueme…</v>
      </c>
      <c r="I9" s="45" t="s">
        <v>81</v>
      </c>
      <c r="J9" s="38" t="str">
        <f t="shared" si="3"/>
        <v>Clarificación</v>
      </c>
      <c r="K9" s="39">
        <f t="shared" si="4"/>
        <v>7</v>
      </c>
      <c r="L9" s="40" t="str">
        <f t="shared" si="5"/>
        <v>Pide información</v>
      </c>
      <c r="M9" s="10"/>
      <c r="N9" s="34" t="s">
        <v>82</v>
      </c>
      <c r="O9" s="34">
        <v>6.0</v>
      </c>
      <c r="P9" s="27">
        <f t="shared" si="7"/>
        <v>20</v>
      </c>
      <c r="Q9" s="27">
        <f t="shared" si="6"/>
        <v>10.15228426</v>
      </c>
      <c r="R9" s="27"/>
      <c r="S9" s="27" t="str">
        <f>IF(Q9&lt;=30,,"Problema de Comunicación")</f>
        <v/>
      </c>
      <c r="T9" s="27" t="str">
        <f>IF(Q9&gt;=14,,"Problema de Comunicación")</f>
        <v>Problema de Comunicación</v>
      </c>
      <c r="U9" s="27"/>
      <c r="V9" s="27"/>
      <c r="W9" s="34" t="s">
        <v>73</v>
      </c>
      <c r="X9" s="34" t="s">
        <v>83</v>
      </c>
      <c r="Y9" s="34">
        <f>5/100</f>
        <v>0.05</v>
      </c>
      <c r="Z9" s="34">
        <v>0.0</v>
      </c>
      <c r="AA9" s="27"/>
      <c r="AB9" s="27">
        <v>6.0</v>
      </c>
      <c r="AC9" s="27"/>
      <c r="AD9" s="27" t="str">
        <f>IF(AC9&lt;=30,,"Problema de Comunicación")</f>
        <v/>
      </c>
      <c r="AE9" s="27" t="str">
        <f>IF(AC9&gt;=14,,"Problema de Comunicación")</f>
        <v>Problema de Comunicación</v>
      </c>
      <c r="AF9" s="27" t="s">
        <v>40</v>
      </c>
      <c r="AG9" s="27"/>
      <c r="AH9" s="27"/>
      <c r="AI9" s="27"/>
      <c r="AJ9" s="28"/>
      <c r="AK9" s="28"/>
      <c r="AL9" s="28"/>
      <c r="AM9" s="28"/>
      <c r="AN9" s="28"/>
      <c r="AO9" s="28"/>
      <c r="AP9" s="28"/>
      <c r="AQ9" s="28"/>
      <c r="AR9" s="30"/>
    </row>
    <row r="10" ht="15.75" customHeight="1">
      <c r="A10" s="1"/>
      <c r="B10" s="1"/>
      <c r="C10" s="1" t="str">
        <f t="shared" si="1"/>
        <v>Diego Said </v>
      </c>
      <c r="D10" s="2"/>
      <c r="E10" s="47" t="s">
        <v>44</v>
      </c>
      <c r="F10" s="31" t="s">
        <v>78</v>
      </c>
      <c r="G10" s="32" t="s">
        <v>89</v>
      </c>
      <c r="H10" s="36" t="str">
        <f t="shared" si="2"/>
        <v>No</v>
      </c>
      <c r="I10" s="45" t="s">
        <v>91</v>
      </c>
      <c r="J10" s="38" t="str">
        <f t="shared" si="3"/>
        <v>Rechazo</v>
      </c>
      <c r="K10" s="39">
        <f t="shared" si="4"/>
        <v>10</v>
      </c>
      <c r="L10" s="40" t="str">
        <f t="shared" si="5"/>
        <v>Muestra desacuerdo o desaprobación</v>
      </c>
      <c r="M10" s="10"/>
      <c r="N10" s="34" t="s">
        <v>92</v>
      </c>
      <c r="O10" s="34">
        <v>7.0</v>
      </c>
      <c r="P10" s="27">
        <f t="shared" si="7"/>
        <v>8</v>
      </c>
      <c r="Q10" s="27">
        <f t="shared" si="6"/>
        <v>4.060913706</v>
      </c>
      <c r="R10" s="27"/>
      <c r="S10" s="27" t="str">
        <f>IF(Q10&lt;=11,,"Problema de Comunicación")</f>
        <v/>
      </c>
      <c r="T10" s="27" t="str">
        <f>IF(Q10&gt;=2,,"Problema de Comunicación")</f>
        <v/>
      </c>
      <c r="U10" s="27"/>
      <c r="V10" s="27"/>
      <c r="W10" s="34" t="s">
        <v>93</v>
      </c>
      <c r="X10" s="34" t="s">
        <v>94</v>
      </c>
      <c r="Y10" s="34">
        <f>20/100</f>
        <v>0.2</v>
      </c>
      <c r="Z10" s="34">
        <f>6/100</f>
        <v>0.06</v>
      </c>
      <c r="AA10" s="27"/>
      <c r="AB10" s="27">
        <v>7.0</v>
      </c>
      <c r="AC10" s="27"/>
      <c r="AD10" s="27" t="str">
        <f>IF(AC10&lt;=11,,"Problema de Comunicación")</f>
        <v/>
      </c>
      <c r="AE10" s="27" t="str">
        <f>IF(AC10&gt;=2,,"Problema de Comunicación")</f>
        <v>Problema de Comunicación</v>
      </c>
      <c r="AF10" s="27" t="s">
        <v>40</v>
      </c>
      <c r="AG10" s="27"/>
      <c r="AH10" s="27"/>
      <c r="AI10" s="27"/>
      <c r="AJ10" s="28"/>
      <c r="AK10" s="28"/>
      <c r="AL10" s="28"/>
      <c r="AM10" s="28"/>
      <c r="AN10" s="28"/>
      <c r="AO10" s="28"/>
      <c r="AP10" s="28"/>
      <c r="AQ10" s="28"/>
      <c r="AR10" s="30"/>
    </row>
    <row r="11" ht="15.75" customHeight="1">
      <c r="A11" s="1"/>
      <c r="B11" s="1"/>
      <c r="C11" s="1" t="str">
        <f t="shared" si="1"/>
        <v>Diego Said </v>
      </c>
      <c r="D11" s="2"/>
      <c r="E11" s="48"/>
      <c r="F11" s="44"/>
      <c r="G11" s="50" t="s">
        <v>100</v>
      </c>
      <c r="H11" s="36" t="str">
        <f t="shared" si="2"/>
        <v>Te explico….</v>
      </c>
      <c r="I11" s="45" t="s">
        <v>102</v>
      </c>
      <c r="J11" s="38" t="str">
        <f t="shared" si="3"/>
        <v>Atender</v>
      </c>
      <c r="K11" s="39">
        <f t="shared" si="4"/>
        <v>1</v>
      </c>
      <c r="L11" s="40" t="str">
        <f t="shared" si="5"/>
        <v>Muestra solidaridad</v>
      </c>
      <c r="M11" s="10"/>
      <c r="N11" s="34" t="s">
        <v>103</v>
      </c>
      <c r="O11" s="34">
        <v>8.0</v>
      </c>
      <c r="P11" s="27">
        <f t="shared" si="7"/>
        <v>13</v>
      </c>
      <c r="Q11" s="27">
        <f t="shared" si="6"/>
        <v>6.598984772</v>
      </c>
      <c r="R11" s="27"/>
      <c r="S11" s="27" t="str">
        <f>IF(Q11&lt;=9,,"Problema de Evaluación")</f>
        <v/>
      </c>
      <c r="T11" s="27" t="str">
        <f>IF(Q11&gt;=1,,"Problema de Evaluación")</f>
        <v/>
      </c>
      <c r="U11" s="27"/>
      <c r="V11" s="27"/>
      <c r="W11" s="34" t="s">
        <v>93</v>
      </c>
      <c r="X11" s="34" t="s">
        <v>104</v>
      </c>
      <c r="Y11" s="34">
        <f>13/100</f>
        <v>0.13</v>
      </c>
      <c r="Z11" s="34">
        <f t="shared" ref="Z11:Z12" si="8">3/100</f>
        <v>0.03</v>
      </c>
      <c r="AA11" s="27"/>
      <c r="AB11" s="27">
        <v>8.0</v>
      </c>
      <c r="AC11" s="27"/>
      <c r="AD11" s="27" t="str">
        <f>IF(AC11&lt;=9,,"Problema de Evaluación")</f>
        <v/>
      </c>
      <c r="AE11" s="27" t="str">
        <f>IF(AC11&gt;=1,,"Problema de Evaluación")</f>
        <v>Problema de Evaluación</v>
      </c>
      <c r="AF11" s="27" t="s">
        <v>40</v>
      </c>
      <c r="AG11" s="27" t="s">
        <v>105</v>
      </c>
      <c r="AH11" s="27"/>
      <c r="AI11" s="27"/>
      <c r="AJ11" s="28"/>
      <c r="AK11" s="28"/>
      <c r="AL11" s="28"/>
      <c r="AM11" s="28"/>
      <c r="AN11" s="28"/>
      <c r="AO11" s="28"/>
      <c r="AP11" s="28"/>
      <c r="AQ11" s="28"/>
      <c r="AR11" s="30"/>
    </row>
    <row r="12" ht="15.75" customHeight="1">
      <c r="A12" s="1"/>
      <c r="B12" s="1"/>
      <c r="C12" s="1" t="str">
        <f t="shared" si="1"/>
        <v>Juan </v>
      </c>
      <c r="D12" s="2"/>
      <c r="E12" s="47" t="s">
        <v>18</v>
      </c>
      <c r="F12" s="31" t="s">
        <v>111</v>
      </c>
      <c r="G12" s="32" t="s">
        <v>112</v>
      </c>
      <c r="H12" s="36">
        <f t="shared" si="2"/>
        <v>0</v>
      </c>
      <c r="I12" s="37"/>
      <c r="J12" s="38">
        <f t="shared" si="3"/>
        <v>0</v>
      </c>
      <c r="K12" s="39">
        <f t="shared" si="4"/>
        <v>0</v>
      </c>
      <c r="L12" s="40">
        <f t="shared" si="5"/>
        <v>0</v>
      </c>
      <c r="M12" s="10"/>
      <c r="N12" s="34" t="s">
        <v>113</v>
      </c>
      <c r="O12" s="34">
        <v>9.0</v>
      </c>
      <c r="P12" s="27">
        <f t="shared" si="7"/>
        <v>4</v>
      </c>
      <c r="Q12" s="27">
        <f t="shared" si="6"/>
        <v>2.030456853</v>
      </c>
      <c r="R12" s="27"/>
      <c r="S12" s="27" t="str">
        <f>IF(Q12&lt;=5,,"Problema de Control")</f>
        <v/>
      </c>
      <c r="T12" s="27" t="str">
        <f>IF(Q12&gt;=0,,"Problema de Control")</f>
        <v/>
      </c>
      <c r="U12" s="27"/>
      <c r="V12" s="27"/>
      <c r="W12" s="34" t="s">
        <v>114</v>
      </c>
      <c r="X12" s="34" t="s">
        <v>115</v>
      </c>
      <c r="Y12" s="34">
        <f>14/100</f>
        <v>0.14</v>
      </c>
      <c r="Z12" s="34">
        <f t="shared" si="8"/>
        <v>0.03</v>
      </c>
      <c r="AA12" s="27"/>
      <c r="AB12" s="27">
        <v>9.0</v>
      </c>
      <c r="AC12" s="27"/>
      <c r="AD12" s="27" t="str">
        <f>IF(AC12&lt;=5,,"Problema de Control")</f>
        <v/>
      </c>
      <c r="AE12" s="27" t="str">
        <f>IF(AC12&gt;=0,,"Problema de Control")</f>
        <v/>
      </c>
      <c r="AF12" s="27" t="s">
        <v>40</v>
      </c>
      <c r="AG12" s="27">
        <v>1.0</v>
      </c>
      <c r="AH12" s="27">
        <f t="shared" ref="AH12:AH23" si="9">IF( OR(T4&lt;&gt;0,S4&lt;&gt;0),1,0)</f>
        <v>1</v>
      </c>
      <c r="AI12" s="27"/>
      <c r="AJ12" s="28"/>
      <c r="AK12" s="28"/>
      <c r="AL12" s="28"/>
      <c r="AM12" s="28"/>
      <c r="AN12" s="28"/>
      <c r="AO12" s="28"/>
      <c r="AP12" s="28"/>
      <c r="AQ12" s="28"/>
      <c r="AR12" s="30"/>
    </row>
    <row r="13" ht="24.0" customHeight="1">
      <c r="A13" s="1"/>
      <c r="B13" s="1"/>
      <c r="C13" s="1" t="str">
        <f t="shared" si="1"/>
        <v>Juan </v>
      </c>
      <c r="D13" s="2"/>
      <c r="E13" s="48"/>
      <c r="F13" s="44"/>
      <c r="G13" s="32" t="s">
        <v>119</v>
      </c>
      <c r="H13" s="36" t="str">
        <f t="shared" si="2"/>
        <v>Entonces…</v>
      </c>
      <c r="I13" s="45" t="s">
        <v>88</v>
      </c>
      <c r="J13" s="38" t="str">
        <f t="shared" si="3"/>
        <v>Inferir</v>
      </c>
      <c r="K13" s="39">
        <f t="shared" si="4"/>
        <v>5</v>
      </c>
      <c r="L13" s="40" t="str">
        <f t="shared" si="5"/>
        <v>Da opiniones</v>
      </c>
      <c r="M13" s="10"/>
      <c r="N13" s="34" t="s">
        <v>120</v>
      </c>
      <c r="O13" s="34">
        <v>10.0</v>
      </c>
      <c r="P13" s="27">
        <f t="shared" si="7"/>
        <v>6</v>
      </c>
      <c r="Q13" s="27">
        <f t="shared" si="6"/>
        <v>3.045685279</v>
      </c>
      <c r="R13" s="27"/>
      <c r="S13" s="27" t="str">
        <f>IF(Q13&lt;=13,,"Problema de Decisión")</f>
        <v/>
      </c>
      <c r="T13" s="27" t="str">
        <f>IF(Q13&gt;=3,,"Problema de Decisión")</f>
        <v/>
      </c>
      <c r="U13" s="27"/>
      <c r="V13" s="27"/>
      <c r="W13" s="34" t="s">
        <v>114</v>
      </c>
      <c r="X13" s="34" t="s">
        <v>121</v>
      </c>
      <c r="Y13" s="34">
        <f>10/100</f>
        <v>0.1</v>
      </c>
      <c r="Z13" s="34">
        <f>1/100</f>
        <v>0.01</v>
      </c>
      <c r="AA13" s="27"/>
      <c r="AB13" s="27">
        <v>10.0</v>
      </c>
      <c r="AC13" s="27"/>
      <c r="AD13" s="27" t="str">
        <f>IF(AC13&lt;=13,,"Problema de Decisión")</f>
        <v/>
      </c>
      <c r="AE13" s="27" t="str">
        <f>IF(AC13&gt;=3,,"Problema de Decisión")</f>
        <v>Problema de Decisión</v>
      </c>
      <c r="AF13" s="27" t="s">
        <v>40</v>
      </c>
      <c r="AG13" s="27">
        <v>2.0</v>
      </c>
      <c r="AH13" s="27">
        <f t="shared" si="9"/>
        <v>1</v>
      </c>
      <c r="AI13" s="27"/>
      <c r="AJ13" s="28"/>
      <c r="AK13" s="28"/>
      <c r="AL13" s="28"/>
      <c r="AM13" s="28"/>
      <c r="AN13" s="28"/>
      <c r="AO13" s="28"/>
      <c r="AP13" s="28"/>
      <c r="AQ13" s="28"/>
      <c r="AR13" s="30"/>
    </row>
    <row r="14" ht="24.0" customHeight="1">
      <c r="A14" s="1"/>
      <c r="B14" s="1"/>
      <c r="C14" s="1" t="str">
        <f t="shared" si="1"/>
        <v>Juan </v>
      </c>
      <c r="D14" s="2"/>
      <c r="E14" s="48"/>
      <c r="F14" s="44"/>
      <c r="G14" s="32" t="s">
        <v>124</v>
      </c>
      <c r="H14" s="36" t="str">
        <f t="shared" si="2"/>
        <v>¡Hasta la próxima!</v>
      </c>
      <c r="I14" s="45" t="s">
        <v>126</v>
      </c>
      <c r="J14" s="38" t="str">
        <f t="shared" si="3"/>
        <v>Finalizar participación</v>
      </c>
      <c r="K14" s="39">
        <f t="shared" si="4"/>
        <v>1</v>
      </c>
      <c r="L14" s="40" t="str">
        <f t="shared" si="5"/>
        <v>Muestra solidaridad</v>
      </c>
      <c r="M14" s="10"/>
      <c r="N14" s="34" t="s">
        <v>128</v>
      </c>
      <c r="O14" s="34">
        <v>11.0</v>
      </c>
      <c r="P14" s="27">
        <f t="shared" si="7"/>
        <v>28</v>
      </c>
      <c r="Q14" s="27">
        <f t="shared" si="6"/>
        <v>14.21319797</v>
      </c>
      <c r="R14" s="27"/>
      <c r="S14" s="27" t="str">
        <f>IF(Q14&lt;=10,,"Problema de Tensión")</f>
        <v>Problema de Tensión</v>
      </c>
      <c r="T14" s="27" t="str">
        <f>IF(Q14&gt;=1,,"Problema de Tensión")</f>
        <v/>
      </c>
      <c r="U14" s="27"/>
      <c r="V14" s="27"/>
      <c r="W14" s="34" t="s">
        <v>129</v>
      </c>
      <c r="X14" s="34" t="s">
        <v>130</v>
      </c>
      <c r="Y14" s="34">
        <f>5/100</f>
        <v>0.05</v>
      </c>
      <c r="Z14" s="34">
        <v>0.0</v>
      </c>
      <c r="AA14" s="27"/>
      <c r="AB14" s="27">
        <v>11.0</v>
      </c>
      <c r="AC14" s="27"/>
      <c r="AD14" s="27" t="str">
        <f>IF(AC14&lt;=10,,"Problema de Tensión")</f>
        <v/>
      </c>
      <c r="AE14" s="27" t="str">
        <f>IF(AC14&gt;=1,,"Problema de Tensión")</f>
        <v>Problema de Tensión</v>
      </c>
      <c r="AF14" s="27" t="s">
        <v>40</v>
      </c>
      <c r="AG14" s="27">
        <v>3.0</v>
      </c>
      <c r="AH14" s="27">
        <f t="shared" si="9"/>
        <v>0</v>
      </c>
      <c r="AI14" s="27"/>
      <c r="AJ14" s="28"/>
      <c r="AK14" s="28"/>
      <c r="AL14" s="28"/>
      <c r="AM14" s="28"/>
      <c r="AN14" s="28"/>
      <c r="AO14" s="28"/>
      <c r="AP14" s="28"/>
      <c r="AQ14" s="28"/>
      <c r="AR14" s="30"/>
    </row>
    <row r="15" ht="15.75" customHeight="1">
      <c r="A15" s="1"/>
      <c r="B15" s="1"/>
      <c r="C15" s="1" t="str">
        <f t="shared" si="1"/>
        <v>Diego Said </v>
      </c>
      <c r="D15" s="2"/>
      <c r="E15" s="52" t="s">
        <v>44</v>
      </c>
      <c r="F15" s="31" t="s">
        <v>132</v>
      </c>
      <c r="G15" s="32" t="s">
        <v>133</v>
      </c>
      <c r="H15" s="36" t="str">
        <f t="shared" si="2"/>
        <v>¡Hasta la próxima!</v>
      </c>
      <c r="I15" s="45" t="s">
        <v>126</v>
      </c>
      <c r="J15" s="38" t="str">
        <f t="shared" si="3"/>
        <v>Finalizar participación</v>
      </c>
      <c r="K15" s="39">
        <f t="shared" si="4"/>
        <v>1</v>
      </c>
      <c r="L15" s="40" t="str">
        <f t="shared" si="5"/>
        <v>Muestra solidaridad</v>
      </c>
      <c r="M15" s="10"/>
      <c r="N15" s="34" t="s">
        <v>137</v>
      </c>
      <c r="O15" s="34">
        <v>12.0</v>
      </c>
      <c r="P15" s="27">
        <f t="shared" si="7"/>
        <v>1</v>
      </c>
      <c r="Q15" s="27">
        <f t="shared" si="6"/>
        <v>0.5076142132</v>
      </c>
      <c r="R15" s="27"/>
      <c r="S15" s="27" t="str">
        <f>IF(Q15&lt;=7,,"Problema de Reintegración")</f>
        <v/>
      </c>
      <c r="T15" s="27" t="str">
        <f>IF(Q15&gt;=0,,"Problema de Reintegración")</f>
        <v/>
      </c>
      <c r="U15" s="27"/>
      <c r="V15" s="27"/>
      <c r="W15" s="34" t="s">
        <v>129</v>
      </c>
      <c r="X15" s="34" t="s">
        <v>138</v>
      </c>
      <c r="Y15" s="34">
        <f>7/100</f>
        <v>0.07</v>
      </c>
      <c r="Z15" s="34">
        <v>0.0</v>
      </c>
      <c r="AA15" s="27"/>
      <c r="AB15" s="27">
        <v>12.0</v>
      </c>
      <c r="AC15" s="27"/>
      <c r="AD15" s="27" t="str">
        <f>IF(AC15&lt;=7,,"Problema de Reintegración")</f>
        <v/>
      </c>
      <c r="AE15" s="27" t="str">
        <f>IF(AC15&gt;=0,,"Problema de Reintegración")</f>
        <v/>
      </c>
      <c r="AF15" s="27" t="s">
        <v>40</v>
      </c>
      <c r="AG15" s="27">
        <v>4.0</v>
      </c>
      <c r="AH15" s="27">
        <f t="shared" si="9"/>
        <v>0</v>
      </c>
      <c r="AI15" s="27"/>
      <c r="AJ15" s="28"/>
      <c r="AK15" s="28"/>
      <c r="AL15" s="28"/>
      <c r="AM15" s="28"/>
      <c r="AN15" s="28"/>
      <c r="AO15" s="28"/>
      <c r="AP15" s="28"/>
      <c r="AQ15" s="28"/>
      <c r="AR15" s="30"/>
    </row>
    <row r="16" ht="15.75" customHeight="1">
      <c r="A16" s="1"/>
      <c r="B16" s="1"/>
      <c r="C16" s="1" t="str">
        <f t="shared" si="1"/>
        <v>Renzo </v>
      </c>
      <c r="D16" s="2"/>
      <c r="E16" s="47" t="s">
        <v>139</v>
      </c>
      <c r="F16" s="31" t="s">
        <v>140</v>
      </c>
      <c r="G16" s="32" t="s">
        <v>141</v>
      </c>
      <c r="H16" s="36">
        <f t="shared" si="2"/>
        <v>0</v>
      </c>
      <c r="I16" s="37"/>
      <c r="J16" s="38">
        <f t="shared" si="3"/>
        <v>0</v>
      </c>
      <c r="K16" s="39">
        <f t="shared" si="4"/>
        <v>0</v>
      </c>
      <c r="L16" s="40">
        <f t="shared" si="5"/>
        <v>0</v>
      </c>
      <c r="M16" s="10"/>
      <c r="N16" s="34"/>
      <c r="O16" s="34"/>
      <c r="P16" s="27"/>
      <c r="Q16" s="27"/>
      <c r="R16" s="27"/>
      <c r="S16" s="27"/>
      <c r="T16" s="27"/>
      <c r="U16" s="34"/>
      <c r="V16" s="27"/>
      <c r="W16" s="34"/>
      <c r="X16" s="34"/>
      <c r="Y16" s="34"/>
      <c r="Z16" s="34"/>
      <c r="AA16" s="27"/>
      <c r="AB16" s="27"/>
      <c r="AC16" s="27"/>
      <c r="AD16" s="27"/>
      <c r="AE16" s="27"/>
      <c r="AF16" s="27" t="s">
        <v>40</v>
      </c>
      <c r="AG16" s="27">
        <v>5.0</v>
      </c>
      <c r="AH16" s="27">
        <f t="shared" si="9"/>
        <v>0</v>
      </c>
      <c r="AI16" s="27"/>
      <c r="AJ16" s="28"/>
      <c r="AK16" s="28"/>
      <c r="AL16" s="28"/>
      <c r="AM16" s="28"/>
      <c r="AN16" s="28"/>
      <c r="AO16" s="28"/>
      <c r="AP16" s="28"/>
      <c r="AQ16" s="28"/>
      <c r="AR16" s="30"/>
    </row>
    <row r="17" ht="29.25" customHeight="1">
      <c r="A17" s="1"/>
      <c r="B17" s="1"/>
      <c r="C17" s="1" t="str">
        <f t="shared" si="1"/>
        <v>Diego Said </v>
      </c>
      <c r="D17" s="2"/>
      <c r="E17" s="53" t="s">
        <v>44</v>
      </c>
      <c r="F17" s="31" t="s">
        <v>147</v>
      </c>
      <c r="G17" s="54" t="s">
        <v>148</v>
      </c>
      <c r="H17" s="36">
        <f t="shared" si="2"/>
        <v>0</v>
      </c>
      <c r="I17" s="37"/>
      <c r="J17" s="38">
        <f t="shared" si="3"/>
        <v>0</v>
      </c>
      <c r="K17" s="39">
        <f t="shared" si="4"/>
        <v>0</v>
      </c>
      <c r="L17" s="40">
        <f t="shared" si="5"/>
        <v>0</v>
      </c>
      <c r="M17" s="10"/>
      <c r="N17" s="27"/>
      <c r="O17" s="27"/>
      <c r="P17" s="27"/>
      <c r="Q17" s="27"/>
      <c r="R17" s="27"/>
      <c r="S17" s="27"/>
      <c r="T17" s="34"/>
      <c r="U17" s="27" t="s">
        <v>151</v>
      </c>
      <c r="V17" s="27"/>
      <c r="W17" s="27"/>
      <c r="X17" s="27"/>
      <c r="Y17" s="27"/>
      <c r="Z17" s="27"/>
      <c r="AA17" s="27"/>
      <c r="AB17" s="27"/>
      <c r="AC17" s="27"/>
      <c r="AD17" s="27"/>
      <c r="AE17" s="27"/>
      <c r="AF17" s="27"/>
      <c r="AG17" s="27">
        <v>6.0</v>
      </c>
      <c r="AH17" s="27">
        <f t="shared" si="9"/>
        <v>1</v>
      </c>
      <c r="AI17" s="27"/>
      <c r="AJ17" s="28"/>
      <c r="AK17" s="28"/>
      <c r="AL17" s="28"/>
      <c r="AM17" s="28"/>
      <c r="AN17" s="28"/>
      <c r="AO17" s="28"/>
      <c r="AP17" s="28"/>
      <c r="AQ17" s="28"/>
      <c r="AR17" s="30"/>
    </row>
    <row r="18" ht="37.5" customHeight="1">
      <c r="A18" s="1"/>
      <c r="B18" s="1"/>
      <c r="C18" s="1" t="str">
        <f t="shared" si="1"/>
        <v>Mateo </v>
      </c>
      <c r="D18" s="2"/>
      <c r="E18" s="53" t="s">
        <v>152</v>
      </c>
      <c r="F18" s="31" t="s">
        <v>153</v>
      </c>
      <c r="G18" s="54" t="s">
        <v>154</v>
      </c>
      <c r="H18" s="36">
        <f t="shared" si="2"/>
        <v>0</v>
      </c>
      <c r="I18" s="37"/>
      <c r="J18" s="38">
        <f t="shared" si="3"/>
        <v>0</v>
      </c>
      <c r="K18" s="39">
        <f t="shared" si="4"/>
        <v>0</v>
      </c>
      <c r="L18" s="40">
        <f t="shared" si="5"/>
        <v>0</v>
      </c>
      <c r="M18" s="10"/>
      <c r="N18" s="34" t="s">
        <v>158</v>
      </c>
      <c r="O18" s="27" t="s">
        <v>159</v>
      </c>
      <c r="P18" s="27" t="s">
        <v>159</v>
      </c>
      <c r="Q18" s="27" t="s">
        <v>159</v>
      </c>
      <c r="R18" s="27"/>
      <c r="S18" s="27" t="s">
        <v>160</v>
      </c>
      <c r="T18" s="27"/>
      <c r="U18" s="27"/>
      <c r="V18" s="27"/>
      <c r="W18" s="27"/>
      <c r="X18" s="27"/>
      <c r="Y18" s="27"/>
      <c r="Z18" s="27"/>
      <c r="AA18" s="27"/>
      <c r="AB18" s="27"/>
      <c r="AC18" s="27"/>
      <c r="AD18" s="27"/>
      <c r="AE18" s="27"/>
      <c r="AF18" s="27"/>
      <c r="AG18" s="27">
        <v>7.0</v>
      </c>
      <c r="AH18" s="27">
        <f t="shared" si="9"/>
        <v>0</v>
      </c>
      <c r="AI18" s="27"/>
      <c r="AJ18" s="28"/>
      <c r="AK18" s="28"/>
      <c r="AL18" s="28"/>
      <c r="AM18" s="28"/>
      <c r="AN18" s="28"/>
      <c r="AO18" s="28"/>
      <c r="AP18" s="28"/>
      <c r="AQ18" s="28"/>
      <c r="AR18" s="30"/>
    </row>
    <row r="19" ht="30.0" customHeight="1">
      <c r="A19" s="1"/>
      <c r="B19" s="1"/>
      <c r="C19" s="1" t="str">
        <f t="shared" si="1"/>
        <v>Juan </v>
      </c>
      <c r="D19" s="2"/>
      <c r="E19" s="53" t="s">
        <v>18</v>
      </c>
      <c r="F19" s="31" t="s">
        <v>161</v>
      </c>
      <c r="G19" s="54" t="s">
        <v>164</v>
      </c>
      <c r="H19" s="36" t="str">
        <f t="shared" si="2"/>
        <v>¿Qué hacemos ahora?...</v>
      </c>
      <c r="I19" s="45" t="s">
        <v>36</v>
      </c>
      <c r="J19" s="38" t="str">
        <f t="shared" si="3"/>
        <v>Elaboración</v>
      </c>
      <c r="K19" s="39">
        <f t="shared" si="4"/>
        <v>9</v>
      </c>
      <c r="L19" s="40" t="str">
        <f t="shared" si="5"/>
        <v>Pide sugerencias u orientación</v>
      </c>
      <c r="M19" s="10"/>
      <c r="N19" s="34" t="s">
        <v>166</v>
      </c>
      <c r="O19" s="47" t="s">
        <v>139</v>
      </c>
      <c r="P19" s="27">
        <f t="shared" ref="P19:P25" si="10"> COUNTIFS(C$3:C$342,O19,K$3:K$342,"&gt;0")
</f>
        <v>35</v>
      </c>
      <c r="Q19" s="27"/>
      <c r="R19" s="27"/>
      <c r="S19" s="27"/>
      <c r="T19" s="27"/>
      <c r="U19" s="27"/>
      <c r="V19" s="27"/>
      <c r="W19" s="27"/>
      <c r="X19" s="27"/>
      <c r="Y19" s="27"/>
      <c r="Z19" s="27"/>
      <c r="AA19" s="27"/>
      <c r="AB19" s="27"/>
      <c r="AC19" s="27"/>
      <c r="AD19" s="27"/>
      <c r="AE19" s="27"/>
      <c r="AF19" s="27"/>
      <c r="AG19" s="27">
        <v>8.0</v>
      </c>
      <c r="AH19" s="27">
        <f t="shared" si="9"/>
        <v>0</v>
      </c>
      <c r="AI19" s="27"/>
      <c r="AJ19" s="28"/>
      <c r="AK19" s="28"/>
      <c r="AL19" s="28"/>
      <c r="AM19" s="28"/>
      <c r="AN19" s="28"/>
      <c r="AO19" s="28"/>
      <c r="AP19" s="28"/>
      <c r="AQ19" s="28"/>
      <c r="AR19" s="30"/>
    </row>
    <row r="20" ht="36.75" customHeight="1">
      <c r="A20" s="1"/>
      <c r="B20" s="1"/>
      <c r="C20" s="1" t="str">
        <f t="shared" si="1"/>
        <v>Juan </v>
      </c>
      <c r="D20" s="2"/>
      <c r="E20" s="55"/>
      <c r="F20" s="44"/>
      <c r="G20" s="54" t="s">
        <v>169</v>
      </c>
      <c r="H20" s="36" t="str">
        <f t="shared" si="2"/>
        <v>¿Están de acuerdo...?</v>
      </c>
      <c r="I20" s="45" t="s">
        <v>71</v>
      </c>
      <c r="J20" s="38" t="str">
        <f t="shared" si="3"/>
        <v>Requerir confirmación</v>
      </c>
      <c r="K20" s="39">
        <f t="shared" si="4"/>
        <v>8</v>
      </c>
      <c r="L20" s="40" t="str">
        <f t="shared" si="5"/>
        <v>Pide opinión</v>
      </c>
      <c r="M20" s="10"/>
      <c r="N20" s="34" t="s">
        <v>166</v>
      </c>
      <c r="O20" s="53" t="s">
        <v>18</v>
      </c>
      <c r="P20" s="27">
        <f t="shared" si="10"/>
        <v>55</v>
      </c>
      <c r="Q20" s="27"/>
      <c r="R20" s="27"/>
      <c r="S20" s="27"/>
      <c r="T20" s="27"/>
      <c r="U20" s="27"/>
      <c r="V20" s="27"/>
      <c r="W20" s="27"/>
      <c r="X20" s="27"/>
      <c r="Y20" s="27"/>
      <c r="Z20" s="27"/>
      <c r="AA20" s="27"/>
      <c r="AB20" s="27"/>
      <c r="AC20" s="27"/>
      <c r="AD20" s="27"/>
      <c r="AE20" s="27"/>
      <c r="AF20" s="27"/>
      <c r="AG20" s="27">
        <v>9.0</v>
      </c>
      <c r="AH20" s="27">
        <f t="shared" si="9"/>
        <v>0</v>
      </c>
      <c r="AI20" s="27"/>
      <c r="AJ20" s="28"/>
      <c r="AK20" s="28"/>
      <c r="AL20" s="28"/>
      <c r="AM20" s="28"/>
      <c r="AN20" s="28"/>
      <c r="AO20" s="28"/>
      <c r="AP20" s="28"/>
      <c r="AQ20" s="28"/>
      <c r="AR20" s="30"/>
    </row>
    <row r="21" ht="47.25" customHeight="1">
      <c r="A21" s="1"/>
      <c r="B21" s="1"/>
      <c r="C21" s="1" t="str">
        <f t="shared" si="1"/>
        <v>Diego Said </v>
      </c>
      <c r="D21" s="2"/>
      <c r="E21" s="57" t="s">
        <v>44</v>
      </c>
      <c r="F21" s="31" t="s">
        <v>172</v>
      </c>
      <c r="G21" s="54" t="s">
        <v>173</v>
      </c>
      <c r="H21" s="36" t="str">
        <f t="shared" si="2"/>
        <v>Si, estoy de acuerdo…</v>
      </c>
      <c r="I21" s="45" t="s">
        <v>144</v>
      </c>
      <c r="J21" s="38" t="str">
        <f t="shared" si="3"/>
        <v>Aceptación/Confirmación</v>
      </c>
      <c r="K21" s="39">
        <f t="shared" si="4"/>
        <v>3</v>
      </c>
      <c r="L21" s="40" t="str">
        <f t="shared" si="5"/>
        <v>Muestra acuerdo o aprueba</v>
      </c>
      <c r="M21" s="10"/>
      <c r="N21" s="34" t="s">
        <v>166</v>
      </c>
      <c r="O21" s="57" t="s">
        <v>176</v>
      </c>
      <c r="P21" s="27">
        <f t="shared" si="10"/>
        <v>44</v>
      </c>
      <c r="Q21" s="27"/>
      <c r="R21" s="27"/>
      <c r="S21" s="27"/>
      <c r="T21" s="27"/>
      <c r="U21" s="27"/>
      <c r="V21" s="27"/>
      <c r="W21" s="27"/>
      <c r="X21" s="27"/>
      <c r="Y21" s="27"/>
      <c r="Z21" s="27"/>
      <c r="AA21" s="27"/>
      <c r="AB21" s="27"/>
      <c r="AC21" s="27"/>
      <c r="AD21" s="27"/>
      <c r="AE21" s="27"/>
      <c r="AF21" s="27"/>
      <c r="AG21" s="27">
        <v>10.0</v>
      </c>
      <c r="AH21" s="27">
        <f t="shared" si="9"/>
        <v>0</v>
      </c>
      <c r="AI21" s="27"/>
      <c r="AJ21" s="28"/>
      <c r="AK21" s="28"/>
      <c r="AL21" s="28"/>
      <c r="AM21" s="28"/>
      <c r="AN21" s="28"/>
      <c r="AO21" s="28"/>
      <c r="AP21" s="28"/>
      <c r="AQ21" s="28"/>
      <c r="AR21" s="30"/>
    </row>
    <row r="22" ht="27.0" customHeight="1">
      <c r="A22" s="1"/>
      <c r="B22" s="1"/>
      <c r="C22" s="1" t="str">
        <f t="shared" si="1"/>
        <v>Renzo </v>
      </c>
      <c r="D22" s="2"/>
      <c r="E22" s="57" t="s">
        <v>139</v>
      </c>
      <c r="F22" s="31" t="s">
        <v>177</v>
      </c>
      <c r="G22" s="54" t="s">
        <v>178</v>
      </c>
      <c r="H22" s="36" t="str">
        <f t="shared" si="2"/>
        <v>No estoy seguro…</v>
      </c>
      <c r="I22" s="45" t="s">
        <v>180</v>
      </c>
      <c r="J22" s="38" t="str">
        <f t="shared" si="3"/>
        <v>Dudar</v>
      </c>
      <c r="K22" s="39">
        <f t="shared" si="4"/>
        <v>11</v>
      </c>
      <c r="L22" s="40" t="str">
        <f t="shared" si="5"/>
        <v>Muestra tensión o molestia</v>
      </c>
      <c r="M22" s="10"/>
      <c r="N22" s="34" t="s">
        <v>166</v>
      </c>
      <c r="O22" s="57" t="s">
        <v>152</v>
      </c>
      <c r="P22" s="27">
        <f t="shared" si="10"/>
        <v>19</v>
      </c>
      <c r="Q22" s="27"/>
      <c r="R22" s="27"/>
      <c r="S22" s="27"/>
      <c r="T22" s="27"/>
      <c r="U22" s="27"/>
      <c r="V22" s="27"/>
      <c r="W22" s="27"/>
      <c r="X22" s="27"/>
      <c r="Y22" s="27"/>
      <c r="Z22" s="27"/>
      <c r="AA22" s="27"/>
      <c r="AB22" s="27"/>
      <c r="AC22" s="27"/>
      <c r="AD22" s="27"/>
      <c r="AE22" s="27"/>
      <c r="AF22" s="27"/>
      <c r="AG22" s="27">
        <v>11.0</v>
      </c>
      <c r="AH22" s="27">
        <f t="shared" si="9"/>
        <v>1</v>
      </c>
      <c r="AI22" s="27"/>
      <c r="AJ22" s="28"/>
      <c r="AK22" s="28"/>
      <c r="AL22" s="28"/>
      <c r="AM22" s="28"/>
      <c r="AN22" s="28"/>
      <c r="AO22" s="28"/>
      <c r="AP22" s="28"/>
      <c r="AQ22" s="28"/>
      <c r="AR22" s="30"/>
    </row>
    <row r="23" ht="27.0" customHeight="1">
      <c r="A23" s="1"/>
      <c r="B23" s="1"/>
      <c r="C23" s="1" t="str">
        <f t="shared" si="1"/>
        <v>Renzo </v>
      </c>
      <c r="D23" s="2"/>
      <c r="E23" s="57" t="s">
        <v>139</v>
      </c>
      <c r="F23" s="31" t="s">
        <v>184</v>
      </c>
      <c r="G23" s="54" t="s">
        <v>185</v>
      </c>
      <c r="H23" s="36" t="str">
        <f t="shared" si="2"/>
        <v>Intentemos…</v>
      </c>
      <c r="I23" s="45" t="s">
        <v>101</v>
      </c>
      <c r="J23" s="38" t="str">
        <f t="shared" si="3"/>
        <v>Guiar</v>
      </c>
      <c r="K23" s="39">
        <f t="shared" si="4"/>
        <v>4</v>
      </c>
      <c r="L23" s="40" t="str">
        <f t="shared" si="5"/>
        <v>Da sugerencia u orientación</v>
      </c>
      <c r="M23" s="10"/>
      <c r="N23" s="34" t="s">
        <v>166</v>
      </c>
      <c r="O23" s="52" t="s">
        <v>44</v>
      </c>
      <c r="P23" s="27">
        <f t="shared" si="10"/>
        <v>44</v>
      </c>
      <c r="Q23" s="27"/>
      <c r="R23" s="27"/>
      <c r="S23" s="27"/>
      <c r="T23" s="27"/>
      <c r="U23" s="27"/>
      <c r="V23" s="27"/>
      <c r="W23" s="27"/>
      <c r="X23" s="27"/>
      <c r="Y23" s="27"/>
      <c r="Z23" s="27"/>
      <c r="AA23" s="27"/>
      <c r="AB23" s="27"/>
      <c r="AC23" s="27"/>
      <c r="AD23" s="27"/>
      <c r="AE23" s="27"/>
      <c r="AF23" s="27"/>
      <c r="AG23" s="27">
        <v>12.0</v>
      </c>
      <c r="AH23" s="27">
        <f t="shared" si="9"/>
        <v>0</v>
      </c>
      <c r="AI23" s="27"/>
      <c r="AJ23" s="27"/>
      <c r="AK23" s="27"/>
      <c r="AL23" s="27"/>
      <c r="AM23" s="27"/>
      <c r="AN23" s="27"/>
      <c r="AO23" s="27"/>
      <c r="AP23" s="27"/>
      <c r="AQ23" s="27"/>
      <c r="AR23" s="27"/>
    </row>
    <row r="24" ht="24.0" customHeight="1">
      <c r="A24" s="1"/>
      <c r="B24" s="1"/>
      <c r="C24" s="1" t="str">
        <f t="shared" si="1"/>
        <v>gabriela </v>
      </c>
      <c r="D24" s="2"/>
      <c r="E24" s="57" t="s">
        <v>176</v>
      </c>
      <c r="F24" s="31" t="s">
        <v>189</v>
      </c>
      <c r="G24" s="54" t="s">
        <v>191</v>
      </c>
      <c r="H24" s="36" t="str">
        <f t="shared" si="2"/>
        <v>No estoy seguro…</v>
      </c>
      <c r="I24" s="45" t="s">
        <v>180</v>
      </c>
      <c r="J24" s="38" t="str">
        <f t="shared" si="3"/>
        <v>Dudar</v>
      </c>
      <c r="K24" s="39">
        <f t="shared" si="4"/>
        <v>11</v>
      </c>
      <c r="L24" s="40" t="str">
        <f t="shared" si="5"/>
        <v>Muestra tensión o molestia</v>
      </c>
      <c r="M24" s="10"/>
      <c r="N24" s="34" t="s">
        <v>166</v>
      </c>
      <c r="O24" s="27"/>
      <c r="P24" s="27">
        <f t="shared" si="10"/>
        <v>0</v>
      </c>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row>
    <row r="25" ht="27.75" customHeight="1">
      <c r="A25" s="1"/>
      <c r="B25" s="1"/>
      <c r="C25" s="1" t="str">
        <f t="shared" si="1"/>
        <v>Mateo </v>
      </c>
      <c r="D25" s="2"/>
      <c r="E25" s="57" t="s">
        <v>152</v>
      </c>
      <c r="F25" s="31" t="s">
        <v>197</v>
      </c>
      <c r="G25" s="54" t="s">
        <v>198</v>
      </c>
      <c r="H25" s="36" t="str">
        <f t="shared" si="2"/>
        <v>Si, estoy de acuerdo…</v>
      </c>
      <c r="I25" s="45" t="s">
        <v>144</v>
      </c>
      <c r="J25" s="38" t="str">
        <f t="shared" si="3"/>
        <v>Aceptación/Confirmación</v>
      </c>
      <c r="K25" s="39">
        <f t="shared" si="4"/>
        <v>3</v>
      </c>
      <c r="L25" s="40" t="str">
        <f t="shared" si="5"/>
        <v>Muestra acuerdo o aprueba</v>
      </c>
      <c r="M25" s="10"/>
      <c r="N25" s="34" t="s">
        <v>166</v>
      </c>
      <c r="O25" s="27"/>
      <c r="P25" s="27">
        <f t="shared" si="10"/>
        <v>0</v>
      </c>
      <c r="Q25" s="34" t="s">
        <v>7</v>
      </c>
      <c r="R25" s="27"/>
      <c r="S25" s="27"/>
      <c r="T25" s="27"/>
      <c r="U25" s="34" t="s">
        <v>7</v>
      </c>
      <c r="V25" s="34" t="s">
        <v>7</v>
      </c>
      <c r="W25" s="27"/>
      <c r="X25" s="27"/>
      <c r="Y25" s="27"/>
      <c r="Z25" s="27"/>
      <c r="AA25" s="27"/>
      <c r="AB25" s="27"/>
      <c r="AC25" s="27"/>
      <c r="AD25" s="27"/>
      <c r="AE25" s="27"/>
      <c r="AF25" s="27"/>
      <c r="AG25" s="27"/>
      <c r="AH25" s="27"/>
      <c r="AI25" s="27"/>
      <c r="AJ25" s="27"/>
      <c r="AK25" s="27"/>
      <c r="AL25" s="27"/>
      <c r="AM25" s="27"/>
      <c r="AN25" s="27"/>
      <c r="AO25" s="27"/>
      <c r="AP25" s="27"/>
      <c r="AQ25" s="27"/>
      <c r="AR25" s="27"/>
    </row>
    <row r="26" ht="35.25" customHeight="1">
      <c r="A26" s="1"/>
      <c r="B26" s="1"/>
      <c r="C26" s="1" t="str">
        <f t="shared" si="1"/>
        <v>Juan </v>
      </c>
      <c r="D26" s="2"/>
      <c r="E26" s="57" t="s">
        <v>18</v>
      </c>
      <c r="F26" s="31" t="s">
        <v>201</v>
      </c>
      <c r="G26" s="54" t="s">
        <v>20</v>
      </c>
      <c r="H26" s="36">
        <f t="shared" si="2"/>
        <v>0</v>
      </c>
      <c r="I26" s="37"/>
      <c r="J26" s="38">
        <f t="shared" si="3"/>
        <v>0</v>
      </c>
      <c r="K26" s="39">
        <f t="shared" si="4"/>
        <v>0</v>
      </c>
      <c r="L26" s="40">
        <f t="shared" si="5"/>
        <v>0</v>
      </c>
      <c r="M26" s="10"/>
      <c r="N26" s="34"/>
      <c r="O26" s="27"/>
      <c r="P26" s="34" t="s">
        <v>204</v>
      </c>
      <c r="Q26" s="34" t="s">
        <v>12</v>
      </c>
      <c r="R26" s="34"/>
      <c r="S26" s="34" t="s">
        <v>205</v>
      </c>
      <c r="T26" s="27"/>
      <c r="U26" s="34" t="s">
        <v>206</v>
      </c>
      <c r="V26" s="34" t="s">
        <v>207</v>
      </c>
      <c r="W26" s="27"/>
      <c r="X26" s="27"/>
      <c r="Y26" s="27"/>
      <c r="Z26" s="27"/>
      <c r="AA26" s="27"/>
      <c r="AB26" s="34" t="s">
        <v>208</v>
      </c>
      <c r="AC26" s="27"/>
      <c r="AD26" s="27"/>
      <c r="AE26" s="27"/>
      <c r="AF26" s="27"/>
      <c r="AG26" s="27"/>
      <c r="AH26" s="27"/>
      <c r="AI26" s="27"/>
      <c r="AJ26" s="27"/>
      <c r="AK26" s="27"/>
      <c r="AL26" s="27"/>
      <c r="AM26" s="27"/>
      <c r="AN26" s="27"/>
      <c r="AO26" s="27"/>
      <c r="AP26" s="34" t="s">
        <v>209</v>
      </c>
      <c r="AQ26" s="27"/>
      <c r="AR26" s="27"/>
    </row>
    <row r="27" ht="39.75" customHeight="1">
      <c r="A27" s="1"/>
      <c r="B27" s="1"/>
      <c r="C27" s="1" t="str">
        <f t="shared" si="1"/>
        <v>gabriela </v>
      </c>
      <c r="D27" s="2"/>
      <c r="E27" s="57" t="s">
        <v>176</v>
      </c>
      <c r="F27" s="31" t="s">
        <v>213</v>
      </c>
      <c r="G27" s="54" t="s">
        <v>215</v>
      </c>
      <c r="H27" s="36">
        <f t="shared" si="2"/>
        <v>0</v>
      </c>
      <c r="I27" s="37"/>
      <c r="J27" s="38">
        <f t="shared" si="3"/>
        <v>0</v>
      </c>
      <c r="K27" s="39">
        <f t="shared" si="4"/>
        <v>0</v>
      </c>
      <c r="L27" s="40">
        <f t="shared" si="5"/>
        <v>0</v>
      </c>
      <c r="M27" s="10"/>
      <c r="N27" s="34" t="s">
        <v>211</v>
      </c>
      <c r="O27" s="27" t="s">
        <v>214</v>
      </c>
      <c r="P27" s="27"/>
      <c r="Q27" s="27"/>
      <c r="R27" s="27"/>
      <c r="S27" s="60">
        <f>COUNTIFS(C$3:C$342,S$18,K$3:K$342,"&gt;0") </f>
        <v>0</v>
      </c>
      <c r="T27" s="61">
        <f>(S27/P$3)*100</f>
        <v>0</v>
      </c>
      <c r="U27" s="27"/>
      <c r="V27" s="62"/>
      <c r="W27" s="63" t="s">
        <v>216</v>
      </c>
      <c r="X27" s="64" t="s">
        <v>217</v>
      </c>
      <c r="Y27" s="64" t="s">
        <v>218</v>
      </c>
      <c r="Z27" s="34" t="s">
        <v>26</v>
      </c>
      <c r="AA27" s="27"/>
      <c r="AB27" s="34" t="s">
        <v>219</v>
      </c>
      <c r="AC27" s="34" t="s">
        <v>220</v>
      </c>
      <c r="AD27" s="34" t="s">
        <v>221</v>
      </c>
      <c r="AE27" s="34" t="s">
        <v>25</v>
      </c>
      <c r="AF27" s="34" t="s">
        <v>26</v>
      </c>
      <c r="AG27" s="34" t="s">
        <v>222</v>
      </c>
      <c r="AH27" s="34" t="s">
        <v>223</v>
      </c>
      <c r="AI27" s="27"/>
      <c r="AJ27" s="27"/>
      <c r="AK27" s="27" t="s">
        <v>224</v>
      </c>
      <c r="AL27" s="27" t="s">
        <v>225</v>
      </c>
      <c r="AM27" s="27" t="s">
        <v>226</v>
      </c>
      <c r="AN27" s="27"/>
      <c r="AO27" s="27"/>
      <c r="AP27" s="27" t="str">
        <f>S18</f>
        <v>hernan</v>
      </c>
      <c r="AQ27" s="27"/>
      <c r="AR27" s="27" t="s">
        <v>40</v>
      </c>
    </row>
    <row r="28" ht="36.75" customHeight="1">
      <c r="A28" s="1"/>
      <c r="B28" s="1"/>
      <c r="C28" s="1" t="str">
        <f t="shared" si="1"/>
        <v>Diego Said </v>
      </c>
      <c r="D28" s="2"/>
      <c r="E28" s="57" t="s">
        <v>44</v>
      </c>
      <c r="F28" s="31" t="s">
        <v>228</v>
      </c>
      <c r="G28" s="54" t="s">
        <v>229</v>
      </c>
      <c r="H28" s="36">
        <f t="shared" si="2"/>
        <v>0</v>
      </c>
      <c r="I28" s="37"/>
      <c r="J28" s="38">
        <f t="shared" si="3"/>
        <v>0</v>
      </c>
      <c r="K28" s="39">
        <f t="shared" si="4"/>
        <v>0</v>
      </c>
      <c r="L28" s="40">
        <f t="shared" si="5"/>
        <v>0</v>
      </c>
      <c r="M28" s="10"/>
      <c r="N28" s="34" t="s">
        <v>231</v>
      </c>
      <c r="O28" s="34">
        <v>1.0</v>
      </c>
      <c r="P28" s="27">
        <f t="shared" ref="P28:P63" si="11">COUNTIF(I$3:I$342,W28)</f>
        <v>0</v>
      </c>
      <c r="Q28" s="27">
        <f t="shared" ref="Q28:Q63" si="12">(P28/P$3)</f>
        <v>0</v>
      </c>
      <c r="R28" s="27"/>
      <c r="S28" s="60">
        <f t="shared" ref="S28:S63" si="13">COUNTIFS(J$3:J$342,X28,C$3:C$342,S$18)</f>
        <v>0</v>
      </c>
      <c r="T28" s="68" t="str">
        <f t="shared" ref="T28:T63" si="14">IF(P28&lt;&gt;0,S28/P28,"oo")</f>
        <v>oo</v>
      </c>
      <c r="U28" s="27">
        <f t="shared" ref="U28:U63" si="15">IF(P28&lt;&gt;0,T28,0)</f>
        <v>0</v>
      </c>
      <c r="V28" s="62">
        <f t="shared" ref="V28:V63" si="16">U28*Q28</f>
        <v>0</v>
      </c>
      <c r="W28" s="69" t="s">
        <v>232</v>
      </c>
      <c r="X28" s="70" t="s">
        <v>233</v>
      </c>
      <c r="Y28" s="71" t="s">
        <v>234</v>
      </c>
      <c r="Z28" s="34">
        <v>5.0</v>
      </c>
      <c r="AA28" s="27"/>
      <c r="AB28" s="27">
        <f t="shared" ref="AB28:AB63" si="17">SUMIFS(V$28:V$63,Y$28:Y$63,Y28)</f>
        <v>0</v>
      </c>
      <c r="AC28" s="27">
        <f t="shared" ref="AC28:AC63" si="18">SUMIFS(Q$28:Q$63,Y$28:Y$63,Y28)</f>
        <v>0</v>
      </c>
      <c r="AD28" s="27">
        <f t="shared" ref="AD28:AD63" si="19">IF(AC28&lt;&gt;0,AB28/AC28,0)</f>
        <v>0</v>
      </c>
      <c r="AE28" s="34" t="s">
        <v>235</v>
      </c>
      <c r="AF28" s="34">
        <v>6.0</v>
      </c>
      <c r="AG28" s="34" t="s">
        <v>236</v>
      </c>
      <c r="AH28" s="27">
        <f t="shared" ref="AH28:AH52" si="20">SUMIFS(V$28:V$63,Y$28:Y$63,AG28,Z$28:Z$63,AF28)</f>
        <v>0</v>
      </c>
      <c r="AI28" s="27" t="str">
        <f t="shared" ref="AI28:AI52" si="21">IF(AH28&lt;0.21,"BAJO",0)</f>
        <v>BAJO</v>
      </c>
      <c r="AJ28" s="27">
        <f t="shared" ref="AJ28:AJ52" si="22">IF(AH28&gt;0.5,"ALTO",0)</f>
        <v>0</v>
      </c>
      <c r="AK28" s="27" t="s">
        <v>38</v>
      </c>
      <c r="AL28" s="27" t="s">
        <v>237</v>
      </c>
      <c r="AM28" s="75" t="s">
        <v>238</v>
      </c>
      <c r="AN28" s="27"/>
      <c r="AO28" s="27"/>
      <c r="AP28" s="27" t="str">
        <f>IF(AND(AI$28&lt;&gt;0, AH$17&lt;&gt;0),AL$28&amp;" - "&amp;AK$28,0)</f>
        <v>Estudiante requiere entrenamiento de subhabilidad Informar - Comunicación</v>
      </c>
      <c r="AQ28" s="27"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27" t="s">
        <v>40</v>
      </c>
    </row>
    <row r="29" ht="31.5" customHeight="1">
      <c r="A29" s="1"/>
      <c r="B29" s="1"/>
      <c r="C29" s="1" t="str">
        <f t="shared" si="1"/>
        <v>Diego Said </v>
      </c>
      <c r="D29" s="2"/>
      <c r="E29" s="58"/>
      <c r="F29" s="44"/>
      <c r="G29" s="54" t="s">
        <v>241</v>
      </c>
      <c r="H29" s="36">
        <f t="shared" si="2"/>
        <v>0</v>
      </c>
      <c r="I29" s="37"/>
      <c r="J29" s="38">
        <f t="shared" si="3"/>
        <v>0</v>
      </c>
      <c r="K29" s="39">
        <f t="shared" si="4"/>
        <v>0</v>
      </c>
      <c r="L29" s="40">
        <f t="shared" si="5"/>
        <v>0</v>
      </c>
      <c r="M29" s="10"/>
      <c r="N29" s="34" t="s">
        <v>231</v>
      </c>
      <c r="O29" s="34">
        <v>2.0</v>
      </c>
      <c r="P29" s="27">
        <f t="shared" si="11"/>
        <v>1</v>
      </c>
      <c r="Q29" s="27">
        <f t="shared" si="12"/>
        <v>0.005076142132</v>
      </c>
      <c r="R29" s="27"/>
      <c r="S29" s="60">
        <f t="shared" si="13"/>
        <v>0</v>
      </c>
      <c r="T29" s="68">
        <f t="shared" si="14"/>
        <v>0</v>
      </c>
      <c r="U29" s="27">
        <f t="shared" si="15"/>
        <v>0</v>
      </c>
      <c r="V29" s="62">
        <f t="shared" si="16"/>
        <v>0</v>
      </c>
      <c r="W29" s="69" t="s">
        <v>243</v>
      </c>
      <c r="X29" s="70" t="s">
        <v>244</v>
      </c>
      <c r="Y29" s="71" t="s">
        <v>245</v>
      </c>
      <c r="Z29" s="34">
        <v>5.0</v>
      </c>
      <c r="AA29" s="27"/>
      <c r="AB29" s="27">
        <f t="shared" si="17"/>
        <v>0</v>
      </c>
      <c r="AC29" s="27">
        <f t="shared" si="18"/>
        <v>0.2538071066</v>
      </c>
      <c r="AD29" s="27">
        <f t="shared" si="19"/>
        <v>0</v>
      </c>
      <c r="AE29" s="34"/>
      <c r="AF29" s="34">
        <v>6.0</v>
      </c>
      <c r="AG29" s="34" t="s">
        <v>246</v>
      </c>
      <c r="AH29" s="27">
        <f t="shared" si="20"/>
        <v>0</v>
      </c>
      <c r="AI29" s="27" t="str">
        <f t="shared" si="21"/>
        <v>BAJO</v>
      </c>
      <c r="AJ29" s="27">
        <f t="shared" si="22"/>
        <v>0</v>
      </c>
      <c r="AK29" s="27" t="s">
        <v>38</v>
      </c>
      <c r="AL29" s="27" t="s">
        <v>247</v>
      </c>
      <c r="AM29" s="75" t="s">
        <v>248</v>
      </c>
      <c r="AN29" s="27"/>
      <c r="AO29" s="27"/>
      <c r="AP29" s="27" t="str">
        <f>IF( AND(AI$29&lt;&gt;0,AH$17&lt;&gt;0),AL$29&amp;" - "&amp;AK$29,0)</f>
        <v>Estudiante requiere entrenamiento de subhabilidad Tarea - Comunicación</v>
      </c>
      <c r="AQ29" s="27"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27" t="s">
        <v>40</v>
      </c>
    </row>
    <row r="30" ht="52.5" customHeight="1">
      <c r="A30" s="1"/>
      <c r="B30" s="1"/>
      <c r="C30" s="1" t="str">
        <f t="shared" si="1"/>
        <v>Juan </v>
      </c>
      <c r="D30" s="2"/>
      <c r="E30" s="57" t="s">
        <v>18</v>
      </c>
      <c r="F30" s="31" t="s">
        <v>250</v>
      </c>
      <c r="G30" s="54" t="s">
        <v>251</v>
      </c>
      <c r="H30" s="36">
        <f t="shared" si="2"/>
        <v>0</v>
      </c>
      <c r="I30" s="37"/>
      <c r="J30" s="38">
        <f t="shared" si="3"/>
        <v>0</v>
      </c>
      <c r="K30" s="39">
        <f t="shared" si="4"/>
        <v>0</v>
      </c>
      <c r="L30" s="40">
        <f t="shared" si="5"/>
        <v>0</v>
      </c>
      <c r="M30" s="10"/>
      <c r="N30" s="34" t="s">
        <v>231</v>
      </c>
      <c r="O30" s="34">
        <v>3.0</v>
      </c>
      <c r="P30" s="27">
        <f t="shared" si="11"/>
        <v>10</v>
      </c>
      <c r="Q30" s="27">
        <f t="shared" si="12"/>
        <v>0.05076142132</v>
      </c>
      <c r="R30" s="27"/>
      <c r="S30" s="60">
        <f t="shared" si="13"/>
        <v>0</v>
      </c>
      <c r="T30" s="68">
        <f t="shared" si="14"/>
        <v>0</v>
      </c>
      <c r="U30" s="27">
        <f t="shared" si="15"/>
        <v>0</v>
      </c>
      <c r="V30" s="62">
        <f t="shared" si="16"/>
        <v>0</v>
      </c>
      <c r="W30" s="69" t="s">
        <v>80</v>
      </c>
      <c r="X30" s="70" t="s">
        <v>255</v>
      </c>
      <c r="Y30" s="71" t="s">
        <v>245</v>
      </c>
      <c r="Z30" s="34">
        <v>5.0</v>
      </c>
      <c r="AA30" s="27"/>
      <c r="AB30" s="27">
        <f t="shared" si="17"/>
        <v>0</v>
      </c>
      <c r="AC30" s="27">
        <f t="shared" si="18"/>
        <v>0.2538071066</v>
      </c>
      <c r="AD30" s="27">
        <f t="shared" si="19"/>
        <v>0</v>
      </c>
      <c r="AE30" s="34"/>
      <c r="AF30" s="34">
        <v>7.0</v>
      </c>
      <c r="AG30" s="34" t="s">
        <v>256</v>
      </c>
      <c r="AH30" s="27">
        <f t="shared" si="20"/>
        <v>0</v>
      </c>
      <c r="AI30" s="27" t="str">
        <f t="shared" si="21"/>
        <v>BAJO</v>
      </c>
      <c r="AJ30" s="27">
        <f t="shared" si="22"/>
        <v>0</v>
      </c>
      <c r="AK30" s="27" t="s">
        <v>38</v>
      </c>
      <c r="AL30" s="27" t="s">
        <v>257</v>
      </c>
      <c r="AM30" s="75" t="s">
        <v>258</v>
      </c>
      <c r="AN30" s="27"/>
      <c r="AO30" s="27"/>
      <c r="AP30" s="27">
        <f>IF( AND(AI$30&lt;&gt;0,AH$18&lt;&gt;0),AL$30&amp;" - "&amp;AK$30,0)</f>
        <v>0</v>
      </c>
      <c r="AQ30" s="27">
        <f>IF( AP30&lt;&gt;0,AM$30,0)</f>
        <v>0</v>
      </c>
      <c r="AR30" s="27" t="s">
        <v>40</v>
      </c>
    </row>
    <row r="31" ht="24.75" customHeight="1">
      <c r="A31" s="1"/>
      <c r="B31" s="1"/>
      <c r="C31" s="1" t="str">
        <f t="shared" si="1"/>
        <v>Mateo </v>
      </c>
      <c r="D31" s="2"/>
      <c r="E31" s="57" t="s">
        <v>152</v>
      </c>
      <c r="F31" s="31" t="s">
        <v>250</v>
      </c>
      <c r="G31" s="54" t="s">
        <v>261</v>
      </c>
      <c r="H31" s="36">
        <f t="shared" si="2"/>
        <v>0</v>
      </c>
      <c r="I31" s="37"/>
      <c r="J31" s="38">
        <f t="shared" si="3"/>
        <v>0</v>
      </c>
      <c r="K31" s="39">
        <f t="shared" si="4"/>
        <v>0</v>
      </c>
      <c r="L31" s="40">
        <f t="shared" si="5"/>
        <v>0</v>
      </c>
      <c r="M31" s="10"/>
      <c r="N31" s="34" t="s">
        <v>231</v>
      </c>
      <c r="O31" s="34">
        <v>4.0</v>
      </c>
      <c r="P31" s="27">
        <f t="shared" si="11"/>
        <v>1</v>
      </c>
      <c r="Q31" s="27">
        <f t="shared" si="12"/>
        <v>0.005076142132</v>
      </c>
      <c r="R31" s="27"/>
      <c r="S31" s="60">
        <f t="shared" si="13"/>
        <v>0</v>
      </c>
      <c r="T31" s="68">
        <f t="shared" si="14"/>
        <v>0</v>
      </c>
      <c r="U31" s="27">
        <f t="shared" si="15"/>
        <v>0</v>
      </c>
      <c r="V31" s="62">
        <f t="shared" si="16"/>
        <v>0</v>
      </c>
      <c r="W31" s="69" t="s">
        <v>194</v>
      </c>
      <c r="X31" s="70" t="s">
        <v>263</v>
      </c>
      <c r="Y31" s="71" t="s">
        <v>245</v>
      </c>
      <c r="Z31" s="34">
        <v>12.0</v>
      </c>
      <c r="AA31" s="27"/>
      <c r="AB31" s="27">
        <f t="shared" si="17"/>
        <v>0</v>
      </c>
      <c r="AC31" s="27">
        <f t="shared" si="18"/>
        <v>0.2538071066</v>
      </c>
      <c r="AD31" s="27">
        <f t="shared" si="19"/>
        <v>0</v>
      </c>
      <c r="AE31" s="34" t="s">
        <v>57</v>
      </c>
      <c r="AF31" s="34">
        <v>5.0</v>
      </c>
      <c r="AG31" s="34" t="s">
        <v>245</v>
      </c>
      <c r="AH31" s="27">
        <f t="shared" si="20"/>
        <v>0</v>
      </c>
      <c r="AI31" s="27" t="str">
        <f t="shared" si="21"/>
        <v>BAJO</v>
      </c>
      <c r="AJ31" s="27">
        <f t="shared" si="22"/>
        <v>0</v>
      </c>
      <c r="AK31" s="27" t="s">
        <v>57</v>
      </c>
      <c r="AL31" s="27" t="s">
        <v>264</v>
      </c>
      <c r="AM31" s="75" t="s">
        <v>265</v>
      </c>
      <c r="AN31" s="27"/>
      <c r="AO31" s="27"/>
      <c r="AP31" s="27">
        <f>IF( AND(AI$31&lt;&gt;0,AH$16&lt;&gt;0),AL$31&amp;" - "&amp;AK$31,0)</f>
        <v>0</v>
      </c>
      <c r="AQ31" s="27">
        <f>IF( AP31&lt;&gt;0,AM$31,0)</f>
        <v>0</v>
      </c>
      <c r="AR31" s="27" t="s">
        <v>40</v>
      </c>
    </row>
    <row r="32" ht="29.25" customHeight="1">
      <c r="A32" s="1"/>
      <c r="B32" s="1"/>
      <c r="C32" s="1" t="str">
        <f t="shared" si="1"/>
        <v>Juan </v>
      </c>
      <c r="D32" s="2"/>
      <c r="E32" s="57" t="s">
        <v>18</v>
      </c>
      <c r="F32" s="31" t="s">
        <v>269</v>
      </c>
      <c r="G32" s="54" t="s">
        <v>20</v>
      </c>
      <c r="H32" s="36">
        <f t="shared" si="2"/>
        <v>0</v>
      </c>
      <c r="I32" s="37"/>
      <c r="J32" s="38">
        <f t="shared" si="3"/>
        <v>0</v>
      </c>
      <c r="K32" s="39">
        <f t="shared" si="4"/>
        <v>0</v>
      </c>
      <c r="L32" s="40">
        <f t="shared" si="5"/>
        <v>0</v>
      </c>
      <c r="M32" s="10"/>
      <c r="N32" s="34" t="s">
        <v>231</v>
      </c>
      <c r="O32" s="34">
        <v>5.0</v>
      </c>
      <c r="P32" s="27">
        <f t="shared" si="11"/>
        <v>4</v>
      </c>
      <c r="Q32" s="27">
        <f t="shared" si="12"/>
        <v>0.02030456853</v>
      </c>
      <c r="R32" s="27"/>
      <c r="S32" s="60">
        <f t="shared" si="13"/>
        <v>0</v>
      </c>
      <c r="T32" s="68">
        <f t="shared" si="14"/>
        <v>0</v>
      </c>
      <c r="U32" s="27">
        <f t="shared" si="15"/>
        <v>0</v>
      </c>
      <c r="V32" s="62">
        <f t="shared" si="16"/>
        <v>0</v>
      </c>
      <c r="W32" s="69" t="s">
        <v>270</v>
      </c>
      <c r="X32" s="70" t="s">
        <v>271</v>
      </c>
      <c r="Y32" s="71" t="s">
        <v>245</v>
      </c>
      <c r="Z32" s="34">
        <v>4.0</v>
      </c>
      <c r="AA32" s="27"/>
      <c r="AB32" s="27">
        <f t="shared" si="17"/>
        <v>0</v>
      </c>
      <c r="AC32" s="27">
        <f t="shared" si="18"/>
        <v>0.2538071066</v>
      </c>
      <c r="AD32" s="27">
        <f t="shared" si="19"/>
        <v>0</v>
      </c>
      <c r="AE32" s="34"/>
      <c r="AF32" s="34">
        <v>5.0</v>
      </c>
      <c r="AG32" s="34" t="s">
        <v>234</v>
      </c>
      <c r="AH32" s="27">
        <f t="shared" si="20"/>
        <v>0</v>
      </c>
      <c r="AI32" s="27" t="str">
        <f t="shared" si="21"/>
        <v>BAJO</v>
      </c>
      <c r="AJ32" s="27">
        <f t="shared" si="22"/>
        <v>0</v>
      </c>
      <c r="AK32" s="27" t="s">
        <v>57</v>
      </c>
      <c r="AL32" s="27" t="s">
        <v>272</v>
      </c>
      <c r="AM32" s="75" t="s">
        <v>273</v>
      </c>
      <c r="AN32" s="27"/>
      <c r="AO32" s="27"/>
      <c r="AP32" s="27">
        <f>IF( AND(AI$32&lt;&gt;0,AH$16&lt;&gt;0),AL$32&amp;" - "&amp;AK$32,0)</f>
        <v>0</v>
      </c>
      <c r="AQ32" s="27">
        <f>IF( AP32&lt;&gt;0,AM$32,0)</f>
        <v>0</v>
      </c>
      <c r="AR32" s="27" t="s">
        <v>40</v>
      </c>
    </row>
    <row r="33" ht="20.25" customHeight="1">
      <c r="A33" s="1"/>
      <c r="B33" s="1"/>
      <c r="C33" s="1" t="str">
        <f t="shared" si="1"/>
        <v>Juan </v>
      </c>
      <c r="D33" s="2"/>
      <c r="E33" s="58"/>
      <c r="F33" s="44"/>
      <c r="G33" s="54" t="s">
        <v>276</v>
      </c>
      <c r="H33" s="36" t="str">
        <f t="shared" si="2"/>
        <v>¡Vamos por buen camino!…</v>
      </c>
      <c r="I33" s="45" t="s">
        <v>278</v>
      </c>
      <c r="J33" s="38" t="str">
        <f t="shared" si="3"/>
        <v>Animar</v>
      </c>
      <c r="K33" s="39">
        <f t="shared" si="4"/>
        <v>1</v>
      </c>
      <c r="L33" s="40" t="str">
        <f t="shared" si="5"/>
        <v>Muestra solidaridad</v>
      </c>
      <c r="M33" s="10"/>
      <c r="N33" s="34" t="s">
        <v>231</v>
      </c>
      <c r="O33" s="34">
        <v>6.0</v>
      </c>
      <c r="P33" s="27">
        <f t="shared" si="11"/>
        <v>6</v>
      </c>
      <c r="Q33" s="27">
        <f t="shared" si="12"/>
        <v>0.03045685279</v>
      </c>
      <c r="R33" s="27"/>
      <c r="S33" s="60">
        <f t="shared" si="13"/>
        <v>0</v>
      </c>
      <c r="T33" s="68">
        <f t="shared" si="14"/>
        <v>0</v>
      </c>
      <c r="U33" s="27">
        <f t="shared" si="15"/>
        <v>0</v>
      </c>
      <c r="V33" s="62">
        <f t="shared" si="16"/>
        <v>0</v>
      </c>
      <c r="W33" s="69" t="s">
        <v>88</v>
      </c>
      <c r="X33" s="70" t="s">
        <v>277</v>
      </c>
      <c r="Y33" s="71" t="s">
        <v>245</v>
      </c>
      <c r="Z33" s="34">
        <v>5.0</v>
      </c>
      <c r="AA33" s="27"/>
      <c r="AB33" s="27">
        <f t="shared" si="17"/>
        <v>0</v>
      </c>
      <c r="AC33" s="27">
        <f t="shared" si="18"/>
        <v>0.2538071066</v>
      </c>
      <c r="AD33" s="27">
        <f t="shared" si="19"/>
        <v>0</v>
      </c>
      <c r="AE33" s="34"/>
      <c r="AF33" s="34">
        <v>5.0</v>
      </c>
      <c r="AG33" s="34" t="s">
        <v>236</v>
      </c>
      <c r="AH33" s="27">
        <f t="shared" si="20"/>
        <v>0</v>
      </c>
      <c r="AI33" s="27" t="str">
        <f t="shared" si="21"/>
        <v>BAJO</v>
      </c>
      <c r="AJ33" s="27">
        <f t="shared" si="22"/>
        <v>0</v>
      </c>
      <c r="AK33" s="27" t="s">
        <v>57</v>
      </c>
      <c r="AL33" s="27" t="s">
        <v>237</v>
      </c>
      <c r="AM33" s="75" t="s">
        <v>279</v>
      </c>
      <c r="AN33" s="27"/>
      <c r="AO33" s="27"/>
      <c r="AP33" s="27">
        <f>IF( AND(AI$33&lt;&gt;0,AH$16&lt;&gt;0),AL$33&amp;" - "&amp;AK$33,0)</f>
        <v>0</v>
      </c>
      <c r="AQ33" s="27">
        <f>IF( AP33&lt;&gt;0,AM$33,0)</f>
        <v>0</v>
      </c>
      <c r="AR33" s="27" t="s">
        <v>40</v>
      </c>
    </row>
    <row r="34" ht="37.5" customHeight="1">
      <c r="A34" s="1"/>
      <c r="B34" s="1"/>
      <c r="C34" s="1" t="str">
        <f t="shared" si="1"/>
        <v>gabriela </v>
      </c>
      <c r="D34" s="2"/>
      <c r="E34" s="57" t="s">
        <v>176</v>
      </c>
      <c r="F34" s="31" t="s">
        <v>282</v>
      </c>
      <c r="G34" s="54" t="s">
        <v>283</v>
      </c>
      <c r="H34" s="36" t="str">
        <f t="shared" si="2"/>
        <v>Te explico….</v>
      </c>
      <c r="I34" s="45" t="s">
        <v>102</v>
      </c>
      <c r="J34" s="38" t="str">
        <f t="shared" si="3"/>
        <v>Atender</v>
      </c>
      <c r="K34" s="39">
        <f t="shared" si="4"/>
        <v>1</v>
      </c>
      <c r="L34" s="40" t="str">
        <f t="shared" si="5"/>
        <v>Muestra solidaridad</v>
      </c>
      <c r="M34" s="10"/>
      <c r="N34" s="34" t="s">
        <v>231</v>
      </c>
      <c r="O34" s="34">
        <v>7.0</v>
      </c>
      <c r="P34" s="27">
        <f t="shared" si="11"/>
        <v>1</v>
      </c>
      <c r="Q34" s="27">
        <f t="shared" si="12"/>
        <v>0.005076142132</v>
      </c>
      <c r="R34" s="27"/>
      <c r="S34" s="60">
        <f t="shared" si="13"/>
        <v>0</v>
      </c>
      <c r="T34" s="68">
        <f t="shared" si="14"/>
        <v>0</v>
      </c>
      <c r="U34" s="27">
        <f t="shared" si="15"/>
        <v>0</v>
      </c>
      <c r="V34" s="62">
        <f t="shared" si="16"/>
        <v>0</v>
      </c>
      <c r="W34" s="69" t="s">
        <v>284</v>
      </c>
      <c r="X34" s="70" t="s">
        <v>285</v>
      </c>
      <c r="Y34" s="71" t="s">
        <v>245</v>
      </c>
      <c r="Z34" s="34">
        <v>5.0</v>
      </c>
      <c r="AA34" s="27"/>
      <c r="AB34" s="27">
        <f t="shared" si="17"/>
        <v>0</v>
      </c>
      <c r="AC34" s="27">
        <f t="shared" si="18"/>
        <v>0.2538071066</v>
      </c>
      <c r="AD34" s="27">
        <f t="shared" si="19"/>
        <v>0</v>
      </c>
      <c r="AE34" s="34"/>
      <c r="AF34" s="34">
        <v>5.0</v>
      </c>
      <c r="AG34" s="34" t="s">
        <v>286</v>
      </c>
      <c r="AH34" s="27">
        <f t="shared" si="20"/>
        <v>0</v>
      </c>
      <c r="AI34" s="27" t="str">
        <f t="shared" si="21"/>
        <v>BAJO</v>
      </c>
      <c r="AJ34" s="27">
        <f t="shared" si="22"/>
        <v>0</v>
      </c>
      <c r="AK34" s="27" t="s">
        <v>57</v>
      </c>
      <c r="AL34" s="27" t="s">
        <v>287</v>
      </c>
      <c r="AM34" s="75" t="s">
        <v>288</v>
      </c>
      <c r="AN34" s="27"/>
      <c r="AO34" s="27"/>
      <c r="AP34" s="27">
        <f>IF( AND(AI$34&lt;&gt;0,AH$16&lt;&gt;0),AL$34&amp;" - "&amp;AK$34,0)</f>
        <v>0</v>
      </c>
      <c r="AQ34" s="27">
        <f>IF( AP34&lt;&gt;0,AM$34,0)</f>
        <v>0</v>
      </c>
      <c r="AR34" s="27" t="s">
        <v>40</v>
      </c>
    </row>
    <row r="35" ht="24.0" customHeight="1">
      <c r="A35" s="1"/>
      <c r="B35" s="1"/>
      <c r="C35" s="1" t="str">
        <f t="shared" si="1"/>
        <v>gabriela </v>
      </c>
      <c r="D35" s="2"/>
      <c r="E35" s="58"/>
      <c r="F35" s="44"/>
      <c r="G35" s="54" t="s">
        <v>291</v>
      </c>
      <c r="H35" s="36" t="str">
        <f t="shared" si="2"/>
        <v>Yo pienso que…</v>
      </c>
      <c r="I35" s="45" t="s">
        <v>127</v>
      </c>
      <c r="J35" s="38" t="str">
        <f t="shared" si="3"/>
        <v>Sugerir</v>
      </c>
      <c r="K35" s="39">
        <f t="shared" si="4"/>
        <v>5</v>
      </c>
      <c r="L35" s="40" t="str">
        <f t="shared" si="5"/>
        <v>Da opiniones</v>
      </c>
      <c r="M35" s="10"/>
      <c r="N35" s="34" t="s">
        <v>231</v>
      </c>
      <c r="O35" s="34">
        <v>8.0</v>
      </c>
      <c r="P35" s="27">
        <f t="shared" si="11"/>
        <v>6</v>
      </c>
      <c r="Q35" s="27">
        <f t="shared" si="12"/>
        <v>0.03045685279</v>
      </c>
      <c r="R35" s="27"/>
      <c r="S35" s="60">
        <f t="shared" si="13"/>
        <v>0</v>
      </c>
      <c r="T35" s="68">
        <f t="shared" si="14"/>
        <v>0</v>
      </c>
      <c r="U35" s="27">
        <f t="shared" si="15"/>
        <v>0</v>
      </c>
      <c r="V35" s="62">
        <f t="shared" si="16"/>
        <v>0</v>
      </c>
      <c r="W35" s="69" t="s">
        <v>136</v>
      </c>
      <c r="X35" s="70" t="s">
        <v>292</v>
      </c>
      <c r="Y35" s="71" t="s">
        <v>245</v>
      </c>
      <c r="Z35" s="34">
        <v>5.0</v>
      </c>
      <c r="AA35" s="27"/>
      <c r="AB35" s="27">
        <f t="shared" si="17"/>
        <v>0</v>
      </c>
      <c r="AC35" s="27">
        <f t="shared" si="18"/>
        <v>0.2538071066</v>
      </c>
      <c r="AD35" s="27">
        <f t="shared" si="19"/>
        <v>0</v>
      </c>
      <c r="AE35" s="34"/>
      <c r="AF35" s="34">
        <v>5.0</v>
      </c>
      <c r="AG35" s="34" t="s">
        <v>246</v>
      </c>
      <c r="AH35" s="27">
        <f t="shared" si="20"/>
        <v>0</v>
      </c>
      <c r="AI35" s="27" t="str">
        <f t="shared" si="21"/>
        <v>BAJO</v>
      </c>
      <c r="AJ35" s="27">
        <f t="shared" si="22"/>
        <v>0</v>
      </c>
      <c r="AK35" s="27" t="s">
        <v>57</v>
      </c>
      <c r="AL35" s="27" t="s">
        <v>247</v>
      </c>
      <c r="AM35" s="75" t="s">
        <v>293</v>
      </c>
      <c r="AN35" s="27"/>
      <c r="AO35" s="27"/>
      <c r="AP35" s="27">
        <f>IF( AND(AI$35&lt;&gt;0,AH$16&lt;&gt;0),AL$35&amp;" - "&amp;AK$35,0)</f>
        <v>0</v>
      </c>
      <c r="AQ35" s="27">
        <f>IF( AP35&lt;&gt;0,AM$35,0)</f>
        <v>0</v>
      </c>
      <c r="AR35" s="27" t="s">
        <v>40</v>
      </c>
    </row>
    <row r="36" ht="37.5" customHeight="1">
      <c r="A36" s="1"/>
      <c r="B36" s="1"/>
      <c r="C36" s="1" t="str">
        <f t="shared" si="1"/>
        <v>gabriela </v>
      </c>
      <c r="D36" s="2"/>
      <c r="E36" s="58"/>
      <c r="F36" s="44"/>
      <c r="G36" s="54" t="s">
        <v>297</v>
      </c>
      <c r="H36" s="36" t="str">
        <f t="shared" si="2"/>
        <v>Resumiendo,…</v>
      </c>
      <c r="I36" s="45" t="s">
        <v>90</v>
      </c>
      <c r="J36" s="38" t="str">
        <f t="shared" si="3"/>
        <v>Resumir información</v>
      </c>
      <c r="K36" s="39">
        <f t="shared" si="4"/>
        <v>6</v>
      </c>
      <c r="L36" s="40" t="str">
        <f t="shared" si="5"/>
        <v>Da información</v>
      </c>
      <c r="M36" s="10"/>
      <c r="N36" s="34" t="s">
        <v>231</v>
      </c>
      <c r="O36" s="34">
        <v>9.0</v>
      </c>
      <c r="P36" s="27">
        <f t="shared" si="11"/>
        <v>21</v>
      </c>
      <c r="Q36" s="27">
        <f t="shared" si="12"/>
        <v>0.1065989848</v>
      </c>
      <c r="R36" s="27"/>
      <c r="S36" s="60">
        <f t="shared" si="13"/>
        <v>0</v>
      </c>
      <c r="T36" s="68">
        <f t="shared" si="14"/>
        <v>0</v>
      </c>
      <c r="U36" s="27">
        <f t="shared" si="15"/>
        <v>0</v>
      </c>
      <c r="V36" s="62">
        <f t="shared" si="16"/>
        <v>0</v>
      </c>
      <c r="W36" s="69" t="s">
        <v>180</v>
      </c>
      <c r="X36" s="70" t="s">
        <v>296</v>
      </c>
      <c r="Y36" s="71" t="s">
        <v>245</v>
      </c>
      <c r="Z36" s="34">
        <v>11.0</v>
      </c>
      <c r="AA36" s="27"/>
      <c r="AB36" s="27">
        <f t="shared" si="17"/>
        <v>0</v>
      </c>
      <c r="AC36" s="27">
        <f t="shared" si="18"/>
        <v>0.2538071066</v>
      </c>
      <c r="AD36" s="27">
        <f t="shared" si="19"/>
        <v>0</v>
      </c>
      <c r="AE36" s="34"/>
      <c r="AF36" s="34">
        <v>8.0</v>
      </c>
      <c r="AG36" s="34" t="s">
        <v>256</v>
      </c>
      <c r="AH36" s="27">
        <f t="shared" si="20"/>
        <v>0</v>
      </c>
      <c r="AI36" s="27" t="str">
        <f t="shared" si="21"/>
        <v>BAJO</v>
      </c>
      <c r="AJ36" s="27">
        <f t="shared" si="22"/>
        <v>0</v>
      </c>
      <c r="AK36" s="27" t="s">
        <v>57</v>
      </c>
      <c r="AL36" s="27" t="s">
        <v>257</v>
      </c>
      <c r="AM36" s="75" t="s">
        <v>298</v>
      </c>
      <c r="AN36" s="27"/>
      <c r="AO36" s="27"/>
      <c r="AP36" s="27">
        <f>IF( AND(AI$36&lt;&gt;0,AH$19&lt;&gt;0),AL$36&amp;" - "&amp;AK$36,0)</f>
        <v>0</v>
      </c>
      <c r="AQ36" s="27">
        <f>IF( AP36&lt;&gt;0,AM$36,0)</f>
        <v>0</v>
      </c>
      <c r="AR36" s="27" t="s">
        <v>40</v>
      </c>
    </row>
    <row r="37" ht="33.0" customHeight="1">
      <c r="A37" s="1"/>
      <c r="B37" s="1"/>
      <c r="C37" s="1" t="str">
        <f t="shared" si="1"/>
        <v>gabriela </v>
      </c>
      <c r="D37" s="2"/>
      <c r="E37" s="58"/>
      <c r="F37" s="44"/>
      <c r="G37" s="54" t="s">
        <v>303</v>
      </c>
      <c r="H37" s="36" t="str">
        <f t="shared" si="2"/>
        <v>¿Se puede…?</v>
      </c>
      <c r="I37" s="45" t="s">
        <v>307</v>
      </c>
      <c r="J37" s="38" t="str">
        <f t="shared" si="3"/>
        <v>Opinión</v>
      </c>
      <c r="K37" s="39">
        <f t="shared" si="4"/>
        <v>8</v>
      </c>
      <c r="L37" s="40" t="str">
        <f t="shared" si="5"/>
        <v>Pide opinión</v>
      </c>
      <c r="M37" s="10"/>
      <c r="N37" s="34" t="s">
        <v>231</v>
      </c>
      <c r="O37" s="34">
        <v>10.0</v>
      </c>
      <c r="P37" s="27">
        <f t="shared" si="11"/>
        <v>8</v>
      </c>
      <c r="Q37" s="27">
        <f t="shared" si="12"/>
        <v>0.04060913706</v>
      </c>
      <c r="R37" s="27"/>
      <c r="S37" s="60">
        <f t="shared" si="13"/>
        <v>0</v>
      </c>
      <c r="T37" s="68">
        <f t="shared" si="14"/>
        <v>0</v>
      </c>
      <c r="U37" s="27">
        <f t="shared" si="15"/>
        <v>0</v>
      </c>
      <c r="V37" s="62">
        <f t="shared" si="16"/>
        <v>0</v>
      </c>
      <c r="W37" s="69" t="s">
        <v>278</v>
      </c>
      <c r="X37" s="70" t="s">
        <v>302</v>
      </c>
      <c r="Y37" s="71" t="s">
        <v>286</v>
      </c>
      <c r="Z37" s="34">
        <v>1.0</v>
      </c>
      <c r="AA37" s="27"/>
      <c r="AB37" s="27">
        <f t="shared" si="17"/>
        <v>0</v>
      </c>
      <c r="AC37" s="27">
        <f t="shared" si="18"/>
        <v>0.1065989848</v>
      </c>
      <c r="AD37" s="27">
        <f t="shared" si="19"/>
        <v>0</v>
      </c>
      <c r="AE37" s="34"/>
      <c r="AF37" s="34">
        <v>8.0</v>
      </c>
      <c r="AG37" s="34" t="s">
        <v>304</v>
      </c>
      <c r="AH37" s="27">
        <f t="shared" si="20"/>
        <v>0</v>
      </c>
      <c r="AI37" s="27" t="str">
        <f t="shared" si="21"/>
        <v>BAJO</v>
      </c>
      <c r="AJ37" s="27">
        <f t="shared" si="22"/>
        <v>0</v>
      </c>
      <c r="AK37" s="27" t="s">
        <v>57</v>
      </c>
      <c r="AL37" s="27" t="s">
        <v>305</v>
      </c>
      <c r="AM37" s="75" t="s">
        <v>306</v>
      </c>
      <c r="AN37" s="27"/>
      <c r="AO37" s="27"/>
      <c r="AP37" s="27">
        <f>IF( AND(AI$37&lt;&gt;0,AH$19&lt;&gt;0),AL$37&amp;" - "&amp;AK$37,0)</f>
        <v>0</v>
      </c>
      <c r="AQ37" s="27">
        <f>IF( AP37&lt;&gt;0,AM$37,0)</f>
        <v>0</v>
      </c>
      <c r="AR37" s="27" t="s">
        <v>40</v>
      </c>
    </row>
    <row r="38" ht="33.75" customHeight="1">
      <c r="A38" s="1"/>
      <c r="B38" s="1"/>
      <c r="C38" s="1" t="str">
        <f t="shared" si="1"/>
        <v>Juan </v>
      </c>
      <c r="D38" s="2"/>
      <c r="E38" s="57" t="s">
        <v>18</v>
      </c>
      <c r="F38" s="31" t="s">
        <v>312</v>
      </c>
      <c r="G38" s="54" t="s">
        <v>313</v>
      </c>
      <c r="H38" s="36" t="str">
        <f t="shared" si="2"/>
        <v>A mi me parece bien…</v>
      </c>
      <c r="I38" s="45" t="s">
        <v>80</v>
      </c>
      <c r="J38" s="38" t="str">
        <f t="shared" si="3"/>
        <v>Concertar</v>
      </c>
      <c r="K38" s="39">
        <f t="shared" si="4"/>
        <v>5</v>
      </c>
      <c r="L38" s="40" t="str">
        <f t="shared" si="5"/>
        <v>Da opiniones</v>
      </c>
      <c r="M38" s="10"/>
      <c r="N38" s="34" t="s">
        <v>231</v>
      </c>
      <c r="O38" s="34">
        <v>11.0</v>
      </c>
      <c r="P38" s="27">
        <f t="shared" si="11"/>
        <v>13</v>
      </c>
      <c r="Q38" s="27">
        <f t="shared" si="12"/>
        <v>0.06598984772</v>
      </c>
      <c r="R38" s="27"/>
      <c r="S38" s="60">
        <f t="shared" si="13"/>
        <v>0</v>
      </c>
      <c r="T38" s="68">
        <f t="shared" si="14"/>
        <v>0</v>
      </c>
      <c r="U38" s="27">
        <f t="shared" si="15"/>
        <v>0</v>
      </c>
      <c r="V38" s="62">
        <f t="shared" si="16"/>
        <v>0</v>
      </c>
      <c r="W38" s="69" t="s">
        <v>99</v>
      </c>
      <c r="X38" s="70" t="s">
        <v>311</v>
      </c>
      <c r="Y38" s="71" t="s">
        <v>286</v>
      </c>
      <c r="Z38" s="34">
        <v>5.0</v>
      </c>
      <c r="AA38" s="27"/>
      <c r="AB38" s="27">
        <f t="shared" si="17"/>
        <v>0</v>
      </c>
      <c r="AC38" s="27">
        <f t="shared" si="18"/>
        <v>0.1065989848</v>
      </c>
      <c r="AD38" s="27">
        <f t="shared" si="19"/>
        <v>0</v>
      </c>
      <c r="AE38" s="34" t="s">
        <v>73</v>
      </c>
      <c r="AF38" s="34">
        <v>4.0</v>
      </c>
      <c r="AG38" s="34" t="s">
        <v>245</v>
      </c>
      <c r="AH38" s="27">
        <f t="shared" si="20"/>
        <v>0</v>
      </c>
      <c r="AI38" s="27" t="str">
        <f t="shared" si="21"/>
        <v>BAJO</v>
      </c>
      <c r="AJ38" s="27">
        <f t="shared" si="22"/>
        <v>0</v>
      </c>
      <c r="AK38" s="27" t="s">
        <v>73</v>
      </c>
      <c r="AL38" s="27" t="s">
        <v>264</v>
      </c>
      <c r="AM38" s="75" t="s">
        <v>314</v>
      </c>
      <c r="AN38" s="27"/>
      <c r="AO38" s="27"/>
      <c r="AP38" s="27">
        <f>IF( AND(AI$38&lt;&gt;0,AH$15&lt;&gt;0),AL$38&amp;" - "&amp;AK$38,0)</f>
        <v>0</v>
      </c>
      <c r="AQ38" s="27">
        <f>IF( AP38&lt;&gt;0,AM$38,0)</f>
        <v>0</v>
      </c>
      <c r="AR38" s="27" t="s">
        <v>40</v>
      </c>
    </row>
    <row r="39" ht="37.5" customHeight="1">
      <c r="A39" s="1"/>
      <c r="B39" s="1"/>
      <c r="C39" s="1" t="str">
        <f t="shared" si="1"/>
        <v>Juan </v>
      </c>
      <c r="D39" s="2"/>
      <c r="E39" s="58"/>
      <c r="F39" s="44"/>
      <c r="G39" s="54" t="s">
        <v>321</v>
      </c>
      <c r="H39" s="36" t="str">
        <f t="shared" si="2"/>
        <v>En lugar de eso podríamos…</v>
      </c>
      <c r="I39" s="45" t="s">
        <v>270</v>
      </c>
      <c r="J39" s="38" t="str">
        <f t="shared" si="3"/>
        <v>Ofrecer alternativa</v>
      </c>
      <c r="K39" s="39">
        <f t="shared" si="4"/>
        <v>4</v>
      </c>
      <c r="L39" s="40" t="str">
        <f t="shared" si="5"/>
        <v>Da sugerencia u orientación</v>
      </c>
      <c r="M39" s="10"/>
      <c r="N39" s="34" t="s">
        <v>231</v>
      </c>
      <c r="O39" s="34">
        <v>12.0</v>
      </c>
      <c r="P39" s="27">
        <f t="shared" si="11"/>
        <v>5</v>
      </c>
      <c r="Q39" s="27">
        <f t="shared" si="12"/>
        <v>0.02538071066</v>
      </c>
      <c r="R39" s="27"/>
      <c r="S39" s="60">
        <f t="shared" si="13"/>
        <v>0</v>
      </c>
      <c r="T39" s="68">
        <f t="shared" si="14"/>
        <v>0</v>
      </c>
      <c r="U39" s="27">
        <f t="shared" si="15"/>
        <v>0</v>
      </c>
      <c r="V39" s="62">
        <f t="shared" si="16"/>
        <v>0</v>
      </c>
      <c r="W39" s="69" t="s">
        <v>318</v>
      </c>
      <c r="X39" s="70" t="s">
        <v>319</v>
      </c>
      <c r="Y39" s="71" t="s">
        <v>236</v>
      </c>
      <c r="Z39" s="34">
        <v>6.0</v>
      </c>
      <c r="AA39" s="27"/>
      <c r="AB39" s="27">
        <f t="shared" si="17"/>
        <v>0</v>
      </c>
      <c r="AC39" s="27">
        <f t="shared" si="18"/>
        <v>0.1827411168</v>
      </c>
      <c r="AD39" s="27">
        <f t="shared" si="19"/>
        <v>0</v>
      </c>
      <c r="AE39" s="34"/>
      <c r="AF39" s="34">
        <v>4.0</v>
      </c>
      <c r="AG39" s="34" t="s">
        <v>236</v>
      </c>
      <c r="AH39" s="27">
        <f t="shared" si="20"/>
        <v>0</v>
      </c>
      <c r="AI39" s="27" t="str">
        <f t="shared" si="21"/>
        <v>BAJO</v>
      </c>
      <c r="AJ39" s="27">
        <f t="shared" si="22"/>
        <v>0</v>
      </c>
      <c r="AK39" s="27" t="s">
        <v>73</v>
      </c>
      <c r="AL39" s="27" t="s">
        <v>237</v>
      </c>
      <c r="AM39" s="75" t="s">
        <v>320</v>
      </c>
      <c r="AN39" s="27"/>
      <c r="AO39" s="27"/>
      <c r="AP39" s="27">
        <f>IF( AND(AI$39&lt;&gt;0,AH$15&lt;&gt;0),AL$39&amp;" - "&amp;AK$39,0)</f>
        <v>0</v>
      </c>
      <c r="AQ39" s="27">
        <f>IF( AP39&lt;&gt;0,AM$39,0)</f>
        <v>0</v>
      </c>
      <c r="AR39" s="27" t="s">
        <v>40</v>
      </c>
    </row>
    <row r="40" ht="31.5" customHeight="1">
      <c r="A40" s="1"/>
      <c r="B40" s="1"/>
      <c r="C40" s="1" t="str">
        <f t="shared" si="1"/>
        <v>gabriela </v>
      </c>
      <c r="D40" s="2"/>
      <c r="E40" s="57" t="s">
        <v>176</v>
      </c>
      <c r="F40" s="31" t="s">
        <v>326</v>
      </c>
      <c r="G40" s="54" t="s">
        <v>327</v>
      </c>
      <c r="H40" s="36" t="str">
        <f t="shared" si="2"/>
        <v>En otras palabras…</v>
      </c>
      <c r="I40" s="45" t="s">
        <v>318</v>
      </c>
      <c r="J40" s="38" t="str">
        <f t="shared" si="3"/>
        <v>Parafrasear</v>
      </c>
      <c r="K40" s="39">
        <f t="shared" si="4"/>
        <v>6</v>
      </c>
      <c r="L40" s="40" t="str">
        <f t="shared" si="5"/>
        <v>Da información</v>
      </c>
      <c r="M40" s="10"/>
      <c r="N40" s="34" t="s">
        <v>231</v>
      </c>
      <c r="O40" s="34">
        <v>13.0</v>
      </c>
      <c r="P40" s="27">
        <f t="shared" si="11"/>
        <v>3</v>
      </c>
      <c r="Q40" s="27">
        <f t="shared" si="12"/>
        <v>0.0152284264</v>
      </c>
      <c r="R40" s="27"/>
      <c r="S40" s="60">
        <f t="shared" si="13"/>
        <v>0</v>
      </c>
      <c r="T40" s="68">
        <f t="shared" si="14"/>
        <v>0</v>
      </c>
      <c r="U40" s="27">
        <f t="shared" si="15"/>
        <v>0</v>
      </c>
      <c r="V40" s="62">
        <f t="shared" si="16"/>
        <v>0</v>
      </c>
      <c r="W40" s="69" t="s">
        <v>101</v>
      </c>
      <c r="X40" s="70" t="s">
        <v>324</v>
      </c>
      <c r="Y40" s="71" t="s">
        <v>236</v>
      </c>
      <c r="Z40" s="34">
        <v>4.0</v>
      </c>
      <c r="AA40" s="27"/>
      <c r="AB40" s="27">
        <f t="shared" si="17"/>
        <v>0</v>
      </c>
      <c r="AC40" s="27">
        <f t="shared" si="18"/>
        <v>0.1827411168</v>
      </c>
      <c r="AD40" s="27">
        <f t="shared" si="19"/>
        <v>0</v>
      </c>
      <c r="AE40" s="34"/>
      <c r="AF40" s="34">
        <v>4.0</v>
      </c>
      <c r="AG40" s="34" t="s">
        <v>304</v>
      </c>
      <c r="AH40" s="27">
        <f t="shared" si="20"/>
        <v>0</v>
      </c>
      <c r="AI40" s="27" t="str">
        <f t="shared" si="21"/>
        <v>BAJO</v>
      </c>
      <c r="AJ40" s="27">
        <f t="shared" si="22"/>
        <v>0</v>
      </c>
      <c r="AK40" s="27" t="s">
        <v>73</v>
      </c>
      <c r="AL40" s="27" t="s">
        <v>305</v>
      </c>
      <c r="AM40" s="75" t="s">
        <v>325</v>
      </c>
      <c r="AN40" s="27"/>
      <c r="AO40" s="27"/>
      <c r="AP40" s="27">
        <f>IF( AND(AI$40&lt;&gt;0,AH$15&lt;&gt;0),AL$40&amp;" - "&amp;AK$40,0)</f>
        <v>0</v>
      </c>
      <c r="AQ40" s="27">
        <f>IF( AP40&lt;&gt;0,AM$40,0)</f>
        <v>0</v>
      </c>
      <c r="AR40" s="27" t="s">
        <v>40</v>
      </c>
    </row>
    <row r="41" ht="38.25" customHeight="1">
      <c r="A41" s="1"/>
      <c r="B41" s="1"/>
      <c r="C41" s="1" t="str">
        <f t="shared" si="1"/>
        <v>gabriela </v>
      </c>
      <c r="D41" s="2"/>
      <c r="E41" s="58"/>
      <c r="F41" s="44"/>
      <c r="G41" s="54" t="s">
        <v>331</v>
      </c>
      <c r="H41" s="36" t="str">
        <f t="shared" si="2"/>
        <v>Entonces…</v>
      </c>
      <c r="I41" s="45" t="s">
        <v>88</v>
      </c>
      <c r="J41" s="38" t="str">
        <f t="shared" si="3"/>
        <v>Inferir</v>
      </c>
      <c r="K41" s="39">
        <f t="shared" si="4"/>
        <v>5</v>
      </c>
      <c r="L41" s="40" t="str">
        <f t="shared" si="5"/>
        <v>Da opiniones</v>
      </c>
      <c r="M41" s="10"/>
      <c r="N41" s="34" t="s">
        <v>231</v>
      </c>
      <c r="O41" s="34">
        <v>14.0</v>
      </c>
      <c r="P41" s="27">
        <f t="shared" si="11"/>
        <v>10</v>
      </c>
      <c r="Q41" s="27">
        <f t="shared" si="12"/>
        <v>0.05076142132</v>
      </c>
      <c r="R41" s="27"/>
      <c r="S41" s="60">
        <f t="shared" si="13"/>
        <v>0</v>
      </c>
      <c r="T41" s="68">
        <f t="shared" si="14"/>
        <v>0</v>
      </c>
      <c r="U41" s="27">
        <f t="shared" si="15"/>
        <v>0</v>
      </c>
      <c r="V41" s="62">
        <f t="shared" si="16"/>
        <v>0</v>
      </c>
      <c r="W41" s="69" t="s">
        <v>127</v>
      </c>
      <c r="X41" s="70" t="s">
        <v>329</v>
      </c>
      <c r="Y41" s="71" t="s">
        <v>236</v>
      </c>
      <c r="Z41" s="34">
        <v>5.0</v>
      </c>
      <c r="AA41" s="27"/>
      <c r="AB41" s="27">
        <f t="shared" si="17"/>
        <v>0</v>
      </c>
      <c r="AC41" s="27">
        <f t="shared" si="18"/>
        <v>0.1827411168</v>
      </c>
      <c r="AD41" s="27">
        <f t="shared" si="19"/>
        <v>0</v>
      </c>
      <c r="AE41" s="34"/>
      <c r="AF41" s="34">
        <v>4.0</v>
      </c>
      <c r="AG41" s="34" t="s">
        <v>246</v>
      </c>
      <c r="AH41" s="27">
        <f t="shared" si="20"/>
        <v>0</v>
      </c>
      <c r="AI41" s="27" t="str">
        <f t="shared" si="21"/>
        <v>BAJO</v>
      </c>
      <c r="AJ41" s="27">
        <f t="shared" si="22"/>
        <v>0</v>
      </c>
      <c r="AK41" s="27" t="s">
        <v>73</v>
      </c>
      <c r="AL41" s="27" t="s">
        <v>247</v>
      </c>
      <c r="AM41" s="75" t="s">
        <v>330</v>
      </c>
      <c r="AN41" s="27"/>
      <c r="AO41" s="27"/>
      <c r="AP41" s="27">
        <f>IF( AND(AI$41&lt;&gt;0,AH$15&lt;&gt;0),AL$41&amp;" - "&amp;AK$41,0)</f>
        <v>0</v>
      </c>
      <c r="AQ41" s="27">
        <f>IF( AP41&lt;&gt;0,AM$41,0)</f>
        <v>0</v>
      </c>
      <c r="AR41" s="27" t="s">
        <v>40</v>
      </c>
    </row>
    <row r="42" ht="32.25" customHeight="1">
      <c r="A42" s="1"/>
      <c r="B42" s="1"/>
      <c r="C42" s="1" t="str">
        <f t="shared" si="1"/>
        <v>Diego Said </v>
      </c>
      <c r="D42" s="2"/>
      <c r="E42" s="57" t="s">
        <v>44</v>
      </c>
      <c r="F42" s="31" t="s">
        <v>336</v>
      </c>
      <c r="G42" s="54" t="s">
        <v>193</v>
      </c>
      <c r="H42" s="36" t="str">
        <f t="shared" si="2"/>
        <v>Continuemos…</v>
      </c>
      <c r="I42" s="45" t="s">
        <v>338</v>
      </c>
      <c r="J42" s="38" t="str">
        <f t="shared" si="3"/>
        <v>Coordinar procesos grupales</v>
      </c>
      <c r="K42" s="39">
        <f t="shared" si="4"/>
        <v>5</v>
      </c>
      <c r="L42" s="40" t="str">
        <f t="shared" si="5"/>
        <v>Da opiniones</v>
      </c>
      <c r="M42" s="10"/>
      <c r="N42" s="34" t="s">
        <v>231</v>
      </c>
      <c r="O42" s="34">
        <v>15.0</v>
      </c>
      <c r="P42" s="27">
        <f t="shared" si="11"/>
        <v>6</v>
      </c>
      <c r="Q42" s="27">
        <f t="shared" si="12"/>
        <v>0.03045685279</v>
      </c>
      <c r="R42" s="27"/>
      <c r="S42" s="60">
        <f t="shared" si="13"/>
        <v>0</v>
      </c>
      <c r="T42" s="68">
        <f t="shared" si="14"/>
        <v>0</v>
      </c>
      <c r="U42" s="27">
        <f t="shared" si="15"/>
        <v>0</v>
      </c>
      <c r="V42" s="62">
        <f t="shared" si="16"/>
        <v>0</v>
      </c>
      <c r="W42" s="69" t="s">
        <v>150</v>
      </c>
      <c r="X42" s="70" t="s">
        <v>334</v>
      </c>
      <c r="Y42" s="71" t="s">
        <v>236</v>
      </c>
      <c r="Z42" s="34">
        <v>4.0</v>
      </c>
      <c r="AA42" s="27"/>
      <c r="AB42" s="27">
        <f t="shared" si="17"/>
        <v>0</v>
      </c>
      <c r="AC42" s="27">
        <f t="shared" si="18"/>
        <v>0.1827411168</v>
      </c>
      <c r="AD42" s="27">
        <f t="shared" si="19"/>
        <v>0</v>
      </c>
      <c r="AE42" s="34"/>
      <c r="AF42" s="34">
        <v>9.0</v>
      </c>
      <c r="AG42" s="34" t="s">
        <v>256</v>
      </c>
      <c r="AH42" s="27">
        <f t="shared" si="20"/>
        <v>0</v>
      </c>
      <c r="AI42" s="27" t="str">
        <f t="shared" si="21"/>
        <v>BAJO</v>
      </c>
      <c r="AJ42" s="27">
        <f t="shared" si="22"/>
        <v>0</v>
      </c>
      <c r="AK42" s="27" t="s">
        <v>73</v>
      </c>
      <c r="AL42" s="27" t="s">
        <v>257</v>
      </c>
      <c r="AM42" s="75" t="s">
        <v>335</v>
      </c>
      <c r="AN42" s="27"/>
      <c r="AO42" s="27"/>
      <c r="AP42" s="27">
        <f>IF( AND(AI$42&lt;&gt;0,AH$20&lt;&gt;0),AL$42&amp;" - "&amp;AK$42,0)</f>
        <v>0</v>
      </c>
      <c r="AQ42" s="27">
        <f>IF( AP42&lt;&gt;0,AM$42,0)</f>
        <v>0</v>
      </c>
      <c r="AR42" s="27" t="s">
        <v>40</v>
      </c>
    </row>
    <row r="43" ht="27.75" customHeight="1">
      <c r="A43" s="1"/>
      <c r="B43" s="1"/>
      <c r="C43" s="1" t="str">
        <f t="shared" si="1"/>
        <v>Juan </v>
      </c>
      <c r="D43" s="2"/>
      <c r="E43" s="57" t="s">
        <v>18</v>
      </c>
      <c r="F43" s="31" t="s">
        <v>344</v>
      </c>
      <c r="G43" s="54" t="s">
        <v>345</v>
      </c>
      <c r="H43" s="36">
        <f t="shared" si="2"/>
        <v>0</v>
      </c>
      <c r="I43" s="37"/>
      <c r="J43" s="38">
        <f t="shared" si="3"/>
        <v>0</v>
      </c>
      <c r="K43" s="39">
        <f t="shared" si="4"/>
        <v>0</v>
      </c>
      <c r="L43" s="40">
        <f t="shared" si="5"/>
        <v>0</v>
      </c>
      <c r="M43" s="10"/>
      <c r="N43" s="34" t="s">
        <v>231</v>
      </c>
      <c r="O43" s="34">
        <v>16.0</v>
      </c>
      <c r="P43" s="27">
        <f t="shared" si="11"/>
        <v>3</v>
      </c>
      <c r="Q43" s="27">
        <f t="shared" si="12"/>
        <v>0.0152284264</v>
      </c>
      <c r="R43" s="27"/>
      <c r="S43" s="60">
        <f t="shared" si="13"/>
        <v>0</v>
      </c>
      <c r="T43" s="68">
        <f t="shared" si="14"/>
        <v>0</v>
      </c>
      <c r="U43" s="27">
        <f t="shared" si="15"/>
        <v>0</v>
      </c>
      <c r="V43" s="62">
        <f t="shared" si="16"/>
        <v>0</v>
      </c>
      <c r="W43" s="69" t="s">
        <v>340</v>
      </c>
      <c r="X43" s="70" t="s">
        <v>341</v>
      </c>
      <c r="Y43" s="71" t="s">
        <v>236</v>
      </c>
      <c r="Z43" s="34">
        <v>6.0</v>
      </c>
      <c r="AA43" s="27"/>
      <c r="AB43" s="27">
        <f t="shared" si="17"/>
        <v>0</v>
      </c>
      <c r="AC43" s="27">
        <f t="shared" si="18"/>
        <v>0.1827411168</v>
      </c>
      <c r="AD43" s="27">
        <f t="shared" si="19"/>
        <v>0</v>
      </c>
      <c r="AE43" s="34" t="s">
        <v>93</v>
      </c>
      <c r="AF43" s="34">
        <v>3.0</v>
      </c>
      <c r="AG43" s="34" t="s">
        <v>342</v>
      </c>
      <c r="AH43" s="27">
        <f t="shared" si="20"/>
        <v>0</v>
      </c>
      <c r="AI43" s="27" t="str">
        <f t="shared" si="21"/>
        <v>BAJO</v>
      </c>
      <c r="AJ43" s="27">
        <f t="shared" si="22"/>
        <v>0</v>
      </c>
      <c r="AK43" s="27" t="s">
        <v>343</v>
      </c>
      <c r="AL43" s="27" t="s">
        <v>343</v>
      </c>
      <c r="AM43" s="27" t="s">
        <v>343</v>
      </c>
      <c r="AN43" s="27"/>
      <c r="AO43" s="27"/>
      <c r="AP43" s="27"/>
      <c r="AQ43" s="27">
        <f>IF( AP43&lt;&gt;0,AM$43,0)</f>
        <v>0</v>
      </c>
      <c r="AR43" s="27" t="s">
        <v>40</v>
      </c>
    </row>
    <row r="44" ht="27.75" customHeight="1">
      <c r="A44" s="1"/>
      <c r="B44" s="1"/>
      <c r="C44" s="1" t="str">
        <f t="shared" si="1"/>
        <v>Juan </v>
      </c>
      <c r="D44" s="2"/>
      <c r="E44" s="58"/>
      <c r="F44" s="44"/>
      <c r="G44" s="54" t="s">
        <v>351</v>
      </c>
      <c r="H44" s="36">
        <f t="shared" si="2"/>
        <v>0</v>
      </c>
      <c r="I44" s="37"/>
      <c r="J44" s="38">
        <f t="shared" si="3"/>
        <v>0</v>
      </c>
      <c r="K44" s="39">
        <f t="shared" si="4"/>
        <v>0</v>
      </c>
      <c r="L44" s="40">
        <f t="shared" si="5"/>
        <v>0</v>
      </c>
      <c r="M44" s="10"/>
      <c r="N44" s="34" t="s">
        <v>231</v>
      </c>
      <c r="O44" s="34">
        <v>17.0</v>
      </c>
      <c r="P44" s="27">
        <f t="shared" si="11"/>
        <v>3</v>
      </c>
      <c r="Q44" s="27">
        <f t="shared" si="12"/>
        <v>0.0152284264</v>
      </c>
      <c r="R44" s="27"/>
      <c r="S44" s="60">
        <f t="shared" si="13"/>
        <v>0</v>
      </c>
      <c r="T44" s="68">
        <f t="shared" si="14"/>
        <v>0</v>
      </c>
      <c r="U44" s="27">
        <f t="shared" si="15"/>
        <v>0</v>
      </c>
      <c r="V44" s="62">
        <f t="shared" si="16"/>
        <v>0</v>
      </c>
      <c r="W44" s="69" t="s">
        <v>349</v>
      </c>
      <c r="X44" s="70" t="s">
        <v>350</v>
      </c>
      <c r="Y44" s="71" t="s">
        <v>236</v>
      </c>
      <c r="Z44" s="34">
        <v>5.0</v>
      </c>
      <c r="AA44" s="27"/>
      <c r="AB44" s="27">
        <f t="shared" si="17"/>
        <v>0</v>
      </c>
      <c r="AC44" s="27">
        <f t="shared" si="18"/>
        <v>0.1827411168</v>
      </c>
      <c r="AD44" s="27">
        <f t="shared" si="19"/>
        <v>0</v>
      </c>
      <c r="AE44" s="34"/>
      <c r="AF44" s="34">
        <v>10.0</v>
      </c>
      <c r="AG44" s="34" t="s">
        <v>342</v>
      </c>
      <c r="AH44" s="27">
        <f t="shared" si="20"/>
        <v>0</v>
      </c>
      <c r="AI44" s="27" t="str">
        <f t="shared" si="21"/>
        <v>BAJO</v>
      </c>
      <c r="AJ44" s="27">
        <f t="shared" si="22"/>
        <v>0</v>
      </c>
      <c r="AK44" s="27" t="s">
        <v>343</v>
      </c>
      <c r="AL44" s="27" t="s">
        <v>343</v>
      </c>
      <c r="AM44" s="27" t="s">
        <v>343</v>
      </c>
      <c r="AN44" s="27"/>
      <c r="AO44" s="27"/>
      <c r="AP44" s="27"/>
      <c r="AQ44" s="27">
        <f>IF( AP44&lt;&gt;0,AM$44,0)</f>
        <v>0</v>
      </c>
      <c r="AR44" s="27" t="s">
        <v>40</v>
      </c>
    </row>
    <row r="45" ht="33.0" customHeight="1">
      <c r="A45" s="1"/>
      <c r="B45" s="1"/>
      <c r="C45" s="1" t="str">
        <f t="shared" si="1"/>
        <v>Juan </v>
      </c>
      <c r="D45" s="2"/>
      <c r="E45" s="58"/>
      <c r="F45" s="44"/>
      <c r="G45" s="54" t="s">
        <v>357</v>
      </c>
      <c r="H45" s="36" t="str">
        <f t="shared" si="2"/>
        <v>¿Están de acuerdo...?</v>
      </c>
      <c r="I45" s="45" t="s">
        <v>71</v>
      </c>
      <c r="J45" s="38" t="str">
        <f t="shared" si="3"/>
        <v>Requerir confirmación</v>
      </c>
      <c r="K45" s="39">
        <f t="shared" si="4"/>
        <v>8</v>
      </c>
      <c r="L45" s="40" t="str">
        <f t="shared" si="5"/>
        <v>Pide opinión</v>
      </c>
      <c r="M45" s="10"/>
      <c r="N45" s="34" t="s">
        <v>231</v>
      </c>
      <c r="O45" s="34">
        <v>18.0</v>
      </c>
      <c r="P45" s="27">
        <f t="shared" si="11"/>
        <v>6</v>
      </c>
      <c r="Q45" s="27">
        <f t="shared" si="12"/>
        <v>0.03045685279</v>
      </c>
      <c r="R45" s="27"/>
      <c r="S45" s="60">
        <f t="shared" si="13"/>
        <v>0</v>
      </c>
      <c r="T45" s="68">
        <f t="shared" si="14"/>
        <v>0</v>
      </c>
      <c r="U45" s="27">
        <f t="shared" si="15"/>
        <v>0</v>
      </c>
      <c r="V45" s="62">
        <f t="shared" si="16"/>
        <v>0</v>
      </c>
      <c r="W45" s="69" t="s">
        <v>355</v>
      </c>
      <c r="X45" s="70" t="s">
        <v>356</v>
      </c>
      <c r="Y45" s="71" t="s">
        <v>236</v>
      </c>
      <c r="Z45" s="34">
        <v>5.0</v>
      </c>
      <c r="AA45" s="27"/>
      <c r="AB45" s="27">
        <f t="shared" si="17"/>
        <v>0</v>
      </c>
      <c r="AC45" s="27">
        <f t="shared" si="18"/>
        <v>0.1827411168</v>
      </c>
      <c r="AD45" s="27">
        <f t="shared" si="19"/>
        <v>0</v>
      </c>
      <c r="AE45" s="27"/>
      <c r="AF45" s="27"/>
      <c r="AG45" s="34" t="s">
        <v>342</v>
      </c>
      <c r="AH45" s="27">
        <f t="shared" si="20"/>
        <v>0</v>
      </c>
      <c r="AI45" s="27" t="str">
        <f t="shared" si="21"/>
        <v>BAJO</v>
      </c>
      <c r="AJ45" s="27">
        <f t="shared" si="22"/>
        <v>0</v>
      </c>
      <c r="AK45" s="27" t="s">
        <v>93</v>
      </c>
      <c r="AL45" s="27" t="s">
        <v>358</v>
      </c>
      <c r="AM45" s="75" t="s">
        <v>359</v>
      </c>
      <c r="AN45" s="27"/>
      <c r="AO45" s="27"/>
      <c r="AP45" s="27">
        <f>IF( AND(AI$45&lt;&gt;0,OR(AH$21&lt;&gt;0,AH$14&lt;&gt;0)),AL$45&amp;" - "&amp;AK$45,0)</f>
        <v>0</v>
      </c>
      <c r="AQ45" s="27">
        <f>IF( AP45&lt;&gt;0,AM$45,0)</f>
        <v>0</v>
      </c>
      <c r="AR45" s="27" t="s">
        <v>40</v>
      </c>
    </row>
    <row r="46" ht="25.5" customHeight="1">
      <c r="A46" s="1"/>
      <c r="B46" s="1"/>
      <c r="C46" s="1" t="str">
        <f t="shared" si="1"/>
        <v>Mateo </v>
      </c>
      <c r="D46" s="2"/>
      <c r="E46" s="57" t="s">
        <v>152</v>
      </c>
      <c r="F46" s="31" t="s">
        <v>365</v>
      </c>
      <c r="G46" s="54" t="s">
        <v>366</v>
      </c>
      <c r="H46" s="36" t="str">
        <f t="shared" si="2"/>
        <v>Intentemos…</v>
      </c>
      <c r="I46" s="45" t="s">
        <v>101</v>
      </c>
      <c r="J46" s="38" t="str">
        <f t="shared" si="3"/>
        <v>Guiar</v>
      </c>
      <c r="K46" s="39">
        <f t="shared" si="4"/>
        <v>4</v>
      </c>
      <c r="L46" s="40" t="str">
        <f t="shared" si="5"/>
        <v>Da sugerencia u orientación</v>
      </c>
      <c r="M46" s="10"/>
      <c r="N46" s="34" t="s">
        <v>231</v>
      </c>
      <c r="O46" s="34">
        <v>19.0</v>
      </c>
      <c r="P46" s="27">
        <f t="shared" si="11"/>
        <v>1</v>
      </c>
      <c r="Q46" s="27">
        <f t="shared" si="12"/>
        <v>0.005076142132</v>
      </c>
      <c r="R46" s="27"/>
      <c r="S46" s="60">
        <f t="shared" si="13"/>
        <v>0</v>
      </c>
      <c r="T46" s="68">
        <f t="shared" si="14"/>
        <v>0</v>
      </c>
      <c r="U46" s="27">
        <f t="shared" si="15"/>
        <v>0</v>
      </c>
      <c r="V46" s="62">
        <f t="shared" si="16"/>
        <v>0</v>
      </c>
      <c r="W46" s="69" t="s">
        <v>363</v>
      </c>
      <c r="X46" s="70" t="s">
        <v>364</v>
      </c>
      <c r="Y46" s="71" t="s">
        <v>256</v>
      </c>
      <c r="Z46" s="34">
        <v>7.0</v>
      </c>
      <c r="AA46" s="27"/>
      <c r="AB46" s="27">
        <f t="shared" si="17"/>
        <v>0</v>
      </c>
      <c r="AC46" s="27">
        <f t="shared" si="18"/>
        <v>0.09137055838</v>
      </c>
      <c r="AD46" s="27">
        <f t="shared" si="19"/>
        <v>0</v>
      </c>
      <c r="AE46" s="34" t="s">
        <v>114</v>
      </c>
      <c r="AF46" s="34">
        <v>2.0</v>
      </c>
      <c r="AG46" s="34" t="s">
        <v>342</v>
      </c>
      <c r="AH46" s="27">
        <f t="shared" si="20"/>
        <v>0</v>
      </c>
      <c r="AI46" s="27" t="str">
        <f t="shared" si="21"/>
        <v>BAJO</v>
      </c>
      <c r="AJ46" s="27">
        <f t="shared" si="22"/>
        <v>0</v>
      </c>
      <c r="AK46" s="27" t="s">
        <v>114</v>
      </c>
      <c r="AL46" s="27" t="s">
        <v>358</v>
      </c>
      <c r="AM46" s="75" t="s">
        <v>367</v>
      </c>
      <c r="AN46" s="27" t="s">
        <v>40</v>
      </c>
      <c r="AO46" s="27"/>
      <c r="AP46" s="27" t="str">
        <f>IF( AND(AI$46&lt;&gt;0,AH$13&lt;&gt;0),AL$46&amp;" - "&amp;AK$46,0)</f>
        <v>Estudiante requiere entrenamiento de subhabilidad Reconocimiento - Reducción de tensión</v>
      </c>
      <c r="AQ46" s="27"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27" t="s">
        <v>40</v>
      </c>
    </row>
    <row r="47" ht="24.75" customHeight="1">
      <c r="A47" s="1"/>
      <c r="B47" s="1"/>
      <c r="C47" s="1" t="str">
        <f t="shared" si="1"/>
        <v>Diego Said </v>
      </c>
      <c r="D47" s="2"/>
      <c r="E47" s="57" t="s">
        <v>44</v>
      </c>
      <c r="F47" s="31" t="s">
        <v>365</v>
      </c>
      <c r="G47" s="54" t="s">
        <v>372</v>
      </c>
      <c r="H47" s="36" t="str">
        <f t="shared" si="2"/>
        <v>Yo lo explicaría así…</v>
      </c>
      <c r="I47" s="45" t="s">
        <v>340</v>
      </c>
      <c r="J47" s="38" t="str">
        <f t="shared" si="3"/>
        <v>Explicar/Clarificar</v>
      </c>
      <c r="K47" s="39">
        <f t="shared" si="4"/>
        <v>6</v>
      </c>
      <c r="L47" s="40" t="str">
        <f t="shared" si="5"/>
        <v>Da información</v>
      </c>
      <c r="M47" s="10"/>
      <c r="N47" s="34" t="s">
        <v>231</v>
      </c>
      <c r="O47" s="34">
        <v>20.0</v>
      </c>
      <c r="P47" s="27">
        <f t="shared" si="11"/>
        <v>4</v>
      </c>
      <c r="Q47" s="27">
        <f t="shared" si="12"/>
        <v>0.02030456853</v>
      </c>
      <c r="R47" s="27"/>
      <c r="S47" s="60">
        <f t="shared" si="13"/>
        <v>0</v>
      </c>
      <c r="T47" s="68">
        <f t="shared" si="14"/>
        <v>0</v>
      </c>
      <c r="U47" s="27">
        <f t="shared" si="15"/>
        <v>0</v>
      </c>
      <c r="V47" s="62">
        <f t="shared" si="16"/>
        <v>0</v>
      </c>
      <c r="W47" s="69" t="s">
        <v>36</v>
      </c>
      <c r="X47" s="70" t="s">
        <v>370</v>
      </c>
      <c r="Y47" s="71" t="s">
        <v>256</v>
      </c>
      <c r="Z47" s="34">
        <v>9.0</v>
      </c>
      <c r="AA47" s="27"/>
      <c r="AB47" s="27">
        <f t="shared" si="17"/>
        <v>0</v>
      </c>
      <c r="AC47" s="27">
        <f t="shared" si="18"/>
        <v>0.09137055838</v>
      </c>
      <c r="AD47" s="27">
        <f t="shared" si="19"/>
        <v>0</v>
      </c>
      <c r="AE47" s="34"/>
      <c r="AF47" s="34">
        <v>11.0</v>
      </c>
      <c r="AG47" s="34" t="s">
        <v>245</v>
      </c>
      <c r="AH47" s="27">
        <f t="shared" si="20"/>
        <v>0</v>
      </c>
      <c r="AI47" s="27" t="str">
        <f t="shared" si="21"/>
        <v>BAJO</v>
      </c>
      <c r="AJ47" s="27">
        <f t="shared" si="22"/>
        <v>0</v>
      </c>
      <c r="AK47" s="27" t="s">
        <v>114</v>
      </c>
      <c r="AL47" s="27" t="s">
        <v>264</v>
      </c>
      <c r="AM47" s="27" t="s">
        <v>371</v>
      </c>
      <c r="AN47" s="27" t="s">
        <v>40</v>
      </c>
      <c r="AO47" s="27"/>
      <c r="AP47" s="27" t="str">
        <f>IF( AND(AI$47&lt;&gt;0,AH$22&lt;&gt;0),AL$47&amp;" - "&amp;AK$47,0)</f>
        <v>Estudiante requiere entrenamiento de subhabilidad Argumentación - Reducción de tensión</v>
      </c>
      <c r="AQ47" s="27" t="str">
        <f>IF( AP47&lt;&gt;0,AM$47,0)</f>
        <v>Puesto que la conducta “Muestra tensión” es calificada por (Bales, 1950) como una conducta negativa, no se considera conveniente entrenar al grupo para que la manifieste.</v>
      </c>
      <c r="AR47" s="27" t="s">
        <v>40</v>
      </c>
    </row>
    <row r="48" ht="24.0" customHeight="1">
      <c r="A48" s="1"/>
      <c r="B48" s="1"/>
      <c r="C48" s="1" t="str">
        <f t="shared" si="1"/>
        <v>Mateo </v>
      </c>
      <c r="D48" s="2"/>
      <c r="E48" s="57" t="s">
        <v>152</v>
      </c>
      <c r="F48" s="31" t="s">
        <v>365</v>
      </c>
      <c r="G48" s="54" t="s">
        <v>375</v>
      </c>
      <c r="H48" s="36">
        <f t="shared" si="2"/>
        <v>0</v>
      </c>
      <c r="I48" s="37"/>
      <c r="J48" s="38">
        <f t="shared" si="3"/>
        <v>0</v>
      </c>
      <c r="K48" s="39">
        <f t="shared" si="4"/>
        <v>0</v>
      </c>
      <c r="L48" s="40">
        <f t="shared" si="5"/>
        <v>0</v>
      </c>
      <c r="M48" s="10"/>
      <c r="N48" s="34" t="s">
        <v>231</v>
      </c>
      <c r="O48" s="34">
        <v>21.0</v>
      </c>
      <c r="P48" s="27">
        <f t="shared" si="11"/>
        <v>4</v>
      </c>
      <c r="Q48" s="27">
        <f t="shared" si="12"/>
        <v>0.02030456853</v>
      </c>
      <c r="R48" s="27"/>
      <c r="S48" s="60">
        <f t="shared" si="13"/>
        <v>0</v>
      </c>
      <c r="T48" s="68">
        <f t="shared" si="14"/>
        <v>0</v>
      </c>
      <c r="U48" s="27">
        <f t="shared" si="15"/>
        <v>0</v>
      </c>
      <c r="V48" s="62">
        <f t="shared" si="16"/>
        <v>0</v>
      </c>
      <c r="W48" s="69" t="s">
        <v>81</v>
      </c>
      <c r="X48" s="70" t="s">
        <v>374</v>
      </c>
      <c r="Y48" s="71" t="s">
        <v>256</v>
      </c>
      <c r="Z48" s="34">
        <v>7.0</v>
      </c>
      <c r="AA48" s="27"/>
      <c r="AB48" s="27">
        <f t="shared" si="17"/>
        <v>0</v>
      </c>
      <c r="AC48" s="27">
        <f t="shared" si="18"/>
        <v>0.09137055838</v>
      </c>
      <c r="AD48" s="27">
        <f t="shared" si="19"/>
        <v>0</v>
      </c>
      <c r="AE48" s="34"/>
      <c r="AF48" s="34">
        <v>11.0</v>
      </c>
      <c r="AG48" s="34" t="s">
        <v>304</v>
      </c>
      <c r="AH48" s="27">
        <f t="shared" si="20"/>
        <v>0</v>
      </c>
      <c r="AI48" s="27" t="str">
        <f t="shared" si="21"/>
        <v>BAJO</v>
      </c>
      <c r="AJ48" s="27">
        <f t="shared" si="22"/>
        <v>0</v>
      </c>
      <c r="AK48" s="27" t="s">
        <v>114</v>
      </c>
      <c r="AL48" s="27" t="s">
        <v>305</v>
      </c>
      <c r="AM48" s="27" t="s">
        <v>371</v>
      </c>
      <c r="AN48" s="27" t="s">
        <v>40</v>
      </c>
      <c r="AO48" s="27"/>
      <c r="AP48" s="27" t="str">
        <f>IF( AND(AI$48&lt;&gt;0,AH$22&lt;&gt;0),AL$48&amp;" - "&amp;AK$48,0)</f>
        <v>Estudiante requiere entrenamiento de subhabilidad Mantenimiento - Reducción de tensión</v>
      </c>
      <c r="AQ48" s="27" t="str">
        <f>IF( AP48&lt;&gt;0,AM$48,0)</f>
        <v>Puesto que la conducta “Muestra tensión” es calificada por (Bales, 1950) como una conducta negativa, no se considera conveniente entrenar al grupo para que la manifieste.</v>
      </c>
      <c r="AR48" s="27" t="s">
        <v>40</v>
      </c>
    </row>
    <row r="49" ht="22.5" customHeight="1">
      <c r="A49" s="1"/>
      <c r="B49" s="1"/>
      <c r="C49" s="1" t="str">
        <f t="shared" si="1"/>
        <v>gabriela </v>
      </c>
      <c r="D49" s="2"/>
      <c r="E49" s="57" t="s">
        <v>176</v>
      </c>
      <c r="F49" s="31" t="s">
        <v>365</v>
      </c>
      <c r="G49" s="54" t="s">
        <v>383</v>
      </c>
      <c r="H49" s="36">
        <f t="shared" si="2"/>
        <v>0</v>
      </c>
      <c r="I49" s="37"/>
      <c r="J49" s="38">
        <f t="shared" si="3"/>
        <v>0</v>
      </c>
      <c r="K49" s="39">
        <f t="shared" si="4"/>
        <v>0</v>
      </c>
      <c r="L49" s="40">
        <f t="shared" si="5"/>
        <v>0</v>
      </c>
      <c r="M49" s="10"/>
      <c r="N49" s="34" t="s">
        <v>231</v>
      </c>
      <c r="O49" s="34">
        <v>22.0</v>
      </c>
      <c r="P49" s="27">
        <f t="shared" si="11"/>
        <v>0</v>
      </c>
      <c r="Q49" s="27">
        <f t="shared" si="12"/>
        <v>0</v>
      </c>
      <c r="R49" s="27"/>
      <c r="S49" s="60">
        <f t="shared" si="13"/>
        <v>0</v>
      </c>
      <c r="T49" s="68" t="str">
        <f t="shared" si="14"/>
        <v>oo</v>
      </c>
      <c r="U49" s="27">
        <f t="shared" si="15"/>
        <v>0</v>
      </c>
      <c r="V49" s="62">
        <f t="shared" si="16"/>
        <v>0</v>
      </c>
      <c r="W49" s="69" t="s">
        <v>378</v>
      </c>
      <c r="X49" s="70" t="s">
        <v>379</v>
      </c>
      <c r="Y49" s="71" t="s">
        <v>256</v>
      </c>
      <c r="Z49" s="34">
        <v>8.0</v>
      </c>
      <c r="AA49" s="27"/>
      <c r="AB49" s="27">
        <f t="shared" si="17"/>
        <v>0</v>
      </c>
      <c r="AC49" s="27">
        <f t="shared" si="18"/>
        <v>0.09137055838</v>
      </c>
      <c r="AD49" s="27">
        <f t="shared" si="19"/>
        <v>0</v>
      </c>
      <c r="AE49" s="34" t="s">
        <v>129</v>
      </c>
      <c r="AF49" s="34">
        <v>1.0</v>
      </c>
      <c r="AG49" s="34" t="s">
        <v>286</v>
      </c>
      <c r="AH49" s="27">
        <f t="shared" si="20"/>
        <v>0</v>
      </c>
      <c r="AI49" s="27" t="str">
        <f t="shared" si="21"/>
        <v>BAJO</v>
      </c>
      <c r="AJ49" s="27">
        <f t="shared" si="22"/>
        <v>0</v>
      </c>
      <c r="AK49" s="27" t="s">
        <v>129</v>
      </c>
      <c r="AL49" s="27" t="s">
        <v>380</v>
      </c>
      <c r="AM49" s="27" t="s">
        <v>381</v>
      </c>
      <c r="AN49" s="27" t="s">
        <v>40</v>
      </c>
      <c r="AO49" s="27"/>
      <c r="AP49" s="27" t="str">
        <f>IF( AND(AI$49&lt;&gt;0,AH$12&lt;&gt;0),AL$49&amp;" - "&amp;AK$49,0)</f>
        <v>Estudiante requiere entrenamiento de subhabilidad Motivar  - Reintegración</v>
      </c>
      <c r="AQ49" s="27"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27" t="s">
        <v>40</v>
      </c>
    </row>
    <row r="50" ht="20.25" customHeight="1">
      <c r="A50" s="1"/>
      <c r="B50" s="1"/>
      <c r="C50" s="1" t="str">
        <f t="shared" si="1"/>
        <v>Diego Said </v>
      </c>
      <c r="D50" s="2"/>
      <c r="E50" s="57" t="s">
        <v>44</v>
      </c>
      <c r="F50" s="31" t="s">
        <v>389</v>
      </c>
      <c r="G50" s="54" t="s">
        <v>339</v>
      </c>
      <c r="H50" s="36" t="str">
        <f t="shared" si="2"/>
        <v>¡Esto va bien! Sigamos…</v>
      </c>
      <c r="I50" s="45" t="s">
        <v>99</v>
      </c>
      <c r="J50" s="38" t="str">
        <f t="shared" si="3"/>
        <v>Reforzar</v>
      </c>
      <c r="K50" s="39">
        <f t="shared" si="4"/>
        <v>5</v>
      </c>
      <c r="L50" s="40" t="str">
        <f t="shared" si="5"/>
        <v>Da opiniones</v>
      </c>
      <c r="M50" s="10"/>
      <c r="N50" s="34" t="s">
        <v>231</v>
      </c>
      <c r="O50" s="34">
        <v>23.0</v>
      </c>
      <c r="P50" s="27">
        <f t="shared" si="11"/>
        <v>6</v>
      </c>
      <c r="Q50" s="27">
        <f t="shared" si="12"/>
        <v>0.03045685279</v>
      </c>
      <c r="R50" s="27"/>
      <c r="S50" s="60">
        <f t="shared" si="13"/>
        <v>0</v>
      </c>
      <c r="T50" s="68">
        <f t="shared" si="14"/>
        <v>0</v>
      </c>
      <c r="U50" s="27">
        <f t="shared" si="15"/>
        <v>0</v>
      </c>
      <c r="V50" s="62">
        <f t="shared" si="16"/>
        <v>0</v>
      </c>
      <c r="W50" s="69" t="s">
        <v>307</v>
      </c>
      <c r="X50" s="70" t="s">
        <v>385</v>
      </c>
      <c r="Y50" s="71" t="s">
        <v>256</v>
      </c>
      <c r="Z50" s="34">
        <v>8.0</v>
      </c>
      <c r="AA50" s="27"/>
      <c r="AB50" s="27">
        <f t="shared" si="17"/>
        <v>0</v>
      </c>
      <c r="AC50" s="27">
        <f t="shared" si="18"/>
        <v>0.09137055838</v>
      </c>
      <c r="AD50" s="27">
        <f t="shared" si="19"/>
        <v>0</v>
      </c>
      <c r="AE50" s="27"/>
      <c r="AF50" s="34">
        <v>1.0</v>
      </c>
      <c r="AG50" s="34" t="s">
        <v>304</v>
      </c>
      <c r="AH50" s="27">
        <f t="shared" si="20"/>
        <v>0</v>
      </c>
      <c r="AI50" s="27" t="str">
        <f t="shared" si="21"/>
        <v>BAJO</v>
      </c>
      <c r="AJ50" s="27">
        <f t="shared" si="22"/>
        <v>0</v>
      </c>
      <c r="AK50" s="27" t="s">
        <v>129</v>
      </c>
      <c r="AL50" s="27" t="s">
        <v>305</v>
      </c>
      <c r="AM50" s="75" t="s">
        <v>386</v>
      </c>
      <c r="AN50" s="27" t="s">
        <v>40</v>
      </c>
      <c r="AO50" s="27"/>
      <c r="AP50" s="27" t="str">
        <f>IF( AND(AI$50&lt;&gt;0,AH$12&lt;&gt;0),AL$50&amp;" - "&amp;AK$50,0)</f>
        <v>Estudiante requiere entrenamiento de subhabilidad Mantenimiento - Reintegración</v>
      </c>
      <c r="AQ50" s="27"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27" t="s">
        <v>40</v>
      </c>
    </row>
    <row r="51" ht="22.5" customHeight="1">
      <c r="A51" s="1"/>
      <c r="B51" s="1"/>
      <c r="C51" s="1" t="str">
        <f t="shared" si="1"/>
        <v>Diego Said </v>
      </c>
      <c r="D51" s="2"/>
      <c r="E51" s="58"/>
      <c r="F51" s="44"/>
      <c r="G51" s="54" t="s">
        <v>394</v>
      </c>
      <c r="H51" s="36" t="str">
        <f t="shared" si="2"/>
        <v>Por favor, expliqueme…</v>
      </c>
      <c r="I51" s="45" t="s">
        <v>81</v>
      </c>
      <c r="J51" s="38" t="str">
        <f t="shared" si="3"/>
        <v>Clarificación</v>
      </c>
      <c r="K51" s="39">
        <f t="shared" si="4"/>
        <v>7</v>
      </c>
      <c r="L51" s="40" t="str">
        <f t="shared" si="5"/>
        <v>Pide información</v>
      </c>
      <c r="M51" s="10"/>
      <c r="N51" s="34" t="s">
        <v>231</v>
      </c>
      <c r="O51" s="34">
        <v>24.0</v>
      </c>
      <c r="P51" s="27">
        <f t="shared" si="11"/>
        <v>3</v>
      </c>
      <c r="Q51" s="27">
        <f t="shared" si="12"/>
        <v>0.0152284264</v>
      </c>
      <c r="R51" s="27"/>
      <c r="S51" s="60">
        <f t="shared" si="13"/>
        <v>0</v>
      </c>
      <c r="T51" s="68">
        <f t="shared" si="14"/>
        <v>0</v>
      </c>
      <c r="U51" s="27">
        <f t="shared" si="15"/>
        <v>0</v>
      </c>
      <c r="V51" s="62">
        <f t="shared" si="16"/>
        <v>0</v>
      </c>
      <c r="W51" s="69" t="s">
        <v>391</v>
      </c>
      <c r="X51" s="70" t="s">
        <v>392</v>
      </c>
      <c r="Y51" s="71" t="s">
        <v>256</v>
      </c>
      <c r="Z51" s="34">
        <v>7.0</v>
      </c>
      <c r="AA51" s="27"/>
      <c r="AB51" s="27">
        <f t="shared" si="17"/>
        <v>0</v>
      </c>
      <c r="AC51" s="27">
        <f t="shared" si="18"/>
        <v>0.09137055838</v>
      </c>
      <c r="AD51" s="27">
        <f t="shared" si="19"/>
        <v>0</v>
      </c>
      <c r="AE51" s="27"/>
      <c r="AF51" s="34">
        <v>1.0</v>
      </c>
      <c r="AG51" s="34" t="s">
        <v>246</v>
      </c>
      <c r="AH51" s="27">
        <f t="shared" si="20"/>
        <v>0</v>
      </c>
      <c r="AI51" s="27" t="str">
        <f t="shared" si="21"/>
        <v>BAJO</v>
      </c>
      <c r="AJ51" s="27">
        <f t="shared" si="22"/>
        <v>0</v>
      </c>
      <c r="AK51" s="27" t="s">
        <v>129</v>
      </c>
      <c r="AL51" s="27" t="s">
        <v>247</v>
      </c>
      <c r="AM51" s="27" t="s">
        <v>393</v>
      </c>
      <c r="AN51" s="27" t="s">
        <v>40</v>
      </c>
      <c r="AO51" s="27"/>
      <c r="AP51" s="27" t="str">
        <f>IF( AND(AI$51&lt;&gt;0,AH$12&lt;&gt;0),AL$51&amp;" - "&amp;AK$51,0)</f>
        <v>Estudiante requiere entrenamiento de subhabilidad Tarea - Reintegración</v>
      </c>
      <c r="AQ51" s="27"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27" t="s">
        <v>40</v>
      </c>
    </row>
    <row r="52" ht="18.75" customHeight="1">
      <c r="A52" s="1"/>
      <c r="B52" s="1"/>
      <c r="C52" s="1" t="str">
        <f t="shared" si="1"/>
        <v>gabriela </v>
      </c>
      <c r="D52" s="2"/>
      <c r="E52" s="57" t="s">
        <v>176</v>
      </c>
      <c r="F52" s="31" t="s">
        <v>389</v>
      </c>
      <c r="G52" s="54" t="s">
        <v>400</v>
      </c>
      <c r="H52" s="36" t="str">
        <f t="shared" si="2"/>
        <v>Te explico….</v>
      </c>
      <c r="I52" s="45" t="s">
        <v>102</v>
      </c>
      <c r="J52" s="38" t="str">
        <f t="shared" si="3"/>
        <v>Atender</v>
      </c>
      <c r="K52" s="39">
        <f t="shared" si="4"/>
        <v>1</v>
      </c>
      <c r="L52" s="40" t="str">
        <f t="shared" si="5"/>
        <v>Muestra solidaridad</v>
      </c>
      <c r="M52" s="10"/>
      <c r="N52" s="34" t="s">
        <v>231</v>
      </c>
      <c r="O52" s="34">
        <v>25.0</v>
      </c>
      <c r="P52" s="27">
        <f t="shared" si="11"/>
        <v>0</v>
      </c>
      <c r="Q52" s="27">
        <f t="shared" si="12"/>
        <v>0</v>
      </c>
      <c r="R52" s="27"/>
      <c r="S52" s="60">
        <f t="shared" si="13"/>
        <v>0</v>
      </c>
      <c r="T52" s="68" t="str">
        <f t="shared" si="14"/>
        <v>oo</v>
      </c>
      <c r="U52" s="27">
        <f t="shared" si="15"/>
        <v>0</v>
      </c>
      <c r="V52" s="62">
        <f t="shared" si="16"/>
        <v>0</v>
      </c>
      <c r="W52" s="69" t="s">
        <v>183</v>
      </c>
      <c r="X52" s="70" t="s">
        <v>398</v>
      </c>
      <c r="Y52" s="71" t="s">
        <v>342</v>
      </c>
      <c r="Z52" s="34">
        <v>2.0</v>
      </c>
      <c r="AA52" s="27"/>
      <c r="AB52" s="27">
        <f t="shared" si="17"/>
        <v>0</v>
      </c>
      <c r="AC52" s="27">
        <f t="shared" si="18"/>
        <v>0.116751269</v>
      </c>
      <c r="AD52" s="27">
        <f t="shared" si="19"/>
        <v>0</v>
      </c>
      <c r="AE52" s="27"/>
      <c r="AF52" s="34">
        <v>12.0</v>
      </c>
      <c r="AG52" s="34" t="s">
        <v>245</v>
      </c>
      <c r="AH52" s="27">
        <f t="shared" si="20"/>
        <v>0</v>
      </c>
      <c r="AI52" s="27" t="str">
        <f t="shared" si="21"/>
        <v>BAJO</v>
      </c>
      <c r="AJ52" s="27">
        <f t="shared" si="22"/>
        <v>0</v>
      </c>
      <c r="AK52" s="27" t="s">
        <v>129</v>
      </c>
      <c r="AL52" s="27" t="s">
        <v>264</v>
      </c>
      <c r="AM52" s="27" t="s">
        <v>399</v>
      </c>
      <c r="AN52" s="27" t="s">
        <v>40</v>
      </c>
      <c r="AO52" s="27"/>
      <c r="AP52" s="27">
        <f>IF( AND(AI$52&lt;&gt;0,AH$23&lt;&gt;0),AL$52&amp;" - "&amp;AK$52,0)</f>
        <v>0</v>
      </c>
      <c r="AQ52" s="27">
        <f>IF( AP52&lt;&gt;0,AM$52,0)</f>
        <v>0</v>
      </c>
      <c r="AR52" s="27" t="s">
        <v>40</v>
      </c>
    </row>
    <row r="53" ht="20.25" customHeight="1">
      <c r="A53" s="1"/>
      <c r="B53" s="1"/>
      <c r="C53" s="1" t="str">
        <f t="shared" si="1"/>
        <v>Juan </v>
      </c>
      <c r="D53" s="2"/>
      <c r="E53" s="57" t="s">
        <v>18</v>
      </c>
      <c r="F53" s="31" t="s">
        <v>406</v>
      </c>
      <c r="G53" s="54" t="s">
        <v>407</v>
      </c>
      <c r="H53" s="36" t="str">
        <f t="shared" si="2"/>
        <v>No estoy seguro…</v>
      </c>
      <c r="I53" s="45" t="s">
        <v>180</v>
      </c>
      <c r="J53" s="38" t="str">
        <f t="shared" si="3"/>
        <v>Dudar</v>
      </c>
      <c r="K53" s="39">
        <f t="shared" si="4"/>
        <v>11</v>
      </c>
      <c r="L53" s="40" t="str">
        <f t="shared" si="5"/>
        <v>Muestra tensión o molestia</v>
      </c>
      <c r="M53" s="10"/>
      <c r="N53" s="34" t="s">
        <v>231</v>
      </c>
      <c r="O53" s="34">
        <v>26.0</v>
      </c>
      <c r="P53" s="27">
        <f t="shared" si="11"/>
        <v>17</v>
      </c>
      <c r="Q53" s="27">
        <f t="shared" si="12"/>
        <v>0.08629441624</v>
      </c>
      <c r="R53" s="27"/>
      <c r="S53" s="60">
        <f t="shared" si="13"/>
        <v>0</v>
      </c>
      <c r="T53" s="68">
        <f t="shared" si="14"/>
        <v>0</v>
      </c>
      <c r="U53" s="27">
        <f t="shared" si="15"/>
        <v>0</v>
      </c>
      <c r="V53" s="62">
        <f t="shared" si="16"/>
        <v>0</v>
      </c>
      <c r="W53" s="69" t="s">
        <v>144</v>
      </c>
      <c r="X53" s="70" t="s">
        <v>403</v>
      </c>
      <c r="Y53" s="71" t="s">
        <v>342</v>
      </c>
      <c r="Z53" s="34">
        <v>3.0</v>
      </c>
      <c r="AA53" s="27"/>
      <c r="AB53" s="27">
        <f t="shared" si="17"/>
        <v>0</v>
      </c>
      <c r="AC53" s="27">
        <f t="shared" si="18"/>
        <v>0.116751269</v>
      </c>
      <c r="AD53" s="27">
        <f t="shared" si="19"/>
        <v>0</v>
      </c>
      <c r="AE53" s="27"/>
      <c r="AF53" s="27"/>
      <c r="AG53" s="27"/>
      <c r="AH53" s="27"/>
      <c r="AI53" s="27"/>
      <c r="AJ53" s="27"/>
      <c r="AK53" s="27"/>
      <c r="AL53" s="27"/>
      <c r="AM53" s="27"/>
      <c r="AN53" s="27"/>
      <c r="AO53" s="27"/>
      <c r="AP53" s="34" t="s">
        <v>404</v>
      </c>
      <c r="AQ53" s="27"/>
      <c r="AR53" s="27"/>
    </row>
    <row r="54" ht="18.75" customHeight="1">
      <c r="A54" s="1"/>
      <c r="B54" s="1"/>
      <c r="C54" s="1" t="str">
        <f t="shared" si="1"/>
        <v>gabriela </v>
      </c>
      <c r="D54" s="2"/>
      <c r="E54" s="57" t="s">
        <v>176</v>
      </c>
      <c r="F54" s="31" t="s">
        <v>406</v>
      </c>
      <c r="G54" s="54" t="s">
        <v>412</v>
      </c>
      <c r="H54" s="36" t="str">
        <f t="shared" si="2"/>
        <v>No</v>
      </c>
      <c r="I54" s="45" t="s">
        <v>91</v>
      </c>
      <c r="J54" s="38" t="str">
        <f t="shared" si="3"/>
        <v>Rechazo</v>
      </c>
      <c r="K54" s="39">
        <f t="shared" si="4"/>
        <v>10</v>
      </c>
      <c r="L54" s="40" t="str">
        <f t="shared" si="5"/>
        <v>Muestra desacuerdo o desaprobación</v>
      </c>
      <c r="M54" s="10"/>
      <c r="N54" s="34" t="s">
        <v>231</v>
      </c>
      <c r="O54" s="34">
        <v>27.0</v>
      </c>
      <c r="P54" s="27">
        <f t="shared" si="11"/>
        <v>6</v>
      </c>
      <c r="Q54" s="27">
        <f t="shared" si="12"/>
        <v>0.03045685279</v>
      </c>
      <c r="R54" s="27"/>
      <c r="S54" s="60">
        <f t="shared" si="13"/>
        <v>0</v>
      </c>
      <c r="T54" s="68">
        <f t="shared" si="14"/>
        <v>0</v>
      </c>
      <c r="U54" s="27">
        <f t="shared" si="15"/>
        <v>0</v>
      </c>
      <c r="V54" s="62">
        <f t="shared" si="16"/>
        <v>0</v>
      </c>
      <c r="W54" s="69" t="s">
        <v>91</v>
      </c>
      <c r="X54" s="70" t="s">
        <v>409</v>
      </c>
      <c r="Y54" s="71" t="s">
        <v>342</v>
      </c>
      <c r="Z54" s="34">
        <v>10.0</v>
      </c>
      <c r="AA54" s="27"/>
      <c r="AB54" s="27">
        <f t="shared" si="17"/>
        <v>0</v>
      </c>
      <c r="AC54" s="27">
        <f t="shared" si="18"/>
        <v>0.116751269</v>
      </c>
      <c r="AD54" s="27">
        <f t="shared" si="19"/>
        <v>0</v>
      </c>
      <c r="AE54" s="27"/>
      <c r="AF54" s="27"/>
      <c r="AG54" s="27"/>
      <c r="AH54" s="27"/>
      <c r="AI54" s="27"/>
      <c r="AJ54" s="27"/>
      <c r="AK54" s="27" t="s">
        <v>38</v>
      </c>
      <c r="AL54" s="27" t="s">
        <v>410</v>
      </c>
      <c r="AM54" s="75" t="s">
        <v>411</v>
      </c>
      <c r="AN54" s="27" t="s">
        <v>40</v>
      </c>
      <c r="AO54" s="27"/>
      <c r="AP54" s="27" t="str">
        <f>IF(AND(AD39&lt;0.5,AI$28&lt;&gt;0, AH$17&lt;&gt;0),AL$28&amp;" - "&amp;AK$28,0)</f>
        <v>Estudiante requiere entrenamiento de subhabilidad Informar - Comunicación</v>
      </c>
      <c r="AQ54" s="27"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27" t="s">
        <v>40</v>
      </c>
    </row>
    <row r="55" ht="21.0" customHeight="1">
      <c r="A55" s="1"/>
      <c r="B55" s="1"/>
      <c r="C55" s="1" t="str">
        <f t="shared" si="1"/>
        <v>gabriela </v>
      </c>
      <c r="D55" s="2"/>
      <c r="E55" s="58"/>
      <c r="F55" s="44"/>
      <c r="G55" s="54" t="s">
        <v>419</v>
      </c>
      <c r="H55" s="36" t="str">
        <f t="shared" si="2"/>
        <v>¿Qué hacemos ahora?...</v>
      </c>
      <c r="I55" s="45" t="s">
        <v>36</v>
      </c>
      <c r="J55" s="38" t="str">
        <f t="shared" si="3"/>
        <v>Elaboración</v>
      </c>
      <c r="K55" s="39">
        <f t="shared" si="4"/>
        <v>9</v>
      </c>
      <c r="L55" s="40" t="str">
        <f t="shared" si="5"/>
        <v>Pide sugerencias u orientación</v>
      </c>
      <c r="M55" s="10"/>
      <c r="N55" s="34" t="s">
        <v>231</v>
      </c>
      <c r="O55" s="34">
        <v>28.0</v>
      </c>
      <c r="P55" s="27">
        <f t="shared" si="11"/>
        <v>7</v>
      </c>
      <c r="Q55" s="27">
        <f t="shared" si="12"/>
        <v>0.03553299492</v>
      </c>
      <c r="R55" s="27"/>
      <c r="S55" s="60">
        <f t="shared" si="13"/>
        <v>0</v>
      </c>
      <c r="T55" s="68">
        <f t="shared" si="14"/>
        <v>0</v>
      </c>
      <c r="U55" s="27">
        <f t="shared" si="15"/>
        <v>0</v>
      </c>
      <c r="V55" s="62">
        <f t="shared" si="16"/>
        <v>0</v>
      </c>
      <c r="W55" s="69" t="s">
        <v>362</v>
      </c>
      <c r="X55" s="70" t="s">
        <v>416</v>
      </c>
      <c r="Y55" s="71" t="s">
        <v>304</v>
      </c>
      <c r="Z55" s="34">
        <v>11.0</v>
      </c>
      <c r="AA55" s="27"/>
      <c r="AB55" s="27">
        <f t="shared" si="17"/>
        <v>0</v>
      </c>
      <c r="AC55" s="27">
        <f t="shared" si="18"/>
        <v>0.1421319797</v>
      </c>
      <c r="AD55" s="27">
        <f t="shared" si="19"/>
        <v>0</v>
      </c>
      <c r="AE55" s="27"/>
      <c r="AF55" s="27"/>
      <c r="AG55" s="27"/>
      <c r="AH55" s="27"/>
      <c r="AI55" s="27"/>
      <c r="AJ55" s="27"/>
      <c r="AK55" s="27" t="s">
        <v>38</v>
      </c>
      <c r="AL55" s="27" t="s">
        <v>417</v>
      </c>
      <c r="AM55" s="75" t="s">
        <v>418</v>
      </c>
      <c r="AN55" s="27" t="s">
        <v>40</v>
      </c>
      <c r="AO55" s="27"/>
      <c r="AP55" s="27" t="str">
        <f>IF( AND(AD60&lt;0.5,AI$29&lt;&gt;0,AH$17&lt;&gt;0),AL$29&amp;" - "&amp;AK$29,0)</f>
        <v>Estudiante requiere entrenamiento de subhabilidad Tarea - Comunicación</v>
      </c>
      <c r="AQ55" s="27" t="str">
        <f t="shared" si="23"/>
        <v>Debe indicarle que cuando se efectúen un pedido de información, que realice una contribución a continuación de la oración de apertura “Resumiendo,…”.</v>
      </c>
      <c r="AR55" s="27" t="s">
        <v>40</v>
      </c>
    </row>
    <row r="56" ht="21.0" customHeight="1">
      <c r="A56" s="1"/>
      <c r="B56" s="1"/>
      <c r="C56" s="1" t="str">
        <f t="shared" si="1"/>
        <v>Juan </v>
      </c>
      <c r="D56" s="2"/>
      <c r="E56" s="57" t="s">
        <v>18</v>
      </c>
      <c r="F56" s="31" t="s">
        <v>426</v>
      </c>
      <c r="G56" s="54" t="s">
        <v>427</v>
      </c>
      <c r="H56" s="36">
        <f t="shared" si="2"/>
        <v>0</v>
      </c>
      <c r="I56" s="37"/>
      <c r="J56" s="38">
        <f t="shared" si="3"/>
        <v>0</v>
      </c>
      <c r="K56" s="39">
        <f t="shared" si="4"/>
        <v>0</v>
      </c>
      <c r="L56" s="40">
        <f t="shared" si="5"/>
        <v>0</v>
      </c>
      <c r="M56" s="10"/>
      <c r="N56" s="34" t="s">
        <v>231</v>
      </c>
      <c r="O56" s="34">
        <v>29.0</v>
      </c>
      <c r="P56" s="27">
        <f t="shared" si="11"/>
        <v>2</v>
      </c>
      <c r="Q56" s="27">
        <f t="shared" si="12"/>
        <v>0.01015228426</v>
      </c>
      <c r="R56" s="27"/>
      <c r="S56" s="60">
        <f t="shared" si="13"/>
        <v>0</v>
      </c>
      <c r="T56" s="68">
        <f t="shared" si="14"/>
        <v>0</v>
      </c>
      <c r="U56" s="27">
        <f t="shared" si="15"/>
        <v>0</v>
      </c>
      <c r="V56" s="62">
        <f t="shared" si="16"/>
        <v>0</v>
      </c>
      <c r="W56" s="69" t="s">
        <v>65</v>
      </c>
      <c r="X56" s="70" t="s">
        <v>421</v>
      </c>
      <c r="Y56" s="71" t="s">
        <v>304</v>
      </c>
      <c r="Z56" s="34">
        <v>4.0</v>
      </c>
      <c r="AA56" s="27"/>
      <c r="AB56" s="27">
        <f t="shared" si="17"/>
        <v>0</v>
      </c>
      <c r="AC56" s="27">
        <f t="shared" si="18"/>
        <v>0.1421319797</v>
      </c>
      <c r="AD56" s="27">
        <f t="shared" si="19"/>
        <v>0</v>
      </c>
      <c r="AE56" s="27"/>
      <c r="AF56" s="27"/>
      <c r="AG56" s="27"/>
      <c r="AH56" s="27"/>
      <c r="AI56" s="27"/>
      <c r="AJ56" s="27"/>
      <c r="AK56" s="27" t="s">
        <v>38</v>
      </c>
      <c r="AL56" s="27" t="s">
        <v>422</v>
      </c>
      <c r="AM56" s="75" t="s">
        <v>423</v>
      </c>
      <c r="AN56" s="27" t="s">
        <v>40</v>
      </c>
      <c r="AO56" s="27"/>
      <c r="AP56" s="27">
        <f>IF( AND(AD46&lt;0.5,AI$30&lt;&gt;0,AH$18&lt;&gt;0),AL$30&amp;" - "&amp;AK$30,0)</f>
        <v>0</v>
      </c>
      <c r="AQ56" s="27">
        <f t="shared" si="23"/>
        <v>0</v>
      </c>
      <c r="AR56" s="27" t="s">
        <v>40</v>
      </c>
    </row>
    <row r="57" ht="20.25" customHeight="1">
      <c r="A57" s="1"/>
      <c r="B57" s="1"/>
      <c r="C57" s="1" t="str">
        <f t="shared" si="1"/>
        <v>Juan </v>
      </c>
      <c r="D57" s="2"/>
      <c r="E57" s="58"/>
      <c r="F57" s="44"/>
      <c r="G57" s="54" t="s">
        <v>435</v>
      </c>
      <c r="H57" s="36">
        <f t="shared" si="2"/>
        <v>0</v>
      </c>
      <c r="I57" s="37"/>
      <c r="J57" s="38">
        <f t="shared" si="3"/>
        <v>0</v>
      </c>
      <c r="K57" s="39">
        <f t="shared" si="4"/>
        <v>0</v>
      </c>
      <c r="L57" s="40">
        <f t="shared" si="5"/>
        <v>0</v>
      </c>
      <c r="M57" s="10"/>
      <c r="N57" s="34" t="s">
        <v>231</v>
      </c>
      <c r="O57" s="34">
        <v>30.0</v>
      </c>
      <c r="P57" s="27">
        <f t="shared" si="11"/>
        <v>7</v>
      </c>
      <c r="Q57" s="27">
        <f t="shared" si="12"/>
        <v>0.03553299492</v>
      </c>
      <c r="R57" s="27"/>
      <c r="S57" s="60">
        <f t="shared" si="13"/>
        <v>0</v>
      </c>
      <c r="T57" s="68">
        <f t="shared" si="14"/>
        <v>0</v>
      </c>
      <c r="U57" s="27">
        <f t="shared" si="15"/>
        <v>0</v>
      </c>
      <c r="V57" s="62">
        <f t="shared" si="16"/>
        <v>0</v>
      </c>
      <c r="W57" s="69" t="s">
        <v>71</v>
      </c>
      <c r="X57" s="70" t="s">
        <v>431</v>
      </c>
      <c r="Y57" s="71" t="s">
        <v>304</v>
      </c>
      <c r="Z57" s="34">
        <v>8.0</v>
      </c>
      <c r="AA57" s="27"/>
      <c r="AB57" s="27">
        <f t="shared" si="17"/>
        <v>0</v>
      </c>
      <c r="AC57" s="27">
        <f t="shared" si="18"/>
        <v>0.1421319797</v>
      </c>
      <c r="AD57" s="27">
        <f t="shared" si="19"/>
        <v>0</v>
      </c>
      <c r="AE57" s="27"/>
      <c r="AF57" s="27"/>
      <c r="AG57" s="27"/>
      <c r="AH57" s="27"/>
      <c r="AI57" s="27"/>
      <c r="AJ57" s="27"/>
      <c r="AK57" s="27" t="s">
        <v>57</v>
      </c>
      <c r="AL57" s="27" t="s">
        <v>432</v>
      </c>
      <c r="AM57" s="75" t="s">
        <v>433</v>
      </c>
      <c r="AN57" s="27" t="s">
        <v>40</v>
      </c>
      <c r="AO57" s="27"/>
      <c r="AP57" s="27">
        <f>IF( AND(AD29&lt;0.5,AI$31&lt;&gt;0,AH$16&lt;&gt;0),AL$31&amp;" - "&amp;AK$31,0)</f>
        <v>0</v>
      </c>
      <c r="AQ57" s="27">
        <f t="shared" si="23"/>
        <v>0</v>
      </c>
      <c r="AR57" s="27" t="s">
        <v>40</v>
      </c>
    </row>
    <row r="58" ht="15.75" customHeight="1">
      <c r="A58" s="1"/>
      <c r="B58" s="1"/>
      <c r="C58" s="1" t="str">
        <f t="shared" si="1"/>
        <v>gabriela </v>
      </c>
      <c r="D58" s="2"/>
      <c r="E58" s="57" t="s">
        <v>176</v>
      </c>
      <c r="F58" s="31" t="s">
        <v>426</v>
      </c>
      <c r="G58" s="54" t="s">
        <v>339</v>
      </c>
      <c r="H58" s="36" t="str">
        <f t="shared" si="2"/>
        <v>¡Esto va bien! Sigamos…</v>
      </c>
      <c r="I58" s="45" t="s">
        <v>99</v>
      </c>
      <c r="J58" s="38" t="str">
        <f t="shared" si="3"/>
        <v>Reforzar</v>
      </c>
      <c r="K58" s="39">
        <f t="shared" si="4"/>
        <v>5</v>
      </c>
      <c r="L58" s="40" t="str">
        <f t="shared" si="5"/>
        <v>Da opiniones</v>
      </c>
      <c r="M58" s="10"/>
      <c r="N58" s="34" t="s">
        <v>231</v>
      </c>
      <c r="O58" s="34">
        <v>31.0</v>
      </c>
      <c r="P58" s="27">
        <f t="shared" si="11"/>
        <v>10</v>
      </c>
      <c r="Q58" s="27">
        <f t="shared" si="12"/>
        <v>0.05076142132</v>
      </c>
      <c r="R58" s="27"/>
      <c r="S58" s="60">
        <f t="shared" si="13"/>
        <v>0</v>
      </c>
      <c r="T58" s="68">
        <f t="shared" si="14"/>
        <v>0</v>
      </c>
      <c r="U58" s="27">
        <f t="shared" si="15"/>
        <v>0</v>
      </c>
      <c r="V58" s="62">
        <f t="shared" si="16"/>
        <v>0</v>
      </c>
      <c r="W58" s="69" t="s">
        <v>102</v>
      </c>
      <c r="X58" s="70" t="s">
        <v>438</v>
      </c>
      <c r="Y58" s="71" t="s">
        <v>304</v>
      </c>
      <c r="Z58" s="34">
        <v>1.0</v>
      </c>
      <c r="AA58" s="27"/>
      <c r="AB58" s="27">
        <f t="shared" si="17"/>
        <v>0</v>
      </c>
      <c r="AC58" s="27">
        <f t="shared" si="18"/>
        <v>0.1421319797</v>
      </c>
      <c r="AD58" s="27">
        <f t="shared" si="19"/>
        <v>0</v>
      </c>
      <c r="AE58" s="27"/>
      <c r="AF58" s="27"/>
      <c r="AG58" s="27"/>
      <c r="AH58" s="27"/>
      <c r="AI58" s="27"/>
      <c r="AJ58" s="27"/>
      <c r="AK58" s="27" t="s">
        <v>57</v>
      </c>
      <c r="AL58" s="27" t="s">
        <v>439</v>
      </c>
      <c r="AM58" s="75" t="s">
        <v>440</v>
      </c>
      <c r="AN58" s="27" t="s">
        <v>40</v>
      </c>
      <c r="AO58" s="27"/>
      <c r="AP58" s="27">
        <f>IF( AND(AD28&lt;0.5,AI$32&lt;&gt;0,AH$16&lt;&gt;0),AL$32&amp;" - "&amp;AK$32,0)</f>
        <v>0</v>
      </c>
      <c r="AQ58" s="27">
        <f t="shared" si="23"/>
        <v>0</v>
      </c>
      <c r="AR58" s="27" t="s">
        <v>40</v>
      </c>
    </row>
    <row r="59" ht="17.25" customHeight="1">
      <c r="A59" s="1"/>
      <c r="B59" s="1"/>
      <c r="C59" s="1" t="str">
        <f t="shared" si="1"/>
        <v>Mateo </v>
      </c>
      <c r="D59" s="2"/>
      <c r="E59" s="57" t="s">
        <v>152</v>
      </c>
      <c r="F59" s="31" t="s">
        <v>426</v>
      </c>
      <c r="G59" s="54" t="s">
        <v>445</v>
      </c>
      <c r="H59" s="36">
        <f t="shared" si="2"/>
        <v>0</v>
      </c>
      <c r="I59" s="37"/>
      <c r="J59" s="38">
        <f t="shared" si="3"/>
        <v>0</v>
      </c>
      <c r="K59" s="39">
        <f t="shared" si="4"/>
        <v>0</v>
      </c>
      <c r="L59" s="40">
        <f t="shared" si="5"/>
        <v>0</v>
      </c>
      <c r="M59" s="79"/>
      <c r="N59" s="34" t="s">
        <v>231</v>
      </c>
      <c r="O59" s="34">
        <v>32.0</v>
      </c>
      <c r="P59" s="27">
        <f t="shared" si="11"/>
        <v>2</v>
      </c>
      <c r="Q59" s="27">
        <f t="shared" si="12"/>
        <v>0.01015228426</v>
      </c>
      <c r="R59" s="27"/>
      <c r="S59" s="60">
        <f t="shared" si="13"/>
        <v>0</v>
      </c>
      <c r="T59" s="68">
        <f t="shared" si="14"/>
        <v>0</v>
      </c>
      <c r="U59" s="27">
        <f t="shared" si="15"/>
        <v>0</v>
      </c>
      <c r="V59" s="62">
        <f t="shared" si="16"/>
        <v>0</v>
      </c>
      <c r="W59" s="69" t="s">
        <v>252</v>
      </c>
      <c r="X59" s="70" t="s">
        <v>443</v>
      </c>
      <c r="Y59" s="71" t="s">
        <v>304</v>
      </c>
      <c r="Z59" s="34">
        <v>1.0</v>
      </c>
      <c r="AA59" s="27"/>
      <c r="AB59" s="27">
        <f t="shared" si="17"/>
        <v>0</v>
      </c>
      <c r="AC59" s="27">
        <f t="shared" si="18"/>
        <v>0.1421319797</v>
      </c>
      <c r="AD59" s="27">
        <f t="shared" si="19"/>
        <v>0</v>
      </c>
      <c r="AE59" s="27"/>
      <c r="AF59" s="27"/>
      <c r="AG59" s="27"/>
      <c r="AH59" s="27"/>
      <c r="AI59" s="27"/>
      <c r="AJ59" s="27"/>
      <c r="AK59" s="27" t="s">
        <v>57</v>
      </c>
      <c r="AL59" s="27" t="s">
        <v>410</v>
      </c>
      <c r="AM59" s="75" t="s">
        <v>444</v>
      </c>
      <c r="AN59" s="27" t="s">
        <v>40</v>
      </c>
      <c r="AO59" s="27"/>
      <c r="AP59" s="27">
        <f>IF( AND(AD39&lt;0.5,AI$33&lt;&gt;0,AH$16&lt;&gt;0),AL$33&amp;" - "&amp;AK$33,0)</f>
        <v>0</v>
      </c>
      <c r="AQ59" s="27">
        <f t="shared" si="23"/>
        <v>0</v>
      </c>
      <c r="AR59" s="27" t="s">
        <v>40</v>
      </c>
    </row>
    <row r="60" ht="17.25" customHeight="1">
      <c r="A60" s="1"/>
      <c r="B60" s="1"/>
      <c r="C60" s="1" t="str">
        <f t="shared" si="1"/>
        <v>Mateo </v>
      </c>
      <c r="D60" s="2"/>
      <c r="E60" s="58"/>
      <c r="F60" s="44"/>
      <c r="G60" s="54" t="s">
        <v>449</v>
      </c>
      <c r="H60" s="36">
        <f t="shared" si="2"/>
        <v>0</v>
      </c>
      <c r="I60" s="37"/>
      <c r="J60" s="38">
        <f t="shared" si="3"/>
        <v>0</v>
      </c>
      <c r="K60" s="39">
        <f t="shared" si="4"/>
        <v>0</v>
      </c>
      <c r="L60" s="40">
        <f t="shared" si="5"/>
        <v>0</v>
      </c>
      <c r="M60" s="10"/>
      <c r="N60" s="34" t="s">
        <v>231</v>
      </c>
      <c r="O60" s="34">
        <v>33.0</v>
      </c>
      <c r="P60" s="27">
        <f t="shared" si="11"/>
        <v>4</v>
      </c>
      <c r="Q60" s="27">
        <f t="shared" si="12"/>
        <v>0.02030456853</v>
      </c>
      <c r="R60" s="27"/>
      <c r="S60" s="60">
        <f t="shared" si="13"/>
        <v>0</v>
      </c>
      <c r="T60" s="68">
        <f t="shared" si="14"/>
        <v>0</v>
      </c>
      <c r="U60" s="27">
        <f t="shared" si="15"/>
        <v>0</v>
      </c>
      <c r="V60" s="62">
        <f t="shared" si="16"/>
        <v>0</v>
      </c>
      <c r="W60" s="69" t="s">
        <v>338</v>
      </c>
      <c r="X60" s="70" t="s">
        <v>448</v>
      </c>
      <c r="Y60" s="71" t="s">
        <v>246</v>
      </c>
      <c r="Z60" s="34">
        <v>5.0</v>
      </c>
      <c r="AA60" s="27"/>
      <c r="AB60" s="27">
        <f t="shared" si="17"/>
        <v>0</v>
      </c>
      <c r="AC60" s="27">
        <f t="shared" si="18"/>
        <v>0.1065989848</v>
      </c>
      <c r="AD60" s="27">
        <f t="shared" si="19"/>
        <v>0</v>
      </c>
      <c r="AE60" s="27"/>
      <c r="AF60" s="27"/>
      <c r="AG60" s="27"/>
      <c r="AH60" s="27"/>
      <c r="AI60" s="27"/>
      <c r="AJ60" s="27"/>
      <c r="AK60" s="27" t="s">
        <v>57</v>
      </c>
      <c r="AL60" s="27" t="s">
        <v>450</v>
      </c>
      <c r="AM60" s="75" t="s">
        <v>451</v>
      </c>
      <c r="AN60" s="27" t="s">
        <v>40</v>
      </c>
      <c r="AO60" s="27"/>
      <c r="AP60" s="27">
        <f>IF( AND(AD37&lt;0.5,AI$34&lt;&gt;0,AH$16&lt;&gt;0),AL$34&amp;" - "&amp;AK$34,0)</f>
        <v>0</v>
      </c>
      <c r="AQ60" s="27">
        <f t="shared" si="23"/>
        <v>0</v>
      </c>
      <c r="AR60" s="27" t="s">
        <v>40</v>
      </c>
    </row>
    <row r="61" ht="21.75" customHeight="1">
      <c r="A61" s="1"/>
      <c r="B61" s="1"/>
      <c r="C61" s="1" t="str">
        <f t="shared" si="1"/>
        <v>gabriela </v>
      </c>
      <c r="D61" s="2"/>
      <c r="E61" s="57" t="s">
        <v>176</v>
      </c>
      <c r="F61" s="31" t="s">
        <v>456</v>
      </c>
      <c r="G61" s="54" t="s">
        <v>457</v>
      </c>
      <c r="H61" s="36" t="str">
        <f t="shared" si="2"/>
        <v>¿Se puede…?</v>
      </c>
      <c r="I61" s="45" t="s">
        <v>307</v>
      </c>
      <c r="J61" s="38" t="str">
        <f t="shared" si="3"/>
        <v>Opinión</v>
      </c>
      <c r="K61" s="39">
        <f t="shared" si="4"/>
        <v>8</v>
      </c>
      <c r="L61" s="40" t="str">
        <f t="shared" si="5"/>
        <v>Pide opinión</v>
      </c>
      <c r="M61" s="10"/>
      <c r="N61" s="34" t="s">
        <v>231</v>
      </c>
      <c r="O61" s="34">
        <v>34.0</v>
      </c>
      <c r="P61" s="27">
        <f t="shared" si="11"/>
        <v>0</v>
      </c>
      <c r="Q61" s="27">
        <f t="shared" si="12"/>
        <v>0</v>
      </c>
      <c r="R61" s="27"/>
      <c r="S61" s="60">
        <f t="shared" si="13"/>
        <v>0</v>
      </c>
      <c r="T61" s="68" t="str">
        <f t="shared" si="14"/>
        <v>oo</v>
      </c>
      <c r="U61" s="27">
        <f t="shared" si="15"/>
        <v>0</v>
      </c>
      <c r="V61" s="62">
        <f t="shared" si="16"/>
        <v>0</v>
      </c>
      <c r="W61" s="69" t="s">
        <v>454</v>
      </c>
      <c r="X61" s="70" t="s">
        <v>455</v>
      </c>
      <c r="Y61" s="71" t="s">
        <v>246</v>
      </c>
      <c r="Z61" s="34">
        <v>4.0</v>
      </c>
      <c r="AA61" s="27"/>
      <c r="AB61" s="27">
        <f t="shared" si="17"/>
        <v>0</v>
      </c>
      <c r="AC61" s="27">
        <f t="shared" si="18"/>
        <v>0.1065989848</v>
      </c>
      <c r="AD61" s="27">
        <f t="shared" si="19"/>
        <v>0</v>
      </c>
      <c r="AE61" s="27"/>
      <c r="AF61" s="27"/>
      <c r="AG61" s="27"/>
      <c r="AH61" s="27"/>
      <c r="AI61" s="27"/>
      <c r="AJ61" s="27"/>
      <c r="AK61" s="27" t="s">
        <v>57</v>
      </c>
      <c r="AL61" s="27" t="s">
        <v>417</v>
      </c>
      <c r="AM61" s="75" t="s">
        <v>458</v>
      </c>
      <c r="AN61" s="27" t="s">
        <v>40</v>
      </c>
      <c r="AO61" s="27"/>
      <c r="AP61" s="27">
        <f>IF( AND(AD60&lt;0.5,AI$35&lt;&gt;0,AH$16&lt;&gt;0),AL$35&amp;" - "&amp;AK$35,0)</f>
        <v>0</v>
      </c>
      <c r="AQ61" s="27">
        <f t="shared" si="23"/>
        <v>0</v>
      </c>
      <c r="AR61" s="27" t="s">
        <v>40</v>
      </c>
    </row>
    <row r="62" ht="18.75" customHeight="1">
      <c r="A62" s="1"/>
      <c r="B62" s="1"/>
      <c r="C62" s="1" t="str">
        <f t="shared" si="1"/>
        <v>Mateo </v>
      </c>
      <c r="D62" s="2"/>
      <c r="E62" s="57" t="s">
        <v>152</v>
      </c>
      <c r="F62" s="31" t="s">
        <v>461</v>
      </c>
      <c r="G62" s="54" t="s">
        <v>462</v>
      </c>
      <c r="H62" s="36" t="str">
        <f t="shared" si="2"/>
        <v>Si, estoy de acuerdo…</v>
      </c>
      <c r="I62" s="45" t="s">
        <v>144</v>
      </c>
      <c r="J62" s="38" t="str">
        <f t="shared" si="3"/>
        <v>Aceptación/Confirmación</v>
      </c>
      <c r="K62" s="39">
        <f t="shared" si="4"/>
        <v>3</v>
      </c>
      <c r="L62" s="40" t="str">
        <f t="shared" si="5"/>
        <v>Muestra acuerdo o aprueba</v>
      </c>
      <c r="M62" s="10"/>
      <c r="N62" s="34" t="s">
        <v>231</v>
      </c>
      <c r="O62" s="34">
        <v>35.0</v>
      </c>
      <c r="P62" s="27">
        <f t="shared" si="11"/>
        <v>12</v>
      </c>
      <c r="Q62" s="27">
        <f t="shared" si="12"/>
        <v>0.06091370558</v>
      </c>
      <c r="R62" s="27"/>
      <c r="S62" s="60">
        <f t="shared" si="13"/>
        <v>0</v>
      </c>
      <c r="T62" s="68">
        <f t="shared" si="14"/>
        <v>0</v>
      </c>
      <c r="U62" s="27">
        <f t="shared" si="15"/>
        <v>0</v>
      </c>
      <c r="V62" s="62">
        <f t="shared" si="16"/>
        <v>0</v>
      </c>
      <c r="W62" s="69" t="s">
        <v>90</v>
      </c>
      <c r="X62" s="70" t="s">
        <v>460</v>
      </c>
      <c r="Y62" s="71" t="s">
        <v>246</v>
      </c>
      <c r="Z62" s="34">
        <v>6.0</v>
      </c>
      <c r="AA62" s="27"/>
      <c r="AB62" s="27">
        <f t="shared" si="17"/>
        <v>0</v>
      </c>
      <c r="AC62" s="27">
        <f t="shared" si="18"/>
        <v>0.1065989848</v>
      </c>
      <c r="AD62" s="27">
        <f t="shared" si="19"/>
        <v>0</v>
      </c>
      <c r="AE62" s="27"/>
      <c r="AF62" s="27"/>
      <c r="AG62" s="27"/>
      <c r="AH62" s="27"/>
      <c r="AI62" s="27"/>
      <c r="AJ62" s="27"/>
      <c r="AK62" s="27" t="s">
        <v>57</v>
      </c>
      <c r="AL62" s="27" t="s">
        <v>422</v>
      </c>
      <c r="AM62" s="75" t="s">
        <v>465</v>
      </c>
      <c r="AN62" s="27"/>
      <c r="AO62" s="27"/>
      <c r="AP62" s="27">
        <f>IF( AND(AD46&lt;0.5,AI$36&lt;&gt;0,AH$19&lt;&gt;0),AL$36&amp;" - "&amp;AK$36,0)</f>
        <v>0</v>
      </c>
      <c r="AQ62" s="27">
        <f t="shared" si="23"/>
        <v>0</v>
      </c>
      <c r="AR62" s="27" t="s">
        <v>40</v>
      </c>
    </row>
    <row r="63" ht="18.0" customHeight="1">
      <c r="A63" s="1"/>
      <c r="B63" s="1"/>
      <c r="C63" s="1" t="str">
        <f t="shared" si="1"/>
        <v>gabriela </v>
      </c>
      <c r="D63" s="2"/>
      <c r="E63" s="57" t="s">
        <v>176</v>
      </c>
      <c r="F63" s="31" t="s">
        <v>467</v>
      </c>
      <c r="G63" s="54" t="s">
        <v>468</v>
      </c>
      <c r="H63" s="36" t="str">
        <f t="shared" si="2"/>
        <v>Pero podría ocurrir que…</v>
      </c>
      <c r="I63" s="45" t="s">
        <v>136</v>
      </c>
      <c r="J63" s="38" t="str">
        <f t="shared" si="3"/>
        <v>Proponer excepciones</v>
      </c>
      <c r="K63" s="39">
        <f t="shared" si="4"/>
        <v>5</v>
      </c>
      <c r="L63" s="40" t="str">
        <f t="shared" si="5"/>
        <v>Da opiniones</v>
      </c>
      <c r="M63" s="10"/>
      <c r="N63" s="34" t="s">
        <v>231</v>
      </c>
      <c r="O63" s="34">
        <v>36.0</v>
      </c>
      <c r="P63" s="27">
        <f t="shared" si="11"/>
        <v>5</v>
      </c>
      <c r="Q63" s="27">
        <f t="shared" si="12"/>
        <v>0.02538071066</v>
      </c>
      <c r="R63" s="27"/>
      <c r="S63" s="60">
        <f t="shared" si="13"/>
        <v>0</v>
      </c>
      <c r="T63" s="68">
        <f t="shared" si="14"/>
        <v>0</v>
      </c>
      <c r="U63" s="27">
        <f t="shared" si="15"/>
        <v>0</v>
      </c>
      <c r="V63" s="62">
        <f t="shared" si="16"/>
        <v>0</v>
      </c>
      <c r="W63" s="69" t="s">
        <v>126</v>
      </c>
      <c r="X63" s="70" t="s">
        <v>469</v>
      </c>
      <c r="Y63" s="71" t="s">
        <v>246</v>
      </c>
      <c r="Z63" s="34">
        <v>1.0</v>
      </c>
      <c r="AA63" s="27"/>
      <c r="AB63" s="27">
        <f t="shared" si="17"/>
        <v>0</v>
      </c>
      <c r="AC63" s="27">
        <f t="shared" si="18"/>
        <v>0.1065989848</v>
      </c>
      <c r="AD63" s="27">
        <f t="shared" si="19"/>
        <v>0</v>
      </c>
      <c r="AE63" s="27"/>
      <c r="AF63" s="27"/>
      <c r="AG63" s="27"/>
      <c r="AH63" s="27"/>
      <c r="AI63" s="27"/>
      <c r="AJ63" s="27"/>
      <c r="AK63" s="27" t="s">
        <v>57</v>
      </c>
      <c r="AL63" s="27" t="s">
        <v>470</v>
      </c>
      <c r="AM63" s="75" t="s">
        <v>471</v>
      </c>
      <c r="AN63" s="27" t="s">
        <v>40</v>
      </c>
      <c r="AO63" s="27"/>
      <c r="AP63" s="27">
        <f>IF( AND(AD55&lt;0.5,AI$37&lt;&gt;0,AH$19&lt;&gt;0),AL$37&amp;" - "&amp;AK$37,0)</f>
        <v>0</v>
      </c>
      <c r="AQ63" s="27">
        <f t="shared" si="23"/>
        <v>0</v>
      </c>
      <c r="AR63" s="27" t="s">
        <v>40</v>
      </c>
    </row>
    <row r="64" ht="25.5" customHeight="1">
      <c r="A64" s="1"/>
      <c r="B64" s="1"/>
      <c r="C64" s="1" t="str">
        <f t="shared" si="1"/>
        <v>Juan </v>
      </c>
      <c r="D64" s="2"/>
      <c r="E64" s="81" t="s">
        <v>18</v>
      </c>
      <c r="F64" s="82" t="s">
        <v>474</v>
      </c>
      <c r="G64" s="80" t="s">
        <v>475</v>
      </c>
      <c r="H64" s="36" t="str">
        <f t="shared" si="2"/>
        <v>Yo lo explicaría así…</v>
      </c>
      <c r="I64" s="45" t="s">
        <v>340</v>
      </c>
      <c r="J64" s="38" t="str">
        <f t="shared" si="3"/>
        <v>Explicar/Clarificar</v>
      </c>
      <c r="K64" s="39">
        <f t="shared" si="4"/>
        <v>6</v>
      </c>
      <c r="L64" s="40" t="str">
        <f t="shared" si="5"/>
        <v>Da información</v>
      </c>
      <c r="M64" s="10"/>
      <c r="N64" s="27"/>
      <c r="O64" s="27"/>
      <c r="P64" s="27"/>
      <c r="Q64" s="27"/>
      <c r="R64" s="27"/>
      <c r="S64" s="27"/>
      <c r="T64" s="27"/>
      <c r="U64" s="27"/>
      <c r="V64" s="62"/>
      <c r="W64" s="62"/>
      <c r="X64" s="62"/>
      <c r="Y64" s="62"/>
      <c r="Z64" s="27"/>
      <c r="AA64" s="27"/>
      <c r="AB64" s="27"/>
      <c r="AC64" s="27"/>
      <c r="AD64" s="27"/>
      <c r="AE64" s="27"/>
      <c r="AF64" s="27"/>
      <c r="AG64" s="27"/>
      <c r="AH64" s="27"/>
      <c r="AI64" s="27"/>
      <c r="AJ64" s="27"/>
      <c r="AK64" s="27" t="s">
        <v>73</v>
      </c>
      <c r="AL64" s="27" t="s">
        <v>432</v>
      </c>
      <c r="AM64" s="75" t="s">
        <v>476</v>
      </c>
      <c r="AN64" s="27" t="s">
        <v>40</v>
      </c>
      <c r="AO64" s="27"/>
      <c r="AP64" s="27">
        <f>IF( AND(AD29&lt;0.5,AI$38&lt;&gt;0,AH$15&lt;&gt;0),AL$38&amp;" - "&amp;AK$38,0)</f>
        <v>0</v>
      </c>
      <c r="AQ64" s="27">
        <f t="shared" si="23"/>
        <v>0</v>
      </c>
      <c r="AR64" s="27" t="s">
        <v>40</v>
      </c>
    </row>
    <row r="65" ht="30.75" customHeight="1">
      <c r="A65" s="1"/>
      <c r="B65" s="1"/>
      <c r="C65" s="1" t="str">
        <f t="shared" si="1"/>
        <v>gabriela </v>
      </c>
      <c r="D65" s="2"/>
      <c r="E65" s="81" t="s">
        <v>176</v>
      </c>
      <c r="F65" s="82" t="s">
        <v>479</v>
      </c>
      <c r="G65" s="80" t="s">
        <v>480</v>
      </c>
      <c r="H65" s="36" t="str">
        <f t="shared" si="2"/>
        <v>Yo lo dejaría así…</v>
      </c>
      <c r="I65" s="45" t="s">
        <v>355</v>
      </c>
      <c r="J65" s="38" t="str">
        <f t="shared" si="3"/>
        <v>Afirmar</v>
      </c>
      <c r="K65" s="39">
        <f t="shared" si="4"/>
        <v>5</v>
      </c>
      <c r="L65" s="40" t="str">
        <f t="shared" si="5"/>
        <v>Da opiniones</v>
      </c>
      <c r="M65" s="10"/>
      <c r="N65" s="27"/>
      <c r="O65" s="27"/>
      <c r="P65" s="27"/>
      <c r="Q65" s="27"/>
      <c r="R65" s="27"/>
      <c r="S65" s="27"/>
      <c r="T65" s="27"/>
      <c r="U65" s="27"/>
      <c r="V65" s="62"/>
      <c r="W65" s="62"/>
      <c r="X65" s="62"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62"/>
      <c r="Z65" s="27"/>
      <c r="AA65" s="27"/>
      <c r="AB65" s="27"/>
      <c r="AC65" s="27"/>
      <c r="AD65" s="27"/>
      <c r="AE65" s="27"/>
      <c r="AF65" s="27"/>
      <c r="AG65" s="27"/>
      <c r="AH65" s="27"/>
      <c r="AI65" s="27"/>
      <c r="AJ65" s="27"/>
      <c r="AK65" s="27" t="s">
        <v>73</v>
      </c>
      <c r="AL65" s="27" t="s">
        <v>410</v>
      </c>
      <c r="AM65" s="75" t="s">
        <v>483</v>
      </c>
      <c r="AN65" s="27" t="s">
        <v>40</v>
      </c>
      <c r="AO65" s="27"/>
      <c r="AP65" s="27">
        <f>IF( AND(AD39&lt;0.5,AI$39&lt;&gt;0,AH$15&lt;&gt;0),AL$39&amp;" - "&amp;AK$39,0)</f>
        <v>0</v>
      </c>
      <c r="AQ65" s="27">
        <f t="shared" si="23"/>
        <v>0</v>
      </c>
      <c r="AR65" s="27" t="s">
        <v>40</v>
      </c>
    </row>
    <row r="66" ht="24.75" customHeight="1">
      <c r="A66" s="1"/>
      <c r="B66" s="1"/>
      <c r="C66" s="1" t="str">
        <f t="shared" si="1"/>
        <v>Diego Said </v>
      </c>
      <c r="D66" s="2"/>
      <c r="E66" s="81" t="s">
        <v>44</v>
      </c>
      <c r="F66" s="82" t="s">
        <v>479</v>
      </c>
      <c r="G66" s="80" t="s">
        <v>485</v>
      </c>
      <c r="H66" s="36" t="str">
        <f t="shared" si="2"/>
        <v>A mi me parece bien…</v>
      </c>
      <c r="I66" s="45" t="s">
        <v>80</v>
      </c>
      <c r="J66" s="38" t="str">
        <f t="shared" si="3"/>
        <v>Concertar</v>
      </c>
      <c r="K66" s="39">
        <f t="shared" si="4"/>
        <v>5</v>
      </c>
      <c r="L66" s="40" t="str">
        <f t="shared" si="5"/>
        <v>Da opiniones</v>
      </c>
      <c r="M66" s="10"/>
      <c r="N66" s="62"/>
      <c r="O66" s="62"/>
      <c r="P66" s="62"/>
      <c r="Q66" s="62"/>
      <c r="R66" s="62"/>
      <c r="S66" s="62"/>
      <c r="T66" s="62"/>
      <c r="U66" s="62"/>
      <c r="V66" s="62"/>
      <c r="W66" s="62"/>
      <c r="X66" s="62"/>
      <c r="Y66" s="62"/>
      <c r="Z66" s="27"/>
      <c r="AA66" s="27"/>
      <c r="AB66" s="27"/>
      <c r="AC66" s="27"/>
      <c r="AD66" s="27"/>
      <c r="AE66" s="27"/>
      <c r="AF66" s="27"/>
      <c r="AG66" s="27"/>
      <c r="AH66" s="27"/>
      <c r="AI66" s="27"/>
      <c r="AJ66" s="27"/>
      <c r="AK66" s="27" t="s">
        <v>73</v>
      </c>
      <c r="AL66" s="27" t="s">
        <v>470</v>
      </c>
      <c r="AM66" s="75" t="s">
        <v>486</v>
      </c>
      <c r="AN66" s="27" t="s">
        <v>40</v>
      </c>
      <c r="AO66" s="27"/>
      <c r="AP66" s="27">
        <f>IF( AND(AD55&lt;0.5,AI$40&lt;&gt;0,AH$15&lt;&gt;0),AL$40&amp;" - "&amp;AK$40,0)</f>
        <v>0</v>
      </c>
      <c r="AQ66" s="27">
        <f t="shared" si="23"/>
        <v>0</v>
      </c>
      <c r="AR66" s="27" t="s">
        <v>40</v>
      </c>
    </row>
    <row r="67" ht="27.0" customHeight="1">
      <c r="A67" s="1"/>
      <c r="B67" s="1"/>
      <c r="C67" s="1" t="str">
        <f t="shared" si="1"/>
        <v>gabriela </v>
      </c>
      <c r="D67" s="2"/>
      <c r="E67" s="81" t="s">
        <v>176</v>
      </c>
      <c r="F67" s="82" t="s">
        <v>491</v>
      </c>
      <c r="G67" s="80" t="s">
        <v>492</v>
      </c>
      <c r="H67" s="36" t="str">
        <f t="shared" si="2"/>
        <v>Continuemos…</v>
      </c>
      <c r="I67" s="45" t="s">
        <v>338</v>
      </c>
      <c r="J67" s="38" t="str">
        <f t="shared" si="3"/>
        <v>Coordinar procesos grupales</v>
      </c>
      <c r="K67" s="39">
        <f t="shared" si="4"/>
        <v>5</v>
      </c>
      <c r="L67" s="40" t="str">
        <f t="shared" si="5"/>
        <v>Da opiniones</v>
      </c>
      <c r="M67" s="10"/>
      <c r="N67" s="62"/>
      <c r="O67" s="62"/>
      <c r="P67" s="62"/>
      <c r="Q67" s="62"/>
      <c r="R67" s="62"/>
      <c r="S67" s="62"/>
      <c r="T67" s="62"/>
      <c r="U67" s="62"/>
      <c r="V67" s="62"/>
      <c r="W67" s="62"/>
      <c r="X67" s="62"/>
      <c r="Y67" s="62"/>
      <c r="Z67" s="27"/>
      <c r="AA67" s="27"/>
      <c r="AB67" s="27"/>
      <c r="AC67" s="27"/>
      <c r="AD67" s="27"/>
      <c r="AE67" s="27"/>
      <c r="AF67" s="27"/>
      <c r="AG67" s="27"/>
      <c r="AH67" s="27"/>
      <c r="AI67" s="27"/>
      <c r="AJ67" s="27"/>
      <c r="AK67" s="27" t="s">
        <v>73</v>
      </c>
      <c r="AL67" s="27" t="s">
        <v>417</v>
      </c>
      <c r="AM67" s="75" t="s">
        <v>489</v>
      </c>
      <c r="AN67" s="27" t="s">
        <v>40</v>
      </c>
      <c r="AO67" s="27"/>
      <c r="AP67" s="27">
        <f>IF( AND(AD60&lt;0.5,AI$41&lt;&gt;0,AH$15&lt;&gt;0),AL$41&amp;" - "&amp;AK$41,0)</f>
        <v>0</v>
      </c>
      <c r="AQ67" s="27">
        <f t="shared" si="23"/>
        <v>0</v>
      </c>
      <c r="AR67" s="27" t="s">
        <v>40</v>
      </c>
    </row>
    <row r="68" ht="24.0" customHeight="1">
      <c r="A68" s="1"/>
      <c r="B68" s="1"/>
      <c r="C68" s="1" t="str">
        <f t="shared" si="1"/>
        <v>Juan </v>
      </c>
      <c r="D68" s="2"/>
      <c r="E68" s="81" t="s">
        <v>18</v>
      </c>
      <c r="F68" s="82" t="s">
        <v>491</v>
      </c>
      <c r="G68" s="80" t="s">
        <v>496</v>
      </c>
      <c r="H68" s="36" t="str">
        <f t="shared" si="2"/>
        <v>Si, estoy de acuerdo…</v>
      </c>
      <c r="I68" s="45" t="s">
        <v>144</v>
      </c>
      <c r="J68" s="38" t="str">
        <f t="shared" si="3"/>
        <v>Aceptación/Confirmación</v>
      </c>
      <c r="K68" s="39">
        <f t="shared" si="4"/>
        <v>3</v>
      </c>
      <c r="L68" s="40" t="str">
        <f t="shared" si="5"/>
        <v>Muestra acuerdo o aprueba</v>
      </c>
      <c r="M68" s="10"/>
      <c r="N68" s="62"/>
      <c r="O68" s="62"/>
      <c r="P68" s="62"/>
      <c r="Q68" s="62"/>
      <c r="R68" s="62"/>
      <c r="S68" s="62"/>
      <c r="T68" s="62"/>
      <c r="U68" s="62"/>
      <c r="V68" s="62"/>
      <c r="W68" s="62"/>
      <c r="X68" s="62"/>
      <c r="Y68" s="62"/>
      <c r="Z68" s="27"/>
      <c r="AA68" s="27"/>
      <c r="AB68" s="27"/>
      <c r="AC68" s="27"/>
      <c r="AD68" s="27"/>
      <c r="AE68" s="27"/>
      <c r="AF68" s="27"/>
      <c r="AG68" s="27"/>
      <c r="AH68" s="27"/>
      <c r="AI68" s="27"/>
      <c r="AJ68" s="27"/>
      <c r="AK68" s="27" t="s">
        <v>73</v>
      </c>
      <c r="AL68" s="27" t="s">
        <v>422</v>
      </c>
      <c r="AM68" s="75" t="s">
        <v>493</v>
      </c>
      <c r="AN68" s="27" t="s">
        <v>40</v>
      </c>
      <c r="AO68" s="27"/>
      <c r="AP68" s="27">
        <f>IF( AND(AD46&lt;0.5,AI$42&lt;&gt;0,AH$20&lt;&gt;0),AL$42&amp;" - "&amp;AK$42,0)</f>
        <v>0</v>
      </c>
      <c r="AQ68" s="27">
        <f t="shared" si="23"/>
        <v>0</v>
      </c>
      <c r="AR68" s="27" t="s">
        <v>40</v>
      </c>
    </row>
    <row r="69" ht="15.0" customHeight="1">
      <c r="A69" s="1"/>
      <c r="B69" s="1"/>
      <c r="C69" s="1" t="str">
        <f t="shared" si="1"/>
        <v>Mateo </v>
      </c>
      <c r="D69" s="2"/>
      <c r="E69" s="81" t="s">
        <v>152</v>
      </c>
      <c r="F69" s="82" t="s">
        <v>491</v>
      </c>
      <c r="G69" s="80" t="s">
        <v>499</v>
      </c>
      <c r="H69" s="36" t="str">
        <f t="shared" si="2"/>
        <v>Yo lo dejaría así…</v>
      </c>
      <c r="I69" s="45" t="s">
        <v>355</v>
      </c>
      <c r="J69" s="38" t="str">
        <f t="shared" si="3"/>
        <v>Afirmar</v>
      </c>
      <c r="K69" s="39">
        <f t="shared" si="4"/>
        <v>5</v>
      </c>
      <c r="L69" s="40" t="str">
        <f t="shared" si="5"/>
        <v>Da opiniones</v>
      </c>
      <c r="M69" s="10"/>
      <c r="N69" s="62"/>
      <c r="O69" s="62"/>
      <c r="P69" s="62"/>
      <c r="Q69" s="62"/>
      <c r="R69" s="62"/>
      <c r="S69" s="62"/>
      <c r="T69" s="62"/>
      <c r="U69" s="62"/>
      <c r="V69" s="62"/>
      <c r="W69" s="62"/>
      <c r="X69" s="62"/>
      <c r="Y69" s="62"/>
      <c r="Z69" s="27"/>
      <c r="AA69" s="27"/>
      <c r="AB69" s="27"/>
      <c r="AC69" s="27"/>
      <c r="AD69" s="27"/>
      <c r="AE69" s="27"/>
      <c r="AF69" s="27"/>
      <c r="AG69" s="27"/>
      <c r="AH69" s="27"/>
      <c r="AI69" s="27"/>
      <c r="AJ69" s="27"/>
      <c r="AK69" s="27" t="s">
        <v>343</v>
      </c>
      <c r="AL69" s="27" t="s">
        <v>343</v>
      </c>
      <c r="AM69" s="27" t="s">
        <v>343</v>
      </c>
      <c r="AN69" s="27" t="s">
        <v>40</v>
      </c>
      <c r="AO69" s="27"/>
      <c r="AP69" s="27"/>
      <c r="AQ69" s="27">
        <f t="shared" si="23"/>
        <v>0</v>
      </c>
      <c r="AR69" s="27" t="s">
        <v>40</v>
      </c>
    </row>
    <row r="70" ht="15.0" customHeight="1">
      <c r="A70" s="1"/>
      <c r="B70" s="1"/>
      <c r="C70" s="1" t="str">
        <f t="shared" si="1"/>
        <v>Diego Said </v>
      </c>
      <c r="D70" s="2"/>
      <c r="E70" s="81" t="s">
        <v>44</v>
      </c>
      <c r="F70" s="82" t="s">
        <v>501</v>
      </c>
      <c r="G70" s="80" t="s">
        <v>502</v>
      </c>
      <c r="H70" s="36" t="str">
        <f t="shared" si="2"/>
        <v>Continuemos…</v>
      </c>
      <c r="I70" s="45" t="s">
        <v>338</v>
      </c>
      <c r="J70" s="38" t="str">
        <f t="shared" si="3"/>
        <v>Coordinar procesos grupales</v>
      </c>
      <c r="K70" s="39">
        <f t="shared" si="4"/>
        <v>5</v>
      </c>
      <c r="L70" s="40" t="str">
        <f t="shared" si="5"/>
        <v>Da opiniones</v>
      </c>
      <c r="M70" s="10"/>
      <c r="N70" s="62"/>
      <c r="O70" s="62"/>
      <c r="P70" s="62"/>
      <c r="Q70" s="62"/>
      <c r="R70" s="62"/>
      <c r="S70" s="62"/>
      <c r="T70" s="62"/>
      <c r="U70" s="62"/>
      <c r="V70" s="62"/>
      <c r="W70" s="62"/>
      <c r="X70" s="62"/>
      <c r="Y70" s="62"/>
      <c r="Z70" s="27"/>
      <c r="AA70" s="27"/>
      <c r="AB70" s="27"/>
      <c r="AC70" s="27"/>
      <c r="AD70" s="27"/>
      <c r="AE70" s="27"/>
      <c r="AF70" s="27"/>
      <c r="AG70" s="27"/>
      <c r="AH70" s="27"/>
      <c r="AI70" s="27"/>
      <c r="AJ70" s="27"/>
      <c r="AK70" s="27" t="s">
        <v>343</v>
      </c>
      <c r="AL70" s="27" t="s">
        <v>343</v>
      </c>
      <c r="AM70" s="27" t="s">
        <v>343</v>
      </c>
      <c r="AN70" s="27" t="s">
        <v>40</v>
      </c>
      <c r="AO70" s="27"/>
      <c r="AP70" s="27"/>
      <c r="AQ70" s="27">
        <f t="shared" si="23"/>
        <v>0</v>
      </c>
      <c r="AR70" s="27" t="s">
        <v>40</v>
      </c>
    </row>
    <row r="71" ht="24.0" customHeight="1">
      <c r="A71" s="1"/>
      <c r="B71" s="1"/>
      <c r="C71" s="1" t="str">
        <f t="shared" si="1"/>
        <v>Juan </v>
      </c>
      <c r="D71" s="2"/>
      <c r="E71" s="81" t="s">
        <v>18</v>
      </c>
      <c r="F71" s="82" t="s">
        <v>501</v>
      </c>
      <c r="G71" s="80" t="s">
        <v>507</v>
      </c>
      <c r="H71" s="36" t="str">
        <f t="shared" si="2"/>
        <v>No estoy seguro…</v>
      </c>
      <c r="I71" s="45" t="s">
        <v>180</v>
      </c>
      <c r="J71" s="38" t="str">
        <f t="shared" si="3"/>
        <v>Dudar</v>
      </c>
      <c r="K71" s="39">
        <f t="shared" si="4"/>
        <v>11</v>
      </c>
      <c r="L71" s="40" t="str">
        <f t="shared" si="5"/>
        <v>Muestra tensión o molestia</v>
      </c>
      <c r="M71" s="10"/>
      <c r="N71" s="62"/>
      <c r="O71" s="62"/>
      <c r="P71" s="62"/>
      <c r="Q71" s="62"/>
      <c r="R71" s="62"/>
      <c r="S71" s="62"/>
      <c r="T71" s="62"/>
      <c r="U71" s="62"/>
      <c r="V71" s="62"/>
      <c r="W71" s="62"/>
      <c r="X71" s="62"/>
      <c r="Y71" s="62"/>
      <c r="Z71" s="27"/>
      <c r="AA71" s="27"/>
      <c r="AB71" s="27"/>
      <c r="AC71" s="27"/>
      <c r="AD71" s="27"/>
      <c r="AE71" s="27"/>
      <c r="AF71" s="27"/>
      <c r="AG71" s="27"/>
      <c r="AH71" s="27"/>
      <c r="AI71" s="27"/>
      <c r="AJ71" s="27"/>
      <c r="AK71" s="27" t="s">
        <v>93</v>
      </c>
      <c r="AL71" s="27" t="s">
        <v>503</v>
      </c>
      <c r="AM71" s="75" t="s">
        <v>504</v>
      </c>
      <c r="AN71" s="27"/>
      <c r="AO71" s="27"/>
      <c r="AP71" s="27">
        <f>IF( AND(AD52&lt;0.5,AI$45&lt;&gt;0,OR(AH$21&lt;&gt;0,AH$14&lt;&gt;0)),AL$45&amp;" - "&amp;AK$45,0)</f>
        <v>0</v>
      </c>
      <c r="AQ71" s="27">
        <f t="shared" si="23"/>
        <v>0</v>
      </c>
      <c r="AR71" s="27" t="s">
        <v>40</v>
      </c>
    </row>
    <row r="72" ht="24.75" customHeight="1">
      <c r="A72" s="1"/>
      <c r="B72" s="1"/>
      <c r="C72" s="1" t="str">
        <f t="shared" si="1"/>
        <v>Diego Said </v>
      </c>
      <c r="D72" s="2"/>
      <c r="E72" s="81" t="s">
        <v>44</v>
      </c>
      <c r="F72" s="82" t="s">
        <v>501</v>
      </c>
      <c r="G72" s="80" t="s">
        <v>510</v>
      </c>
      <c r="H72" s="36" t="str">
        <f t="shared" si="2"/>
        <v>Resumiendo,…</v>
      </c>
      <c r="I72" s="45" t="s">
        <v>90</v>
      </c>
      <c r="J72" s="38" t="str">
        <f t="shared" si="3"/>
        <v>Resumir información</v>
      </c>
      <c r="K72" s="39">
        <f t="shared" si="4"/>
        <v>6</v>
      </c>
      <c r="L72" s="40" t="str">
        <f t="shared" si="5"/>
        <v>Da información</v>
      </c>
      <c r="M72" s="10"/>
      <c r="N72" s="62"/>
      <c r="O72" s="62"/>
      <c r="P72" s="62"/>
      <c r="Q72" s="62"/>
      <c r="R72" s="62"/>
      <c r="S72" s="62"/>
      <c r="T72" s="62"/>
      <c r="U72" s="62"/>
      <c r="V72" s="62"/>
      <c r="W72" s="62"/>
      <c r="X72" s="62"/>
      <c r="Y72" s="62"/>
      <c r="Z72" s="27"/>
      <c r="AA72" s="27"/>
      <c r="AB72" s="27"/>
      <c r="AC72" s="27"/>
      <c r="AD72" s="27"/>
      <c r="AE72" s="27"/>
      <c r="AF72" s="27"/>
      <c r="AG72" s="27"/>
      <c r="AH72" s="27"/>
      <c r="AI72" s="27"/>
      <c r="AJ72" s="27"/>
      <c r="AK72" s="27" t="s">
        <v>114</v>
      </c>
      <c r="AL72" s="27" t="s">
        <v>503</v>
      </c>
      <c r="AM72" s="75" t="s">
        <v>509</v>
      </c>
      <c r="AN72" s="27" t="s">
        <v>40</v>
      </c>
      <c r="AO72" s="27"/>
      <c r="AP72" s="27" t="str">
        <f>IF( AND(AD52&lt;0.5,AI$46&lt;&gt;0,AH$13&lt;&gt;0),AL$46&amp;" - "&amp;AK$46,0)</f>
        <v>Estudiante requiere entrenamiento de subhabilidad Reconocimiento - Reducción de tensión</v>
      </c>
      <c r="AQ72" s="27" t="str">
        <f t="shared" si="23"/>
        <v>Indicar que en un futuro debe formular al menos una muestra de relajamiento al grupo. El estudiante debe hacer su contribución a continuación de la oración de apertura “Gracias amigos,…”.</v>
      </c>
      <c r="AR72" s="27" t="s">
        <v>40</v>
      </c>
    </row>
    <row r="73" ht="15.0" customHeight="1">
      <c r="A73" s="1"/>
      <c r="B73" s="1"/>
      <c r="C73" s="1" t="str">
        <f t="shared" si="1"/>
        <v>Juan </v>
      </c>
      <c r="D73" s="2"/>
      <c r="E73" s="81" t="s">
        <v>18</v>
      </c>
      <c r="F73" s="82" t="s">
        <v>501</v>
      </c>
      <c r="G73" s="80" t="s">
        <v>515</v>
      </c>
      <c r="H73" s="36">
        <f t="shared" si="2"/>
        <v>0</v>
      </c>
      <c r="I73" s="37"/>
      <c r="J73" s="38">
        <f t="shared" si="3"/>
        <v>0</v>
      </c>
      <c r="K73" s="39">
        <f t="shared" si="4"/>
        <v>0</v>
      </c>
      <c r="L73" s="40">
        <f t="shared" si="5"/>
        <v>0</v>
      </c>
      <c r="M73" s="10"/>
      <c r="N73" s="62"/>
      <c r="O73" s="62"/>
      <c r="P73" s="62"/>
      <c r="Q73" s="62"/>
      <c r="R73" s="62"/>
      <c r="S73" s="62"/>
      <c r="T73" s="62"/>
      <c r="U73" s="62"/>
      <c r="V73" s="62"/>
      <c r="W73" s="62"/>
      <c r="X73" s="62"/>
      <c r="Y73" s="62"/>
      <c r="Z73" s="27"/>
      <c r="AA73" s="27"/>
      <c r="AB73" s="27"/>
      <c r="AC73" s="27"/>
      <c r="AD73" s="27"/>
      <c r="AE73" s="27"/>
      <c r="AF73" s="27"/>
      <c r="AG73" s="27"/>
      <c r="AH73" s="27"/>
      <c r="AI73" s="27"/>
      <c r="AJ73" s="27"/>
      <c r="AK73" s="27" t="s">
        <v>114</v>
      </c>
      <c r="AL73" s="27" t="s">
        <v>432</v>
      </c>
      <c r="AM73" s="27" t="s">
        <v>512</v>
      </c>
      <c r="AN73" s="27" t="s">
        <v>40</v>
      </c>
      <c r="AO73" s="27"/>
      <c r="AP73" s="27" t="str">
        <f>IF( AND(AD29&lt;0.5,AI$47&lt;&gt;0,AH$22&lt;&gt;0),AL$47&amp;" - "&amp;AK$47,0)</f>
        <v>Estudiante requiere entrenamiento de subhabilidad Argumentación - Reducción de tensión</v>
      </c>
      <c r="AQ73" s="27" t="str">
        <f t="shared" si="23"/>
        <v>Puesto que la conducta “Muestra tensión” es calificada como una conducta negativa, no se considera conveniente entrenarla.</v>
      </c>
      <c r="AR73" s="27" t="s">
        <v>40</v>
      </c>
    </row>
    <row r="74" ht="15.0" customHeight="1">
      <c r="A74" s="1"/>
      <c r="B74" s="1"/>
      <c r="C74" s="1" t="str">
        <f t="shared" si="1"/>
        <v>Juan </v>
      </c>
      <c r="D74" s="2"/>
      <c r="E74" s="1"/>
      <c r="F74" s="3"/>
      <c r="G74" s="80" t="s">
        <v>521</v>
      </c>
      <c r="H74" s="36">
        <f t="shared" si="2"/>
        <v>0</v>
      </c>
      <c r="I74" s="37"/>
      <c r="J74" s="38">
        <f t="shared" si="3"/>
        <v>0</v>
      </c>
      <c r="K74" s="39">
        <f t="shared" si="4"/>
        <v>0</v>
      </c>
      <c r="L74" s="40">
        <f t="shared" si="5"/>
        <v>0</v>
      </c>
      <c r="M74" s="10"/>
      <c r="N74" s="62"/>
      <c r="O74" s="62"/>
      <c r="P74" s="62"/>
      <c r="Q74" s="62"/>
      <c r="R74" s="62"/>
      <c r="S74" s="62"/>
      <c r="T74" s="62"/>
      <c r="U74" s="62"/>
      <c r="V74" s="62"/>
      <c r="W74" s="62"/>
      <c r="X74" s="62"/>
      <c r="Y74" s="62"/>
      <c r="Z74" s="27"/>
      <c r="AA74" s="27"/>
      <c r="AB74" s="27"/>
      <c r="AC74" s="27"/>
      <c r="AD74" s="27"/>
      <c r="AE74" s="27"/>
      <c r="AF74" s="27"/>
      <c r="AG74" s="27"/>
      <c r="AH74" s="27"/>
      <c r="AI74" s="27"/>
      <c r="AJ74" s="27"/>
      <c r="AK74" s="27" t="s">
        <v>114</v>
      </c>
      <c r="AL74" s="27" t="s">
        <v>470</v>
      </c>
      <c r="AM74" s="27" t="s">
        <v>512</v>
      </c>
      <c r="AN74" s="27" t="s">
        <v>40</v>
      </c>
      <c r="AO74" s="27"/>
      <c r="AP74" s="27" t="str">
        <f>IF( AND(AD55&lt;0.5,AI$48&lt;&gt;0,AH$22&lt;&gt;0),AL$48&amp;" - "&amp;AK$48,0)</f>
        <v>Estudiante requiere entrenamiento de subhabilidad Mantenimiento - Reducción de tensión</v>
      </c>
      <c r="AQ74" s="27" t="str">
        <f t="shared" si="23"/>
        <v>Puesto que la conducta “Muestra tensión” es calificada como una conducta negativa, no se considera conveniente entrenarla.</v>
      </c>
      <c r="AR74" s="27" t="s">
        <v>40</v>
      </c>
    </row>
    <row r="75" ht="15.0" customHeight="1">
      <c r="A75" s="1"/>
      <c r="B75" s="1"/>
      <c r="C75" s="1" t="str">
        <f t="shared" si="1"/>
        <v>Juan </v>
      </c>
      <c r="D75" s="2"/>
      <c r="E75" s="1"/>
      <c r="F75" s="3"/>
      <c r="G75" s="80" t="s">
        <v>523</v>
      </c>
      <c r="H75" s="36">
        <f t="shared" si="2"/>
        <v>0</v>
      </c>
      <c r="I75" s="37"/>
      <c r="J75" s="38">
        <f t="shared" si="3"/>
        <v>0</v>
      </c>
      <c r="K75" s="39">
        <f t="shared" si="4"/>
        <v>0</v>
      </c>
      <c r="L75" s="40">
        <f t="shared" si="5"/>
        <v>0</v>
      </c>
      <c r="M75" s="10"/>
      <c r="N75" s="62"/>
      <c r="O75" s="62"/>
      <c r="P75" s="62"/>
      <c r="Q75" s="62"/>
      <c r="R75" s="62"/>
      <c r="S75" s="62"/>
      <c r="T75" s="62"/>
      <c r="U75" s="62"/>
      <c r="V75" s="62"/>
      <c r="W75" s="62"/>
      <c r="X75" s="62"/>
      <c r="Y75" s="62"/>
      <c r="Z75" s="27"/>
      <c r="AA75" s="27"/>
      <c r="AB75" s="27"/>
      <c r="AC75" s="27"/>
      <c r="AD75" s="27"/>
      <c r="AE75" s="27"/>
      <c r="AF75" s="27"/>
      <c r="AG75" s="27"/>
      <c r="AH75" s="27"/>
      <c r="AI75" s="27"/>
      <c r="AJ75" s="27"/>
      <c r="AK75" s="27" t="s">
        <v>129</v>
      </c>
      <c r="AL75" s="27" t="s">
        <v>518</v>
      </c>
      <c r="AM75" s="27" t="s">
        <v>519</v>
      </c>
      <c r="AN75" s="27" t="s">
        <v>40</v>
      </c>
      <c r="AO75" s="27"/>
      <c r="AP75" s="27" t="str">
        <f>IF( AND(AD37&lt;0.5,AI$49&lt;&gt;0,AH$12&lt;&gt;0),AL$49&amp;" - "&amp;AK$49,0)</f>
        <v>Estudiante requiere entrenamiento de subhabilidad Motivar  - Reintegración</v>
      </c>
      <c r="AQ75" s="27" t="str">
        <f t="shared" si="23"/>
        <v>Indicar que en un futuro debe formular al menos una muestra de solidaridad al grupo. El estudiante debe hacer su contribución a continuación de la oración de apertura “¡vamos por buen camino!...”.</v>
      </c>
      <c r="AR75" s="27" t="s">
        <v>40</v>
      </c>
    </row>
    <row r="76" ht="24.75" customHeight="1">
      <c r="A76" s="1"/>
      <c r="B76" s="1"/>
      <c r="C76" s="1" t="str">
        <f t="shared" si="1"/>
        <v>Juan </v>
      </c>
      <c r="D76" s="2"/>
      <c r="E76" s="1"/>
      <c r="F76" s="3"/>
      <c r="G76" s="80" t="s">
        <v>528</v>
      </c>
      <c r="H76" s="36">
        <f t="shared" si="2"/>
        <v>0</v>
      </c>
      <c r="I76" s="37"/>
      <c r="J76" s="38">
        <f t="shared" si="3"/>
        <v>0</v>
      </c>
      <c r="K76" s="39">
        <f t="shared" si="4"/>
        <v>0</v>
      </c>
      <c r="L76" s="40">
        <f t="shared" si="5"/>
        <v>0</v>
      </c>
      <c r="M76" s="10"/>
      <c r="N76" s="62"/>
      <c r="O76" s="62"/>
      <c r="P76" s="62"/>
      <c r="Q76" s="62"/>
      <c r="R76" s="62"/>
      <c r="S76" s="62"/>
      <c r="T76" s="62"/>
      <c r="U76" s="62"/>
      <c r="V76" s="62"/>
      <c r="W76" s="62"/>
      <c r="X76" s="62"/>
      <c r="Y76" s="62"/>
      <c r="Z76" s="27"/>
      <c r="AA76" s="27"/>
      <c r="AB76" s="27"/>
      <c r="AC76" s="27"/>
      <c r="AD76" s="27"/>
      <c r="AE76" s="27"/>
      <c r="AF76" s="27"/>
      <c r="AG76" s="27"/>
      <c r="AH76" s="27"/>
      <c r="AI76" s="27"/>
      <c r="AJ76" s="27"/>
      <c r="AK76" s="27" t="s">
        <v>129</v>
      </c>
      <c r="AL76" s="27" t="s">
        <v>470</v>
      </c>
      <c r="AM76" s="75" t="s">
        <v>520</v>
      </c>
      <c r="AN76" s="27" t="s">
        <v>40</v>
      </c>
      <c r="AO76" s="27"/>
      <c r="AP76" s="27" t="str">
        <f>IF( AND(AD55&lt;0.5,AI$50&lt;&gt;0,AH$12&lt;&gt;0),AL$50&amp;" - "&amp;AK$50,0)</f>
        <v>Estudiante requiere entrenamiento de subhabilidad Mantenimiento - Reintegración</v>
      </c>
      <c r="AQ76" s="27"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27" t="s">
        <v>40</v>
      </c>
    </row>
    <row r="77" ht="15.0" customHeight="1">
      <c r="A77" s="1"/>
      <c r="B77" s="1"/>
      <c r="C77" s="1" t="str">
        <f t="shared" si="1"/>
        <v>Juan </v>
      </c>
      <c r="D77" s="2"/>
      <c r="E77" s="1"/>
      <c r="F77" s="3"/>
      <c r="G77" s="80" t="s">
        <v>531</v>
      </c>
      <c r="H77" s="36">
        <f t="shared" si="2"/>
        <v>0</v>
      </c>
      <c r="I77" s="37"/>
      <c r="J77" s="38">
        <f t="shared" si="3"/>
        <v>0</v>
      </c>
      <c r="K77" s="39">
        <f t="shared" si="4"/>
        <v>0</v>
      </c>
      <c r="L77" s="40">
        <f t="shared" si="5"/>
        <v>0</v>
      </c>
      <c r="M77" s="10"/>
      <c r="N77" s="62"/>
      <c r="O77" s="62"/>
      <c r="P77" s="62"/>
      <c r="Q77" s="62"/>
      <c r="R77" s="62"/>
      <c r="S77" s="62"/>
      <c r="T77" s="62"/>
      <c r="U77" s="62"/>
      <c r="V77" s="62"/>
      <c r="W77" s="62"/>
      <c r="X77" s="62"/>
      <c r="Y77" s="62"/>
      <c r="Z77" s="27"/>
      <c r="AA77" s="27"/>
      <c r="AB77" s="27"/>
      <c r="AC77" s="27"/>
      <c r="AD77" s="27"/>
      <c r="AE77" s="27"/>
      <c r="AF77" s="27"/>
      <c r="AG77" s="27"/>
      <c r="AH77" s="27"/>
      <c r="AI77" s="27"/>
      <c r="AJ77" s="27"/>
      <c r="AK77" s="27" t="s">
        <v>129</v>
      </c>
      <c r="AL77" s="27" t="s">
        <v>417</v>
      </c>
      <c r="AM77" s="27" t="s">
        <v>524</v>
      </c>
      <c r="AN77" s="27" t="s">
        <v>40</v>
      </c>
      <c r="AO77" s="27"/>
      <c r="AP77" s="27" t="str">
        <f>IF( AND(AD60&lt;0.5,AI$51&lt;&gt;0,AH$12&lt;&gt;0),AL$51&amp;" - "&amp;AK$51,0)</f>
        <v>Estudiante requiere entrenamiento de subhabilidad Tarea - Reintegración</v>
      </c>
      <c r="AQ77" s="27" t="str">
        <f t="shared" si="23"/>
        <v>Indicar que en un futuro debe formular al menos una muestra de solidaridad al grupo. El estudiante debe hacer su contribución a continuación de la oración de apertura “¡Hasta la próxima!...”.</v>
      </c>
      <c r="AR77" s="27" t="s">
        <v>40</v>
      </c>
    </row>
    <row r="78" ht="15.0" customHeight="1">
      <c r="A78" s="1"/>
      <c r="B78" s="1"/>
      <c r="C78" s="1" t="str">
        <f t="shared" si="1"/>
        <v>Diego Said </v>
      </c>
      <c r="D78" s="2"/>
      <c r="E78" s="81" t="s">
        <v>44</v>
      </c>
      <c r="F78" s="82" t="s">
        <v>534</v>
      </c>
      <c r="G78" s="80" t="s">
        <v>535</v>
      </c>
      <c r="H78" s="36" t="str">
        <f t="shared" si="2"/>
        <v>En lugar de eso podríamos…</v>
      </c>
      <c r="I78" s="45" t="s">
        <v>270</v>
      </c>
      <c r="J78" s="38" t="str">
        <f t="shared" si="3"/>
        <v>Ofrecer alternativa</v>
      </c>
      <c r="K78" s="39">
        <f t="shared" si="4"/>
        <v>4</v>
      </c>
      <c r="L78" s="40" t="str">
        <f t="shared" si="5"/>
        <v>Da sugerencia u orientación</v>
      </c>
      <c r="M78" s="10"/>
      <c r="N78" s="62"/>
      <c r="O78" s="62"/>
      <c r="P78" s="62"/>
      <c r="Q78" s="62"/>
      <c r="R78" s="62"/>
      <c r="S78" s="62"/>
      <c r="T78" s="62"/>
      <c r="U78" s="62"/>
      <c r="V78" s="62"/>
      <c r="W78" s="62"/>
      <c r="X78" s="62"/>
      <c r="Y78" s="62"/>
      <c r="Z78" s="27"/>
      <c r="AA78" s="27"/>
      <c r="AB78" s="27"/>
      <c r="AC78" s="27"/>
      <c r="AD78" s="27"/>
      <c r="AE78" s="27"/>
      <c r="AF78" s="27"/>
      <c r="AG78" s="27"/>
      <c r="AH78" s="27"/>
      <c r="AI78" s="27"/>
      <c r="AJ78" s="27"/>
      <c r="AK78" s="27" t="s">
        <v>129</v>
      </c>
      <c r="AL78" s="27" t="s">
        <v>432</v>
      </c>
      <c r="AM78" s="27" t="s">
        <v>529</v>
      </c>
      <c r="AN78" s="27" t="s">
        <v>40</v>
      </c>
      <c r="AO78" s="27"/>
      <c r="AP78" s="27">
        <f>IF( AND(AD29&lt;0.5,AI$52&lt;&gt;0,AH$23&lt;&gt;0),AL$52&amp;" - "&amp;AK$52,0)</f>
        <v>0</v>
      </c>
      <c r="AQ78" s="27">
        <f t="shared" si="23"/>
        <v>0</v>
      </c>
      <c r="AR78" s="27" t="s">
        <v>40</v>
      </c>
    </row>
    <row r="79" ht="15.0" customHeight="1">
      <c r="A79" s="1"/>
      <c r="B79" s="1"/>
      <c r="C79" s="1" t="str">
        <f t="shared" si="1"/>
        <v>gabriela </v>
      </c>
      <c r="D79" s="2"/>
      <c r="E79" s="81" t="s">
        <v>176</v>
      </c>
      <c r="F79" s="82" t="s">
        <v>538</v>
      </c>
      <c r="G79" s="80" t="s">
        <v>539</v>
      </c>
      <c r="H79" s="36" t="str">
        <f t="shared" si="2"/>
        <v>No estoy seguro…</v>
      </c>
      <c r="I79" s="45" t="s">
        <v>180</v>
      </c>
      <c r="J79" s="38" t="str">
        <f t="shared" si="3"/>
        <v>Dudar</v>
      </c>
      <c r="K79" s="39">
        <f t="shared" si="4"/>
        <v>11</v>
      </c>
      <c r="L79" s="40" t="str">
        <f t="shared" si="5"/>
        <v>Muestra tensión o molestia</v>
      </c>
      <c r="M79" s="10"/>
      <c r="N79" s="62"/>
      <c r="O79" s="62"/>
      <c r="P79" s="62"/>
      <c r="Q79" s="62"/>
      <c r="R79" s="62"/>
      <c r="S79" s="62"/>
      <c r="T79" s="62"/>
      <c r="U79" s="62"/>
      <c r="V79" s="62"/>
      <c r="W79" s="62"/>
      <c r="X79" s="62"/>
      <c r="Y79" s="62"/>
      <c r="Z79" s="27"/>
      <c r="AA79" s="27"/>
      <c r="AB79" s="27"/>
      <c r="AC79" s="27"/>
      <c r="AD79" s="27"/>
      <c r="AE79" s="27"/>
      <c r="AF79" s="27"/>
      <c r="AG79" s="27"/>
      <c r="AH79" s="27"/>
      <c r="AI79" s="27"/>
      <c r="AJ79" s="27"/>
      <c r="AK79" s="27"/>
      <c r="AL79" s="27"/>
      <c r="AM79" s="27"/>
      <c r="AN79" s="27"/>
      <c r="AO79" s="27"/>
      <c r="AP79" s="27"/>
      <c r="AQ79" s="27"/>
      <c r="AR79" s="27" t="s">
        <v>40</v>
      </c>
    </row>
    <row r="80" ht="15.0" customHeight="1">
      <c r="A80" s="1"/>
      <c r="B80" s="1"/>
      <c r="C80" s="1" t="str">
        <f t="shared" si="1"/>
        <v>Mateo </v>
      </c>
      <c r="D80" s="2"/>
      <c r="E80" s="81" t="s">
        <v>152</v>
      </c>
      <c r="F80" s="82" t="s">
        <v>538</v>
      </c>
      <c r="G80" s="80" t="s">
        <v>542</v>
      </c>
      <c r="H80" s="36">
        <f t="shared" si="2"/>
        <v>0</v>
      </c>
      <c r="I80" s="37"/>
      <c r="J80" s="38">
        <f t="shared" si="3"/>
        <v>0</v>
      </c>
      <c r="K80" s="39">
        <f t="shared" si="4"/>
        <v>0</v>
      </c>
      <c r="L80" s="40">
        <f t="shared" si="5"/>
        <v>0</v>
      </c>
      <c r="M80" s="10"/>
      <c r="N80" s="62"/>
      <c r="O80" s="62"/>
      <c r="P80" s="62"/>
      <c r="Q80" s="62"/>
      <c r="R80" s="62"/>
      <c r="S80" s="62"/>
      <c r="T80" s="62"/>
      <c r="U80" s="62"/>
      <c r="V80" s="62"/>
      <c r="W80" s="62"/>
      <c r="X80" s="62"/>
      <c r="Y80" s="62"/>
      <c r="Z80" s="27"/>
      <c r="AA80" s="27"/>
      <c r="AB80" s="27"/>
      <c r="AC80" s="27"/>
      <c r="AD80" s="27"/>
      <c r="AE80" s="27"/>
      <c r="AF80" s="27"/>
      <c r="AG80" s="27"/>
      <c r="AH80" s="27"/>
      <c r="AI80" s="27"/>
      <c r="AJ80" s="27"/>
      <c r="AK80" s="27"/>
      <c r="AL80" s="27"/>
      <c r="AM80" s="27"/>
      <c r="AN80" s="27"/>
      <c r="AO80" s="27"/>
      <c r="AP80" s="27"/>
      <c r="AQ80" s="27"/>
      <c r="AR80" s="27"/>
    </row>
    <row r="81" ht="15.0" customHeight="1">
      <c r="A81" s="1"/>
      <c r="B81" s="1"/>
      <c r="C81" s="1" t="str">
        <f t="shared" si="1"/>
        <v>gabriela </v>
      </c>
      <c r="D81" s="2"/>
      <c r="E81" s="81" t="s">
        <v>176</v>
      </c>
      <c r="F81" s="82" t="s">
        <v>545</v>
      </c>
      <c r="G81" s="80" t="s">
        <v>546</v>
      </c>
      <c r="H81" s="36" t="str">
        <f t="shared" si="2"/>
        <v>Yo pienso que…</v>
      </c>
      <c r="I81" s="45" t="s">
        <v>127</v>
      </c>
      <c r="J81" s="38" t="str">
        <f t="shared" si="3"/>
        <v>Sugerir</v>
      </c>
      <c r="K81" s="39">
        <f t="shared" si="4"/>
        <v>5</v>
      </c>
      <c r="L81" s="40" t="str">
        <f t="shared" si="5"/>
        <v>Da opiniones</v>
      </c>
      <c r="M81" s="10"/>
      <c r="N81" s="62"/>
      <c r="O81" s="62"/>
      <c r="P81" s="62"/>
      <c r="Q81" s="62"/>
      <c r="R81" s="62"/>
      <c r="S81" s="62"/>
      <c r="T81" s="62"/>
      <c r="U81" s="62"/>
      <c r="V81" s="62"/>
      <c r="W81" s="62"/>
      <c r="X81" s="62"/>
      <c r="Y81" s="62"/>
      <c r="Z81" s="27"/>
      <c r="AA81" s="27"/>
      <c r="AB81" s="27"/>
      <c r="AC81" s="27"/>
      <c r="AD81" s="27"/>
      <c r="AE81" s="27"/>
      <c r="AF81" s="27"/>
      <c r="AG81" s="27"/>
      <c r="AH81" s="27"/>
      <c r="AI81" s="27"/>
      <c r="AJ81" s="27"/>
      <c r="AK81" s="27"/>
      <c r="AL81" s="27"/>
      <c r="AM81" s="27"/>
      <c r="AN81" s="27"/>
      <c r="AO81" s="27"/>
      <c r="AP81" s="27"/>
      <c r="AQ81" s="27"/>
      <c r="AR81" s="27"/>
    </row>
    <row r="82" ht="15.0" customHeight="1">
      <c r="A82" s="1"/>
      <c r="B82" s="1"/>
      <c r="C82" s="1" t="str">
        <f t="shared" si="1"/>
        <v>Juan </v>
      </c>
      <c r="D82" s="2"/>
      <c r="E82" s="81" t="s">
        <v>18</v>
      </c>
      <c r="F82" s="82" t="s">
        <v>550</v>
      </c>
      <c r="G82" s="80" t="s">
        <v>551</v>
      </c>
      <c r="H82" s="36">
        <f t="shared" si="2"/>
        <v>0</v>
      </c>
      <c r="I82" s="37"/>
      <c r="J82" s="38">
        <f t="shared" si="3"/>
        <v>0</v>
      </c>
      <c r="K82" s="39">
        <f t="shared" si="4"/>
        <v>0</v>
      </c>
      <c r="L82" s="40">
        <f t="shared" si="5"/>
        <v>0</v>
      </c>
      <c r="M82" s="10"/>
      <c r="N82" s="62"/>
      <c r="O82" s="62"/>
      <c r="P82" s="62"/>
      <c r="Q82" s="62"/>
      <c r="R82" s="62"/>
      <c r="S82" s="62"/>
      <c r="T82" s="62"/>
      <c r="U82" s="62"/>
      <c r="V82" s="62"/>
      <c r="W82" s="62"/>
      <c r="X82" s="62"/>
      <c r="Y82" s="62"/>
      <c r="Z82" s="27"/>
      <c r="AA82" s="27"/>
      <c r="AB82" s="27"/>
      <c r="AC82" s="27"/>
      <c r="AD82" s="27"/>
      <c r="AE82" s="27"/>
      <c r="AF82" s="27"/>
      <c r="AG82" s="27"/>
      <c r="AH82" s="27"/>
      <c r="AI82" s="27"/>
      <c r="AJ82" s="27"/>
      <c r="AK82" s="27"/>
      <c r="AL82" s="27"/>
      <c r="AM82" s="27"/>
      <c r="AN82" s="27"/>
      <c r="AO82" s="27"/>
      <c r="AP82" s="27"/>
      <c r="AQ82" s="27"/>
      <c r="AR82" s="27"/>
    </row>
    <row r="83" ht="15.0" customHeight="1">
      <c r="A83" s="1"/>
      <c r="B83" s="1"/>
      <c r="C83" s="1" t="str">
        <f t="shared" si="1"/>
        <v>gabriela </v>
      </c>
      <c r="D83" s="2"/>
      <c r="E83" s="81" t="s">
        <v>176</v>
      </c>
      <c r="F83" s="82" t="s">
        <v>553</v>
      </c>
      <c r="G83" s="80" t="s">
        <v>555</v>
      </c>
      <c r="H83" s="36">
        <f t="shared" si="2"/>
        <v>0</v>
      </c>
      <c r="I83" s="37"/>
      <c r="J83" s="38">
        <f t="shared" si="3"/>
        <v>0</v>
      </c>
      <c r="K83" s="39">
        <f t="shared" si="4"/>
        <v>0</v>
      </c>
      <c r="L83" s="40">
        <f t="shared" si="5"/>
        <v>0</v>
      </c>
      <c r="M83" s="10"/>
      <c r="N83" s="62"/>
      <c r="O83" s="62"/>
      <c r="P83" s="62"/>
      <c r="Q83" s="62"/>
      <c r="R83" s="62"/>
      <c r="S83" s="62"/>
      <c r="T83" s="62"/>
      <c r="U83" s="62"/>
      <c r="V83" s="62"/>
      <c r="W83" s="62"/>
      <c r="X83" s="62"/>
      <c r="Y83" s="62"/>
      <c r="Z83" s="27"/>
      <c r="AA83" s="27"/>
      <c r="AB83" s="27"/>
      <c r="AC83" s="27"/>
      <c r="AD83" s="27"/>
      <c r="AE83" s="27"/>
      <c r="AF83" s="27"/>
      <c r="AG83" s="27"/>
      <c r="AH83" s="27"/>
      <c r="AI83" s="27"/>
      <c r="AJ83" s="27"/>
      <c r="AK83" s="27"/>
      <c r="AL83" s="27"/>
      <c r="AM83" s="27"/>
      <c r="AN83" s="27"/>
      <c r="AO83" s="27"/>
      <c r="AP83" s="27"/>
      <c r="AQ83" s="27"/>
      <c r="AR83" s="27"/>
    </row>
    <row r="84" ht="15.0" customHeight="1">
      <c r="A84" s="1"/>
      <c r="B84" s="1"/>
      <c r="C84" s="1" t="str">
        <f t="shared" si="1"/>
        <v>Mateo </v>
      </c>
      <c r="D84" s="2"/>
      <c r="E84" s="81" t="s">
        <v>152</v>
      </c>
      <c r="F84" s="82" t="s">
        <v>558</v>
      </c>
      <c r="G84" s="80" t="s">
        <v>559</v>
      </c>
      <c r="H84" s="36" t="str">
        <f t="shared" si="2"/>
        <v>Resumiendo,…</v>
      </c>
      <c r="I84" s="45" t="s">
        <v>90</v>
      </c>
      <c r="J84" s="38" t="str">
        <f t="shared" si="3"/>
        <v>Resumir información</v>
      </c>
      <c r="K84" s="39">
        <f t="shared" si="4"/>
        <v>6</v>
      </c>
      <c r="L84" s="40" t="str">
        <f t="shared" si="5"/>
        <v>Da información</v>
      </c>
      <c r="M84" s="10"/>
      <c r="N84" s="62"/>
      <c r="O84" s="62"/>
      <c r="P84" s="62"/>
      <c r="Q84" s="62"/>
      <c r="R84" s="62"/>
      <c r="S84" s="62"/>
      <c r="T84" s="62"/>
      <c r="U84" s="62"/>
      <c r="V84" s="62"/>
      <c r="W84" s="62"/>
      <c r="X84" s="62"/>
      <c r="Y84" s="62"/>
      <c r="Z84" s="27"/>
      <c r="AA84" s="27"/>
      <c r="AB84" s="27"/>
      <c r="AC84" s="27"/>
      <c r="AD84" s="27"/>
      <c r="AE84" s="27"/>
      <c r="AF84" s="27"/>
      <c r="AG84" s="27"/>
      <c r="AH84" s="27"/>
      <c r="AI84" s="27"/>
      <c r="AJ84" s="27"/>
      <c r="AK84" s="27"/>
      <c r="AL84" s="27"/>
      <c r="AM84" s="27"/>
      <c r="AN84" s="27"/>
      <c r="AO84" s="27"/>
      <c r="AP84" s="27"/>
      <c r="AQ84" s="27"/>
      <c r="AR84" s="27"/>
    </row>
    <row r="85" ht="15.0" customHeight="1">
      <c r="A85" s="1"/>
      <c r="B85" s="1"/>
      <c r="C85" s="1" t="str">
        <f t="shared" si="1"/>
        <v>Diego Said </v>
      </c>
      <c r="D85" s="2"/>
      <c r="E85" s="81" t="s">
        <v>44</v>
      </c>
      <c r="F85" s="82" t="s">
        <v>558</v>
      </c>
      <c r="G85" s="80" t="s">
        <v>564</v>
      </c>
      <c r="H85" s="36" t="str">
        <f t="shared" si="2"/>
        <v>Hay que hacer lo siguiente…</v>
      </c>
      <c r="I85" s="45" t="s">
        <v>150</v>
      </c>
      <c r="J85" s="38" t="str">
        <f t="shared" si="3"/>
        <v>Elaborar</v>
      </c>
      <c r="K85" s="39">
        <f t="shared" si="4"/>
        <v>4</v>
      </c>
      <c r="L85" s="40" t="str">
        <f t="shared" si="5"/>
        <v>Da sugerencia u orientación</v>
      </c>
      <c r="M85" s="10"/>
      <c r="N85" s="62"/>
      <c r="O85" s="62"/>
      <c r="P85" s="62"/>
      <c r="Q85" s="62"/>
      <c r="R85" s="62"/>
      <c r="S85" s="62"/>
      <c r="T85" s="62"/>
      <c r="U85" s="62"/>
      <c r="V85" s="62"/>
      <c r="W85" s="62"/>
      <c r="X85" s="62"/>
      <c r="Y85" s="62"/>
      <c r="Z85" s="27"/>
      <c r="AA85" s="27"/>
      <c r="AB85" s="27"/>
      <c r="AC85" s="27"/>
      <c r="AD85" s="27"/>
      <c r="AE85" s="27"/>
      <c r="AF85" s="27"/>
      <c r="AG85" s="27"/>
      <c r="AH85" s="27"/>
      <c r="AI85" s="27"/>
      <c r="AJ85" s="27"/>
      <c r="AK85" s="27"/>
      <c r="AL85" s="27"/>
      <c r="AM85" s="27"/>
      <c r="AN85" s="27"/>
      <c r="AO85" s="27"/>
      <c r="AP85" s="27"/>
      <c r="AQ85" s="27"/>
      <c r="AR85" s="27"/>
    </row>
    <row r="86" ht="15.0" customHeight="1">
      <c r="A86" s="1"/>
      <c r="B86" s="1"/>
      <c r="C86" s="1" t="str">
        <f t="shared" si="1"/>
        <v>gabriela </v>
      </c>
      <c r="D86" s="2"/>
      <c r="E86" s="81" t="s">
        <v>176</v>
      </c>
      <c r="F86" s="82" t="s">
        <v>568</v>
      </c>
      <c r="G86" s="80" t="s">
        <v>569</v>
      </c>
      <c r="H86" s="36" t="str">
        <f t="shared" si="2"/>
        <v>Resumiendo,…</v>
      </c>
      <c r="I86" s="45" t="s">
        <v>90</v>
      </c>
      <c r="J86" s="38" t="str">
        <f t="shared" si="3"/>
        <v>Resumir información</v>
      </c>
      <c r="K86" s="39">
        <f t="shared" si="4"/>
        <v>6</v>
      </c>
      <c r="L86" s="40" t="str">
        <f t="shared" si="5"/>
        <v>Da información</v>
      </c>
      <c r="M86" s="10"/>
      <c r="N86" s="62"/>
      <c r="O86" s="62"/>
      <c r="P86" s="62"/>
      <c r="Q86" s="62"/>
      <c r="R86" s="62"/>
      <c r="S86" s="62"/>
      <c r="T86" s="62"/>
      <c r="U86" s="62"/>
      <c r="V86" s="62"/>
      <c r="W86" s="62"/>
      <c r="X86" s="62"/>
      <c r="Y86" s="62"/>
      <c r="Z86" s="27"/>
      <c r="AA86" s="27"/>
      <c r="AB86" s="27"/>
      <c r="AC86" s="27"/>
      <c r="AD86" s="27"/>
      <c r="AE86" s="27"/>
      <c r="AF86" s="27"/>
      <c r="AG86" s="27"/>
      <c r="AH86" s="27"/>
      <c r="AI86" s="27"/>
      <c r="AJ86" s="27"/>
      <c r="AK86" s="27"/>
      <c r="AL86" s="27"/>
      <c r="AM86" s="27"/>
      <c r="AN86" s="27"/>
      <c r="AO86" s="27"/>
      <c r="AP86" s="27"/>
      <c r="AQ86" s="27"/>
      <c r="AR86" s="27"/>
    </row>
    <row r="87" ht="15.0" customHeight="1">
      <c r="A87" s="1"/>
      <c r="B87" s="1"/>
      <c r="C87" s="1" t="str">
        <f t="shared" si="1"/>
        <v>Diego Said </v>
      </c>
      <c r="D87" s="2"/>
      <c r="E87" s="81" t="s">
        <v>44</v>
      </c>
      <c r="F87" s="82" t="s">
        <v>568</v>
      </c>
      <c r="G87" s="80" t="s">
        <v>571</v>
      </c>
      <c r="H87" s="36" t="str">
        <f t="shared" si="2"/>
        <v>Si, estoy de acuerdo…</v>
      </c>
      <c r="I87" s="45" t="s">
        <v>144</v>
      </c>
      <c r="J87" s="38" t="str">
        <f t="shared" si="3"/>
        <v>Aceptación/Confirmación</v>
      </c>
      <c r="K87" s="39">
        <f t="shared" si="4"/>
        <v>3</v>
      </c>
      <c r="L87" s="40" t="str">
        <f t="shared" si="5"/>
        <v>Muestra acuerdo o aprueba</v>
      </c>
      <c r="M87" s="10"/>
      <c r="N87" s="62"/>
      <c r="O87" s="62"/>
      <c r="P87" s="62"/>
      <c r="Q87" s="62"/>
      <c r="R87" s="62"/>
      <c r="S87" s="62"/>
      <c r="T87" s="62"/>
      <c r="U87" s="62"/>
      <c r="V87" s="62"/>
      <c r="W87" s="62"/>
      <c r="X87" s="62"/>
      <c r="Y87" s="62"/>
      <c r="Z87" s="27"/>
      <c r="AA87" s="27"/>
      <c r="AB87" s="27"/>
      <c r="AC87" s="27"/>
      <c r="AD87" s="27"/>
      <c r="AE87" s="27"/>
      <c r="AF87" s="27"/>
      <c r="AG87" s="27"/>
      <c r="AH87" s="27"/>
      <c r="AI87" s="27"/>
      <c r="AJ87" s="27"/>
      <c r="AK87" s="27"/>
      <c r="AL87" s="27"/>
      <c r="AM87" s="27"/>
      <c r="AN87" s="27"/>
      <c r="AO87" s="27"/>
      <c r="AP87" s="27"/>
      <c r="AQ87" s="27"/>
      <c r="AR87" s="27"/>
    </row>
    <row r="88" ht="15.0" customHeight="1">
      <c r="A88" s="1"/>
      <c r="B88" s="1"/>
      <c r="C88" s="1" t="str">
        <f t="shared" si="1"/>
        <v>Juan </v>
      </c>
      <c r="D88" s="2"/>
      <c r="E88" s="81" t="s">
        <v>18</v>
      </c>
      <c r="F88" s="82" t="s">
        <v>576</v>
      </c>
      <c r="G88" s="80" t="s">
        <v>577</v>
      </c>
      <c r="H88" s="36" t="str">
        <f t="shared" si="2"/>
        <v>No</v>
      </c>
      <c r="I88" s="45" t="s">
        <v>91</v>
      </c>
      <c r="J88" s="38" t="str">
        <f t="shared" si="3"/>
        <v>Rechazo</v>
      </c>
      <c r="K88" s="39">
        <f t="shared" si="4"/>
        <v>10</v>
      </c>
      <c r="L88" s="40" t="str">
        <f t="shared" si="5"/>
        <v>Muestra desacuerdo o desaprobación</v>
      </c>
      <c r="M88" s="10"/>
      <c r="N88" s="62"/>
      <c r="O88" s="62"/>
      <c r="P88" s="62"/>
      <c r="Q88" s="62"/>
      <c r="R88" s="62"/>
      <c r="S88" s="62"/>
      <c r="T88" s="62"/>
      <c r="U88" s="62"/>
      <c r="V88" s="62"/>
      <c r="W88" s="62"/>
      <c r="X88" s="62"/>
      <c r="Y88" s="62"/>
      <c r="Z88" s="27"/>
      <c r="AA88" s="27"/>
      <c r="AB88" s="27"/>
      <c r="AC88" s="27"/>
      <c r="AD88" s="27"/>
      <c r="AE88" s="27"/>
      <c r="AF88" s="27"/>
      <c r="AG88" s="27"/>
      <c r="AH88" s="27"/>
      <c r="AI88" s="27"/>
      <c r="AJ88" s="27"/>
      <c r="AK88" s="27"/>
      <c r="AL88" s="27"/>
      <c r="AM88" s="27"/>
      <c r="AN88" s="27"/>
      <c r="AO88" s="27"/>
      <c r="AP88" s="27"/>
      <c r="AQ88" s="27"/>
      <c r="AR88" s="27"/>
    </row>
    <row r="89" ht="15.0" customHeight="1">
      <c r="A89" s="1"/>
      <c r="B89" s="1"/>
      <c r="C89" s="1" t="str">
        <f t="shared" si="1"/>
        <v>Juan </v>
      </c>
      <c r="D89" s="2"/>
      <c r="E89" s="1"/>
      <c r="F89" s="3"/>
      <c r="G89" s="80" t="s">
        <v>579</v>
      </c>
      <c r="H89" s="36" t="str">
        <f t="shared" si="2"/>
        <v>Yo creo que… porque…</v>
      </c>
      <c r="I89" s="45" t="s">
        <v>349</v>
      </c>
      <c r="J89" s="38" t="str">
        <f t="shared" si="3"/>
        <v>Justificar</v>
      </c>
      <c r="K89" s="39">
        <f t="shared" si="4"/>
        <v>5</v>
      </c>
      <c r="L89" s="40" t="str">
        <f t="shared" si="5"/>
        <v>Da opiniones</v>
      </c>
      <c r="M89" s="10"/>
      <c r="N89" s="62"/>
      <c r="O89" s="62"/>
      <c r="P89" s="62"/>
      <c r="Q89" s="62"/>
      <c r="R89" s="62"/>
      <c r="S89" s="62"/>
      <c r="T89" s="62"/>
      <c r="U89" s="62"/>
      <c r="V89" s="62"/>
      <c r="W89" s="62"/>
      <c r="X89" s="62"/>
      <c r="Y89" s="62"/>
      <c r="Z89" s="62"/>
      <c r="AA89" s="62"/>
      <c r="AB89" s="62"/>
      <c r="AC89" s="62"/>
      <c r="AD89" s="62"/>
      <c r="AE89" s="62"/>
      <c r="AF89" s="62"/>
      <c r="AG89" s="62"/>
      <c r="AH89" s="28"/>
      <c r="AI89" s="28"/>
      <c r="AJ89" s="28"/>
      <c r="AK89" s="28"/>
      <c r="AL89" s="28"/>
      <c r="AM89" s="28"/>
      <c r="AN89" s="28"/>
      <c r="AO89" s="28"/>
      <c r="AP89" s="28"/>
      <c r="AQ89" s="28"/>
      <c r="AR89" s="30"/>
    </row>
    <row r="90" ht="15.0" customHeight="1">
      <c r="C90" s="1" t="str">
        <f t="shared" si="1"/>
        <v>Renzo </v>
      </c>
      <c r="E90" s="59" t="s">
        <v>139</v>
      </c>
      <c r="F90" s="84" t="s">
        <v>576</v>
      </c>
      <c r="G90" s="85" t="s">
        <v>585</v>
      </c>
      <c r="H90" s="36" t="str">
        <f t="shared" si="2"/>
        <v>Discúlpenme…</v>
      </c>
      <c r="I90" s="45" t="s">
        <v>252</v>
      </c>
      <c r="J90" s="38" t="str">
        <f t="shared" si="3"/>
        <v>Disculparse</v>
      </c>
      <c r="K90" s="39">
        <f t="shared" si="4"/>
        <v>1</v>
      </c>
      <c r="L90" s="40" t="str">
        <f t="shared" si="5"/>
        <v>Muestra solidaridad</v>
      </c>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row>
    <row r="91" ht="15.0" customHeight="1">
      <c r="C91" s="1" t="str">
        <f t="shared" si="1"/>
        <v>Diego Said </v>
      </c>
      <c r="E91" s="59" t="s">
        <v>44</v>
      </c>
      <c r="F91" s="84" t="s">
        <v>588</v>
      </c>
      <c r="G91" s="85" t="s">
        <v>589</v>
      </c>
      <c r="H91" s="36">
        <f t="shared" si="2"/>
        <v>0</v>
      </c>
      <c r="I91" s="37"/>
      <c r="J91" s="38">
        <f t="shared" si="3"/>
        <v>0</v>
      </c>
      <c r="K91" s="39">
        <f t="shared" si="4"/>
        <v>0</v>
      </c>
      <c r="L91" s="40">
        <f t="shared" si="5"/>
        <v>0</v>
      </c>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row>
    <row r="92" ht="15.0" customHeight="1">
      <c r="C92" s="1" t="str">
        <f t="shared" si="1"/>
        <v>gabriela </v>
      </c>
      <c r="E92" s="59" t="s">
        <v>176</v>
      </c>
      <c r="F92" s="84" t="s">
        <v>588</v>
      </c>
      <c r="G92" s="85" t="s">
        <v>594</v>
      </c>
      <c r="H92" s="36" t="str">
        <f t="shared" si="2"/>
        <v>Si, estoy de acuerdo…</v>
      </c>
      <c r="I92" s="45" t="s">
        <v>144</v>
      </c>
      <c r="J92" s="38" t="str">
        <f t="shared" si="3"/>
        <v>Aceptación/Confirmación</v>
      </c>
      <c r="K92" s="39">
        <f t="shared" si="4"/>
        <v>3</v>
      </c>
      <c r="L92" s="40" t="str">
        <f t="shared" si="5"/>
        <v>Muestra acuerdo o aprueba</v>
      </c>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row>
    <row r="93" ht="15.0" customHeight="1">
      <c r="C93" s="1" t="str">
        <f t="shared" si="1"/>
        <v>Renzo </v>
      </c>
      <c r="E93" s="59" t="s">
        <v>139</v>
      </c>
      <c r="F93" s="84" t="s">
        <v>588</v>
      </c>
      <c r="G93" s="85" t="s">
        <v>598</v>
      </c>
      <c r="H93" s="36">
        <f t="shared" si="2"/>
        <v>0</v>
      </c>
      <c r="I93" s="37"/>
      <c r="J93" s="38">
        <f t="shared" si="3"/>
        <v>0</v>
      </c>
      <c r="K93" s="39">
        <f t="shared" si="4"/>
        <v>0</v>
      </c>
      <c r="L93" s="40">
        <f t="shared" si="5"/>
        <v>0</v>
      </c>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row>
    <row r="94" ht="15.0" customHeight="1">
      <c r="C94" s="1" t="str">
        <f t="shared" si="1"/>
        <v>gabriela </v>
      </c>
      <c r="E94" s="59" t="s">
        <v>176</v>
      </c>
      <c r="F94" s="84" t="s">
        <v>602</v>
      </c>
      <c r="G94" s="85" t="s">
        <v>603</v>
      </c>
      <c r="H94" s="36">
        <f t="shared" si="2"/>
        <v>0</v>
      </c>
      <c r="I94" s="37"/>
      <c r="J94" s="38">
        <f t="shared" si="3"/>
        <v>0</v>
      </c>
      <c r="K94" s="39">
        <f t="shared" si="4"/>
        <v>0</v>
      </c>
      <c r="L94" s="40">
        <f t="shared" si="5"/>
        <v>0</v>
      </c>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row>
    <row r="95" ht="15.0" customHeight="1">
      <c r="C95" s="1" t="str">
        <f t="shared" si="1"/>
        <v>Juan </v>
      </c>
      <c r="E95" s="59" t="s">
        <v>18</v>
      </c>
      <c r="F95" s="84" t="s">
        <v>607</v>
      </c>
      <c r="G95" s="85" t="s">
        <v>608</v>
      </c>
      <c r="H95" s="36" t="str">
        <f t="shared" si="2"/>
        <v>Hay que hacer lo siguiente…</v>
      </c>
      <c r="I95" s="45" t="s">
        <v>150</v>
      </c>
      <c r="J95" s="38" t="str">
        <f t="shared" si="3"/>
        <v>Elaborar</v>
      </c>
      <c r="K95" s="39">
        <f t="shared" si="4"/>
        <v>4</v>
      </c>
      <c r="L95" s="40" t="str">
        <f t="shared" si="5"/>
        <v>Da sugerencia u orientación</v>
      </c>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row>
    <row r="96" ht="15.0" customHeight="1">
      <c r="C96" s="1" t="str">
        <f t="shared" si="1"/>
        <v>Juan </v>
      </c>
      <c r="F96" s="86"/>
      <c r="G96" s="85" t="s">
        <v>611</v>
      </c>
      <c r="H96" s="36" t="str">
        <f t="shared" si="2"/>
        <v>No estoy seguro…</v>
      </c>
      <c r="I96" s="45" t="s">
        <v>180</v>
      </c>
      <c r="J96" s="38" t="str">
        <f t="shared" si="3"/>
        <v>Dudar</v>
      </c>
      <c r="K96" s="39">
        <f t="shared" si="4"/>
        <v>11</v>
      </c>
      <c r="L96" s="40" t="str">
        <f t="shared" si="5"/>
        <v>Muestra tensión o molestia</v>
      </c>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row>
    <row r="97" ht="15.0" customHeight="1">
      <c r="C97" s="1" t="str">
        <f t="shared" si="1"/>
        <v>gabriela </v>
      </c>
      <c r="E97" s="59" t="s">
        <v>176</v>
      </c>
      <c r="F97" s="84" t="s">
        <v>614</v>
      </c>
      <c r="G97" s="85" t="s">
        <v>615</v>
      </c>
      <c r="H97" s="36" t="str">
        <f t="shared" si="2"/>
        <v>Si, estoy de acuerdo…</v>
      </c>
      <c r="I97" s="45" t="s">
        <v>144</v>
      </c>
      <c r="J97" s="38" t="str">
        <f t="shared" si="3"/>
        <v>Aceptación/Confirmación</v>
      </c>
      <c r="K97" s="39">
        <f t="shared" si="4"/>
        <v>3</v>
      </c>
      <c r="L97" s="40" t="str">
        <f t="shared" si="5"/>
        <v>Muestra acuerdo o aprueba</v>
      </c>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row>
    <row r="98" ht="15.0" customHeight="1">
      <c r="C98" s="1" t="str">
        <f t="shared" si="1"/>
        <v>gabriela </v>
      </c>
      <c r="F98" s="86"/>
      <c r="G98" s="85" t="s">
        <v>618</v>
      </c>
      <c r="H98" s="36" t="str">
        <f t="shared" si="2"/>
        <v>No estoy seguro…</v>
      </c>
      <c r="I98" s="45" t="s">
        <v>180</v>
      </c>
      <c r="J98" s="38" t="str">
        <f t="shared" si="3"/>
        <v>Dudar</v>
      </c>
      <c r="K98" s="39">
        <f t="shared" si="4"/>
        <v>11</v>
      </c>
      <c r="L98" s="40" t="str">
        <f t="shared" si="5"/>
        <v>Muestra tensión o molestia</v>
      </c>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row>
    <row r="99" ht="15.0" customHeight="1">
      <c r="C99" s="1" t="str">
        <f t="shared" si="1"/>
        <v>Juan </v>
      </c>
      <c r="E99" s="59" t="s">
        <v>18</v>
      </c>
      <c r="F99" s="84" t="s">
        <v>621</v>
      </c>
      <c r="G99" s="85" t="s">
        <v>622</v>
      </c>
      <c r="H99" s="36" t="str">
        <f t="shared" si="2"/>
        <v>¿Están de acuerdo...?</v>
      </c>
      <c r="I99" s="45" t="s">
        <v>71</v>
      </c>
      <c r="J99" s="38" t="str">
        <f t="shared" si="3"/>
        <v>Requerir confirmación</v>
      </c>
      <c r="K99" s="39">
        <f t="shared" si="4"/>
        <v>8</v>
      </c>
      <c r="L99" s="40" t="str">
        <f t="shared" si="5"/>
        <v>Pide opinión</v>
      </c>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row>
    <row r="100" ht="15.0" customHeight="1">
      <c r="C100" s="1" t="str">
        <f t="shared" si="1"/>
        <v>gabriela </v>
      </c>
      <c r="E100" s="59" t="s">
        <v>176</v>
      </c>
      <c r="F100" s="84" t="s">
        <v>621</v>
      </c>
      <c r="G100" s="85" t="s">
        <v>626</v>
      </c>
      <c r="H100" s="36" t="str">
        <f t="shared" si="2"/>
        <v>Si, estoy de acuerdo…</v>
      </c>
      <c r="I100" s="45" t="s">
        <v>144</v>
      </c>
      <c r="J100" s="38" t="str">
        <f t="shared" si="3"/>
        <v>Aceptación/Confirmación</v>
      </c>
      <c r="K100" s="39">
        <f t="shared" si="4"/>
        <v>3</v>
      </c>
      <c r="L100" s="40" t="str">
        <f t="shared" si="5"/>
        <v>Muestra acuerdo o aprueba</v>
      </c>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row>
    <row r="101" ht="15.0" customHeight="1">
      <c r="C101" s="1" t="str">
        <f t="shared" si="1"/>
        <v>Diego Said </v>
      </c>
      <c r="E101" s="59" t="s">
        <v>44</v>
      </c>
      <c r="F101" s="84" t="s">
        <v>621</v>
      </c>
      <c r="G101" s="85" t="s">
        <v>628</v>
      </c>
      <c r="H101" s="36" t="str">
        <f t="shared" si="2"/>
        <v>Discúlpenme…</v>
      </c>
      <c r="I101" s="45" t="s">
        <v>252</v>
      </c>
      <c r="J101" s="38" t="str">
        <f t="shared" si="3"/>
        <v>Disculparse</v>
      </c>
      <c r="K101" s="39">
        <f t="shared" si="4"/>
        <v>1</v>
      </c>
      <c r="L101" s="40" t="str">
        <f t="shared" si="5"/>
        <v>Muestra solidaridad</v>
      </c>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row>
    <row r="102" ht="15.0" customHeight="1">
      <c r="C102" s="1" t="str">
        <f t="shared" si="1"/>
        <v>Mateo </v>
      </c>
      <c r="E102" s="59" t="s">
        <v>152</v>
      </c>
      <c r="F102" s="84" t="s">
        <v>631</v>
      </c>
      <c r="G102" s="85" t="s">
        <v>632</v>
      </c>
      <c r="H102" s="36" t="str">
        <f t="shared" si="2"/>
        <v>Resumiendo,…</v>
      </c>
      <c r="I102" s="45" t="s">
        <v>90</v>
      </c>
      <c r="J102" s="38" t="str">
        <f t="shared" si="3"/>
        <v>Resumir información</v>
      </c>
      <c r="K102" s="39">
        <f t="shared" si="4"/>
        <v>6</v>
      </c>
      <c r="L102" s="40" t="str">
        <f t="shared" si="5"/>
        <v>Da información</v>
      </c>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row>
    <row r="103" ht="15.0" customHeight="1">
      <c r="C103" s="1" t="str">
        <f t="shared" si="1"/>
        <v>Mateo </v>
      </c>
      <c r="F103" s="86"/>
      <c r="G103" s="85" t="s">
        <v>635</v>
      </c>
      <c r="H103" s="36">
        <f t="shared" si="2"/>
        <v>0</v>
      </c>
      <c r="I103" s="37"/>
      <c r="J103" s="38">
        <f t="shared" si="3"/>
        <v>0</v>
      </c>
      <c r="K103" s="39">
        <f t="shared" si="4"/>
        <v>0</v>
      </c>
      <c r="L103" s="40">
        <f t="shared" si="5"/>
        <v>0</v>
      </c>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row>
    <row r="104" ht="15.0" customHeight="1">
      <c r="C104" s="1" t="str">
        <f t="shared" si="1"/>
        <v>gabriela </v>
      </c>
      <c r="E104" s="59" t="s">
        <v>176</v>
      </c>
      <c r="F104" s="84" t="s">
        <v>637</v>
      </c>
      <c r="G104" s="85" t="s">
        <v>638</v>
      </c>
      <c r="H104" s="36" t="str">
        <f t="shared" si="2"/>
        <v>Por favor, muestreme…</v>
      </c>
      <c r="I104" s="45" t="s">
        <v>391</v>
      </c>
      <c r="J104" s="38" t="str">
        <f t="shared" si="3"/>
        <v>Ilustración</v>
      </c>
      <c r="K104" s="39">
        <f t="shared" si="4"/>
        <v>7</v>
      </c>
      <c r="L104" s="40" t="str">
        <f t="shared" si="5"/>
        <v>Pide información</v>
      </c>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row>
    <row r="105" ht="15.0" customHeight="1">
      <c r="C105" s="1" t="str">
        <f t="shared" si="1"/>
        <v>Diego Said </v>
      </c>
      <c r="E105" s="59" t="s">
        <v>44</v>
      </c>
      <c r="F105" s="84" t="s">
        <v>637</v>
      </c>
      <c r="G105" s="85" t="s">
        <v>641</v>
      </c>
      <c r="H105" s="36" t="str">
        <f t="shared" si="2"/>
        <v>Por favor, muestreme…</v>
      </c>
      <c r="I105" s="45" t="s">
        <v>391</v>
      </c>
      <c r="J105" s="38" t="str">
        <f t="shared" si="3"/>
        <v>Ilustración</v>
      </c>
      <c r="K105" s="39">
        <f t="shared" si="4"/>
        <v>7</v>
      </c>
      <c r="L105" s="40" t="str">
        <f t="shared" si="5"/>
        <v>Pide información</v>
      </c>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row>
    <row r="106" ht="15.0" customHeight="1">
      <c r="C106" s="1" t="str">
        <f t="shared" si="1"/>
        <v>gabriela </v>
      </c>
      <c r="E106" s="59" t="s">
        <v>176</v>
      </c>
      <c r="F106" s="84" t="s">
        <v>645</v>
      </c>
      <c r="G106" s="85" t="s">
        <v>646</v>
      </c>
      <c r="H106" s="36" t="str">
        <f t="shared" si="2"/>
        <v>Te explico….</v>
      </c>
      <c r="I106" s="45" t="s">
        <v>102</v>
      </c>
      <c r="J106" s="38" t="str">
        <f t="shared" si="3"/>
        <v>Atender</v>
      </c>
      <c r="K106" s="39">
        <f t="shared" si="4"/>
        <v>1</v>
      </c>
      <c r="L106" s="40" t="str">
        <f t="shared" si="5"/>
        <v>Muestra solidaridad</v>
      </c>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row>
    <row r="107" ht="15.0" customHeight="1">
      <c r="C107" s="1" t="str">
        <f t="shared" si="1"/>
        <v>Juan </v>
      </c>
      <c r="E107" s="59" t="s">
        <v>18</v>
      </c>
      <c r="F107" s="84" t="s">
        <v>649</v>
      </c>
      <c r="G107" s="85" t="s">
        <v>650</v>
      </c>
      <c r="H107" s="36" t="str">
        <f t="shared" si="2"/>
        <v>¿Se puede…?</v>
      </c>
      <c r="I107" s="45" t="s">
        <v>307</v>
      </c>
      <c r="J107" s="38" t="str">
        <f t="shared" si="3"/>
        <v>Opinión</v>
      </c>
      <c r="K107" s="39">
        <f t="shared" si="4"/>
        <v>8</v>
      </c>
      <c r="L107" s="40" t="str">
        <f t="shared" si="5"/>
        <v>Pide opinión</v>
      </c>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row>
    <row r="108" ht="15.0" customHeight="1">
      <c r="C108" s="1" t="str">
        <f t="shared" si="1"/>
        <v>Juan </v>
      </c>
      <c r="F108" s="86"/>
      <c r="G108" s="85" t="s">
        <v>655</v>
      </c>
      <c r="H108" s="36">
        <f t="shared" si="2"/>
        <v>0</v>
      </c>
      <c r="I108" s="37"/>
      <c r="J108" s="38">
        <f t="shared" si="3"/>
        <v>0</v>
      </c>
      <c r="K108" s="39">
        <f t="shared" si="4"/>
        <v>0</v>
      </c>
      <c r="L108" s="40">
        <f t="shared" si="5"/>
        <v>0</v>
      </c>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row>
    <row r="109" ht="15.0" customHeight="1">
      <c r="C109" s="1" t="str">
        <f t="shared" si="1"/>
        <v>Juan </v>
      </c>
      <c r="F109" s="86"/>
      <c r="G109" s="85" t="s">
        <v>658</v>
      </c>
      <c r="H109" s="36">
        <f t="shared" si="2"/>
        <v>0</v>
      </c>
      <c r="I109" s="37"/>
      <c r="J109" s="38">
        <f t="shared" si="3"/>
        <v>0</v>
      </c>
      <c r="K109" s="39">
        <f t="shared" si="4"/>
        <v>0</v>
      </c>
      <c r="L109" s="40">
        <f t="shared" si="5"/>
        <v>0</v>
      </c>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row>
    <row r="110" ht="15.0" customHeight="1">
      <c r="C110" s="1" t="str">
        <f t="shared" si="1"/>
        <v>Diego Said </v>
      </c>
      <c r="E110" s="59" t="s">
        <v>44</v>
      </c>
      <c r="F110" s="84" t="s">
        <v>661</v>
      </c>
      <c r="G110" s="85" t="s">
        <v>662</v>
      </c>
      <c r="H110" s="36">
        <f t="shared" si="2"/>
        <v>0</v>
      </c>
      <c r="I110" s="37"/>
      <c r="J110" s="38">
        <f t="shared" si="3"/>
        <v>0</v>
      </c>
      <c r="K110" s="39">
        <f t="shared" si="4"/>
        <v>0</v>
      </c>
      <c r="L110" s="40">
        <f t="shared" si="5"/>
        <v>0</v>
      </c>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row>
    <row r="111" ht="15.0" customHeight="1">
      <c r="C111" s="1" t="str">
        <f t="shared" si="1"/>
        <v>Diego Said </v>
      </c>
      <c r="F111" s="86"/>
      <c r="G111" s="85" t="s">
        <v>665</v>
      </c>
      <c r="H111" s="36">
        <f t="shared" si="2"/>
        <v>0</v>
      </c>
      <c r="I111" s="37"/>
      <c r="J111" s="38">
        <f t="shared" si="3"/>
        <v>0</v>
      </c>
      <c r="K111" s="39">
        <f t="shared" si="4"/>
        <v>0</v>
      </c>
      <c r="L111" s="40">
        <f t="shared" si="5"/>
        <v>0</v>
      </c>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row>
    <row r="112" ht="15.0" customHeight="1">
      <c r="C112" s="1" t="str">
        <f t="shared" si="1"/>
        <v>Diego Said </v>
      </c>
      <c r="F112" s="86"/>
      <c r="G112" s="85" t="s">
        <v>669</v>
      </c>
      <c r="H112" s="36" t="str">
        <f t="shared" si="2"/>
        <v>A mi me parece bien…</v>
      </c>
      <c r="I112" s="45" t="s">
        <v>80</v>
      </c>
      <c r="J112" s="38" t="str">
        <f t="shared" si="3"/>
        <v>Concertar</v>
      </c>
      <c r="K112" s="39">
        <f t="shared" si="4"/>
        <v>5</v>
      </c>
      <c r="L112" s="40" t="str">
        <f t="shared" si="5"/>
        <v>Da opiniones</v>
      </c>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row>
    <row r="113" ht="15.0" customHeight="1">
      <c r="C113" s="1" t="str">
        <f t="shared" si="1"/>
        <v>gabriela </v>
      </c>
      <c r="E113" s="59" t="s">
        <v>176</v>
      </c>
      <c r="F113" s="84" t="s">
        <v>661</v>
      </c>
      <c r="G113" s="85" t="s">
        <v>673</v>
      </c>
      <c r="H113" s="36">
        <f t="shared" si="2"/>
        <v>0</v>
      </c>
      <c r="I113" s="37"/>
      <c r="J113" s="38">
        <f t="shared" si="3"/>
        <v>0</v>
      </c>
      <c r="K113" s="39">
        <f t="shared" si="4"/>
        <v>0</v>
      </c>
      <c r="L113" s="40">
        <f t="shared" si="5"/>
        <v>0</v>
      </c>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row>
    <row r="114" ht="15.0" customHeight="1">
      <c r="C114" s="1" t="str">
        <f t="shared" si="1"/>
        <v>Diego Said </v>
      </c>
      <c r="E114" s="59" t="s">
        <v>44</v>
      </c>
      <c r="F114" s="84" t="s">
        <v>675</v>
      </c>
      <c r="G114" s="85" t="s">
        <v>676</v>
      </c>
      <c r="H114" s="36" t="str">
        <f t="shared" si="2"/>
        <v>Entonces…</v>
      </c>
      <c r="I114" s="45" t="s">
        <v>88</v>
      </c>
      <c r="J114" s="38" t="str">
        <f t="shared" si="3"/>
        <v>Inferir</v>
      </c>
      <c r="K114" s="39">
        <f t="shared" si="4"/>
        <v>5</v>
      </c>
      <c r="L114" s="40" t="str">
        <f t="shared" si="5"/>
        <v>Da opiniones</v>
      </c>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row>
    <row r="115" ht="15.0" customHeight="1">
      <c r="C115" s="1" t="str">
        <f t="shared" si="1"/>
        <v>Diego Said </v>
      </c>
      <c r="F115" s="86"/>
      <c r="G115" s="85" t="s">
        <v>679</v>
      </c>
      <c r="H115" s="36">
        <f t="shared" si="2"/>
        <v>0</v>
      </c>
      <c r="I115" s="37"/>
      <c r="J115" s="38">
        <f t="shared" si="3"/>
        <v>0</v>
      </c>
      <c r="K115" s="39">
        <f t="shared" si="4"/>
        <v>0</v>
      </c>
      <c r="L115" s="40">
        <f t="shared" si="5"/>
        <v>0</v>
      </c>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row>
    <row r="116" ht="15.0" customHeight="1">
      <c r="C116" s="1" t="str">
        <f t="shared" si="1"/>
        <v>gabriela </v>
      </c>
      <c r="E116" s="59" t="s">
        <v>176</v>
      </c>
      <c r="F116" s="84" t="s">
        <v>681</v>
      </c>
      <c r="G116" s="85" t="s">
        <v>682</v>
      </c>
      <c r="H116" s="36" t="str">
        <f t="shared" si="2"/>
        <v>A mi me parece bien…</v>
      </c>
      <c r="I116" s="45" t="s">
        <v>80</v>
      </c>
      <c r="J116" s="38" t="str">
        <f t="shared" si="3"/>
        <v>Concertar</v>
      </c>
      <c r="K116" s="39">
        <f t="shared" si="4"/>
        <v>5</v>
      </c>
      <c r="L116" s="40" t="str">
        <f t="shared" si="5"/>
        <v>Da opiniones</v>
      </c>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row>
    <row r="117" ht="15.0" customHeight="1">
      <c r="C117" s="1" t="str">
        <f t="shared" si="1"/>
        <v>Juan </v>
      </c>
      <c r="E117" s="59" t="s">
        <v>18</v>
      </c>
      <c r="F117" s="84" t="s">
        <v>681</v>
      </c>
      <c r="G117" s="85" t="s">
        <v>685</v>
      </c>
      <c r="H117" s="36">
        <f t="shared" si="2"/>
        <v>0</v>
      </c>
      <c r="I117" s="37"/>
      <c r="J117" s="38">
        <f t="shared" si="3"/>
        <v>0</v>
      </c>
      <c r="K117" s="39">
        <f t="shared" si="4"/>
        <v>0</v>
      </c>
      <c r="L117" s="40">
        <f t="shared" si="5"/>
        <v>0</v>
      </c>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row>
    <row r="118" ht="15.0" customHeight="1">
      <c r="C118" s="1" t="str">
        <f t="shared" si="1"/>
        <v>Diego Said </v>
      </c>
      <c r="E118" s="59" t="s">
        <v>44</v>
      </c>
      <c r="F118" s="84" t="s">
        <v>688</v>
      </c>
      <c r="G118" s="85" t="s">
        <v>689</v>
      </c>
      <c r="H118" s="36" t="str">
        <f t="shared" si="2"/>
        <v>¿Están de acuerdo...?</v>
      </c>
      <c r="I118" s="45" t="s">
        <v>71</v>
      </c>
      <c r="J118" s="38" t="str">
        <f t="shared" si="3"/>
        <v>Requerir confirmación</v>
      </c>
      <c r="K118" s="39">
        <f t="shared" si="4"/>
        <v>8</v>
      </c>
      <c r="L118" s="40" t="str">
        <f t="shared" si="5"/>
        <v>Pide opinión</v>
      </c>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row>
    <row r="119" ht="15.0" customHeight="1">
      <c r="C119" s="1" t="str">
        <f t="shared" si="1"/>
        <v>Mateo </v>
      </c>
      <c r="E119" s="59" t="s">
        <v>152</v>
      </c>
      <c r="F119" s="84" t="s">
        <v>694</v>
      </c>
      <c r="G119" s="85" t="s">
        <v>695</v>
      </c>
      <c r="H119" s="36" t="str">
        <f t="shared" si="2"/>
        <v>No entiendo, ¿alguien puede...?</v>
      </c>
      <c r="I119" s="45" t="s">
        <v>362</v>
      </c>
      <c r="J119" s="38" t="str">
        <f t="shared" si="3"/>
        <v>Requerir atención</v>
      </c>
      <c r="K119" s="39">
        <f t="shared" si="4"/>
        <v>11</v>
      </c>
      <c r="L119" s="40" t="str">
        <f t="shared" si="5"/>
        <v>Muestra tensión o molestia</v>
      </c>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row>
    <row r="120" ht="15.0" customHeight="1">
      <c r="C120" s="1" t="str">
        <f t="shared" si="1"/>
        <v>Juan </v>
      </c>
      <c r="E120" s="59" t="s">
        <v>18</v>
      </c>
      <c r="F120" s="84" t="s">
        <v>699</v>
      </c>
      <c r="G120" s="85" t="s">
        <v>700</v>
      </c>
      <c r="H120" s="36">
        <f t="shared" si="2"/>
        <v>0</v>
      </c>
      <c r="I120" s="37"/>
      <c r="J120" s="38">
        <f t="shared" si="3"/>
        <v>0</v>
      </c>
      <c r="K120" s="39">
        <f t="shared" si="4"/>
        <v>0</v>
      </c>
      <c r="L120" s="40">
        <f t="shared" si="5"/>
        <v>0</v>
      </c>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row>
    <row r="121" ht="15.0" customHeight="1">
      <c r="C121" s="1" t="str">
        <f t="shared" si="1"/>
        <v>Juan </v>
      </c>
      <c r="F121" s="86"/>
      <c r="G121" s="85" t="s">
        <v>703</v>
      </c>
      <c r="H121" s="36" t="str">
        <f t="shared" si="2"/>
        <v>No estoy seguro…</v>
      </c>
      <c r="I121" s="45" t="s">
        <v>180</v>
      </c>
      <c r="J121" s="38" t="str">
        <f t="shared" si="3"/>
        <v>Dudar</v>
      </c>
      <c r="K121" s="39">
        <f t="shared" si="4"/>
        <v>11</v>
      </c>
      <c r="L121" s="40" t="str">
        <f t="shared" si="5"/>
        <v>Muestra tensión o molestia</v>
      </c>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row>
    <row r="122" ht="15.0" customHeight="1">
      <c r="C122" s="1" t="str">
        <f t="shared" si="1"/>
        <v>gabriela </v>
      </c>
      <c r="E122" s="59" t="s">
        <v>176</v>
      </c>
      <c r="F122" s="84" t="s">
        <v>699</v>
      </c>
      <c r="G122" s="85" t="s">
        <v>706</v>
      </c>
      <c r="H122" s="36">
        <f t="shared" si="2"/>
        <v>0</v>
      </c>
      <c r="I122" s="37"/>
      <c r="J122" s="38">
        <f t="shared" si="3"/>
        <v>0</v>
      </c>
      <c r="K122" s="39">
        <f t="shared" si="4"/>
        <v>0</v>
      </c>
      <c r="L122" s="40">
        <f t="shared" si="5"/>
        <v>0</v>
      </c>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row>
    <row r="123" ht="15.0" customHeight="1">
      <c r="C123" s="1" t="str">
        <f t="shared" si="1"/>
        <v>Juan </v>
      </c>
      <c r="E123" s="59" t="s">
        <v>18</v>
      </c>
      <c r="F123" s="84" t="s">
        <v>708</v>
      </c>
      <c r="G123" s="85" t="s">
        <v>709</v>
      </c>
      <c r="H123" s="36" t="str">
        <f t="shared" si="2"/>
        <v>Continuemos…</v>
      </c>
      <c r="I123" s="45" t="s">
        <v>338</v>
      </c>
      <c r="J123" s="38" t="str">
        <f t="shared" si="3"/>
        <v>Coordinar procesos grupales</v>
      </c>
      <c r="K123" s="39">
        <f t="shared" si="4"/>
        <v>5</v>
      </c>
      <c r="L123" s="40" t="str">
        <f t="shared" si="5"/>
        <v>Da opiniones</v>
      </c>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row>
    <row r="124" ht="15.0" customHeight="1">
      <c r="C124" s="1" t="str">
        <f t="shared" si="1"/>
        <v>gabriela </v>
      </c>
      <c r="E124" s="59" t="s">
        <v>176</v>
      </c>
      <c r="F124" s="84" t="s">
        <v>708</v>
      </c>
      <c r="G124" s="85" t="s">
        <v>712</v>
      </c>
      <c r="H124" s="36" t="str">
        <f t="shared" si="2"/>
        <v>No estoy seguro…</v>
      </c>
      <c r="I124" s="45" t="s">
        <v>180</v>
      </c>
      <c r="J124" s="38" t="str">
        <f t="shared" si="3"/>
        <v>Dudar</v>
      </c>
      <c r="K124" s="39">
        <f t="shared" si="4"/>
        <v>11</v>
      </c>
      <c r="L124" s="40" t="str">
        <f t="shared" si="5"/>
        <v>Muestra tensión o molestia</v>
      </c>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row>
    <row r="125" ht="15.0" customHeight="1">
      <c r="C125" s="1" t="str">
        <f t="shared" si="1"/>
        <v>Diego Said </v>
      </c>
      <c r="E125" s="59" t="s">
        <v>44</v>
      </c>
      <c r="F125" s="84" t="s">
        <v>715</v>
      </c>
      <c r="G125" s="85" t="s">
        <v>716</v>
      </c>
      <c r="H125" s="36" t="str">
        <f t="shared" si="2"/>
        <v>Yo creo que… porque…</v>
      </c>
      <c r="I125" s="45" t="s">
        <v>349</v>
      </c>
      <c r="J125" s="38" t="str">
        <f t="shared" si="3"/>
        <v>Justificar</v>
      </c>
      <c r="K125" s="39">
        <f t="shared" si="4"/>
        <v>5</v>
      </c>
      <c r="L125" s="40" t="str">
        <f t="shared" si="5"/>
        <v>Da opiniones</v>
      </c>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row>
    <row r="126" ht="15.0" customHeight="1">
      <c r="C126" s="1" t="str">
        <f t="shared" si="1"/>
        <v>Diego Said </v>
      </c>
      <c r="F126" s="86"/>
      <c r="G126" s="85" t="s">
        <v>720</v>
      </c>
      <c r="H126" s="36">
        <f t="shared" si="2"/>
        <v>0</v>
      </c>
      <c r="I126" s="37"/>
      <c r="J126" s="38">
        <f t="shared" si="3"/>
        <v>0</v>
      </c>
      <c r="K126" s="39">
        <f t="shared" si="4"/>
        <v>0</v>
      </c>
      <c r="L126" s="40">
        <f t="shared" si="5"/>
        <v>0</v>
      </c>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row>
    <row r="127" ht="15.0" customHeight="1">
      <c r="C127" s="1" t="str">
        <f t="shared" si="1"/>
        <v>Diego Said </v>
      </c>
      <c r="F127" s="86"/>
      <c r="G127" s="87" t="s">
        <v>723</v>
      </c>
      <c r="H127" s="36" t="str">
        <f t="shared" si="2"/>
        <v>Resumiendo,…</v>
      </c>
      <c r="I127" s="45" t="s">
        <v>90</v>
      </c>
      <c r="J127" s="38" t="str">
        <f t="shared" si="3"/>
        <v>Resumir información</v>
      </c>
      <c r="K127" s="39">
        <f t="shared" si="4"/>
        <v>6</v>
      </c>
      <c r="L127" s="40" t="str">
        <f t="shared" si="5"/>
        <v>Da información</v>
      </c>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row>
    <row r="128" ht="15.0" customHeight="1">
      <c r="C128" s="1" t="str">
        <f t="shared" si="1"/>
        <v>gabriela </v>
      </c>
      <c r="E128" s="59" t="s">
        <v>176</v>
      </c>
      <c r="F128" s="84" t="s">
        <v>729</v>
      </c>
      <c r="G128" s="85" t="s">
        <v>730</v>
      </c>
      <c r="H128" s="36" t="str">
        <f t="shared" si="2"/>
        <v>A mi me parece bien…</v>
      </c>
      <c r="I128" s="45" t="s">
        <v>80</v>
      </c>
      <c r="J128" s="38" t="str">
        <f t="shared" si="3"/>
        <v>Concertar</v>
      </c>
      <c r="K128" s="39">
        <f t="shared" si="4"/>
        <v>5</v>
      </c>
      <c r="L128" s="40" t="str">
        <f t="shared" si="5"/>
        <v>Da opiniones</v>
      </c>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row>
    <row r="129" ht="15.0" customHeight="1">
      <c r="C129" s="1" t="str">
        <f t="shared" si="1"/>
        <v>Diego Said </v>
      </c>
      <c r="E129" s="59" t="s">
        <v>44</v>
      </c>
      <c r="F129" s="84" t="s">
        <v>732</v>
      </c>
      <c r="G129" s="85" t="s">
        <v>733</v>
      </c>
      <c r="H129" s="36" t="str">
        <f t="shared" si="2"/>
        <v>No estoy seguro…</v>
      </c>
      <c r="I129" s="45" t="s">
        <v>180</v>
      </c>
      <c r="J129" s="38" t="str">
        <f t="shared" si="3"/>
        <v>Dudar</v>
      </c>
      <c r="K129" s="39">
        <f t="shared" si="4"/>
        <v>11</v>
      </c>
      <c r="L129" s="40" t="str">
        <f t="shared" si="5"/>
        <v>Muestra tensión o molestia</v>
      </c>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row>
    <row r="130" ht="15.0" customHeight="1">
      <c r="C130" s="1" t="str">
        <f t="shared" si="1"/>
        <v>Juan </v>
      </c>
      <c r="E130" s="59" t="s">
        <v>18</v>
      </c>
      <c r="F130" s="84" t="s">
        <v>736</v>
      </c>
      <c r="G130" s="85" t="s">
        <v>737</v>
      </c>
      <c r="H130" s="36">
        <f t="shared" si="2"/>
        <v>0</v>
      </c>
      <c r="I130" s="37"/>
      <c r="J130" s="38">
        <f t="shared" si="3"/>
        <v>0</v>
      </c>
      <c r="K130" s="39">
        <f t="shared" si="4"/>
        <v>0</v>
      </c>
      <c r="L130" s="40">
        <f t="shared" si="5"/>
        <v>0</v>
      </c>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row>
    <row r="131" ht="15.0" customHeight="1">
      <c r="C131" s="1" t="str">
        <f t="shared" si="1"/>
        <v>gabriela </v>
      </c>
      <c r="E131" s="59" t="s">
        <v>176</v>
      </c>
      <c r="F131" s="84" t="s">
        <v>736</v>
      </c>
      <c r="G131" s="85" t="s">
        <v>739</v>
      </c>
      <c r="H131" s="36" t="str">
        <f t="shared" si="2"/>
        <v>Por favor, expliqueme…</v>
      </c>
      <c r="I131" s="45" t="s">
        <v>81</v>
      </c>
      <c r="J131" s="38" t="str">
        <f t="shared" si="3"/>
        <v>Clarificación</v>
      </c>
      <c r="K131" s="39">
        <f t="shared" si="4"/>
        <v>7</v>
      </c>
      <c r="L131" s="40" t="str">
        <f t="shared" si="5"/>
        <v>Pide información</v>
      </c>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row>
    <row r="132" ht="15.0" customHeight="1">
      <c r="C132" s="1" t="str">
        <f t="shared" si="1"/>
        <v>Diego Said </v>
      </c>
      <c r="E132" s="59" t="s">
        <v>44</v>
      </c>
      <c r="F132" s="84" t="s">
        <v>742</v>
      </c>
      <c r="G132" s="85" t="s">
        <v>743</v>
      </c>
      <c r="H132" s="36" t="str">
        <f t="shared" si="2"/>
        <v>Si, estoy de acuerdo…</v>
      </c>
      <c r="I132" s="45" t="s">
        <v>144</v>
      </c>
      <c r="J132" s="38" t="str">
        <f t="shared" si="3"/>
        <v>Aceptación/Confirmación</v>
      </c>
      <c r="K132" s="39">
        <f t="shared" si="4"/>
        <v>3</v>
      </c>
      <c r="L132" s="40" t="str">
        <f t="shared" si="5"/>
        <v>Muestra acuerdo o aprueba</v>
      </c>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row>
    <row r="133" ht="15.0" customHeight="1">
      <c r="C133" s="1" t="str">
        <f t="shared" si="1"/>
        <v>Juan </v>
      </c>
      <c r="E133" s="59" t="s">
        <v>18</v>
      </c>
      <c r="F133" s="84" t="s">
        <v>744</v>
      </c>
      <c r="G133" s="85" t="s">
        <v>745</v>
      </c>
      <c r="H133" s="36" t="str">
        <f t="shared" si="2"/>
        <v>¡Esto va bien! Sigamos…</v>
      </c>
      <c r="I133" s="45" t="s">
        <v>99</v>
      </c>
      <c r="J133" s="38" t="str">
        <f t="shared" si="3"/>
        <v>Reforzar</v>
      </c>
      <c r="K133" s="39">
        <f t="shared" si="4"/>
        <v>5</v>
      </c>
      <c r="L133" s="40" t="str">
        <f t="shared" si="5"/>
        <v>Da opiniones</v>
      </c>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row>
    <row r="134" ht="15.0" customHeight="1">
      <c r="C134" s="1" t="str">
        <f t="shared" si="1"/>
        <v>gabriela </v>
      </c>
      <c r="E134" s="59" t="s">
        <v>176</v>
      </c>
      <c r="F134" s="84" t="s">
        <v>747</v>
      </c>
      <c r="G134" s="85" t="s">
        <v>748</v>
      </c>
      <c r="H134" s="36" t="str">
        <f t="shared" si="2"/>
        <v>Si, estoy de acuerdo…</v>
      </c>
      <c r="I134" s="45" t="s">
        <v>144</v>
      </c>
      <c r="J134" s="38" t="str">
        <f t="shared" si="3"/>
        <v>Aceptación/Confirmación</v>
      </c>
      <c r="K134" s="39">
        <f t="shared" si="4"/>
        <v>3</v>
      </c>
      <c r="L134" s="40" t="str">
        <f t="shared" si="5"/>
        <v>Muestra acuerdo o aprueba</v>
      </c>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row>
    <row r="135" ht="15.0" customHeight="1">
      <c r="C135" s="1" t="str">
        <f t="shared" si="1"/>
        <v>Diego Said </v>
      </c>
      <c r="E135" s="59" t="s">
        <v>44</v>
      </c>
      <c r="F135" s="84" t="s">
        <v>751</v>
      </c>
      <c r="G135" s="85" t="s">
        <v>752</v>
      </c>
      <c r="H135" s="36" t="str">
        <f t="shared" si="2"/>
        <v>¡Vamos por buen camino!…</v>
      </c>
      <c r="I135" s="45" t="s">
        <v>278</v>
      </c>
      <c r="J135" s="38" t="str">
        <f t="shared" si="3"/>
        <v>Animar</v>
      </c>
      <c r="K135" s="39">
        <f t="shared" si="4"/>
        <v>1</v>
      </c>
      <c r="L135" s="40" t="str">
        <f t="shared" si="5"/>
        <v>Muestra solidaridad</v>
      </c>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row>
    <row r="136" ht="15.0" customHeight="1">
      <c r="C136" s="1" t="str">
        <f t="shared" si="1"/>
        <v>Juan </v>
      </c>
      <c r="E136" s="59" t="s">
        <v>18</v>
      </c>
      <c r="F136" s="84" t="s">
        <v>751</v>
      </c>
      <c r="G136" s="85" t="s">
        <v>557</v>
      </c>
      <c r="H136" s="36" t="str">
        <f t="shared" si="2"/>
        <v>¡Vamos por buen camino!…</v>
      </c>
      <c r="I136" s="45" t="s">
        <v>278</v>
      </c>
      <c r="J136" s="38" t="str">
        <f t="shared" si="3"/>
        <v>Animar</v>
      </c>
      <c r="K136" s="39">
        <f t="shared" si="4"/>
        <v>1</v>
      </c>
      <c r="L136" s="40" t="str">
        <f t="shared" si="5"/>
        <v>Muestra solidaridad</v>
      </c>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row>
    <row r="137" ht="15.0" customHeight="1">
      <c r="C137" s="1" t="str">
        <f t="shared" si="1"/>
        <v>Renzo </v>
      </c>
      <c r="E137" s="59" t="s">
        <v>139</v>
      </c>
      <c r="F137" s="84" t="s">
        <v>751</v>
      </c>
      <c r="G137" s="85" t="s">
        <v>755</v>
      </c>
      <c r="H137" s="36">
        <f t="shared" si="2"/>
        <v>0</v>
      </c>
      <c r="I137" s="37"/>
      <c r="J137" s="38">
        <f t="shared" si="3"/>
        <v>0</v>
      </c>
      <c r="K137" s="39">
        <f t="shared" si="4"/>
        <v>0</v>
      </c>
      <c r="L137" s="40">
        <f t="shared" si="5"/>
        <v>0</v>
      </c>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row>
    <row r="138" ht="15.0" customHeight="1">
      <c r="C138" s="1" t="str">
        <f t="shared" si="1"/>
        <v>Diego Said </v>
      </c>
      <c r="E138" s="59" t="s">
        <v>44</v>
      </c>
      <c r="F138" s="84" t="s">
        <v>751</v>
      </c>
      <c r="G138" s="85" t="s">
        <v>352</v>
      </c>
      <c r="H138" s="36" t="str">
        <f t="shared" si="2"/>
        <v>¡Vamos por buen camino!…</v>
      </c>
      <c r="I138" s="45" t="s">
        <v>278</v>
      </c>
      <c r="J138" s="38" t="str">
        <f t="shared" si="3"/>
        <v>Animar</v>
      </c>
      <c r="K138" s="39">
        <f t="shared" si="4"/>
        <v>1</v>
      </c>
      <c r="L138" s="40" t="str">
        <f t="shared" si="5"/>
        <v>Muestra solidaridad</v>
      </c>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row>
    <row r="139" ht="15.0" customHeight="1">
      <c r="C139" s="1" t="str">
        <f t="shared" si="1"/>
        <v>Diego Said </v>
      </c>
      <c r="F139" s="86"/>
      <c r="G139" s="85" t="s">
        <v>762</v>
      </c>
      <c r="H139" s="36" t="str">
        <f t="shared" si="2"/>
        <v>¿Están de acuerdo...?</v>
      </c>
      <c r="I139" s="45" t="s">
        <v>71</v>
      </c>
      <c r="J139" s="38" t="str">
        <f t="shared" si="3"/>
        <v>Requerir confirmación</v>
      </c>
      <c r="K139" s="39">
        <f t="shared" si="4"/>
        <v>8</v>
      </c>
      <c r="L139" s="40" t="str">
        <f t="shared" si="5"/>
        <v>Pide opinión</v>
      </c>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row>
    <row r="140" ht="15.0" customHeight="1">
      <c r="C140" s="1" t="str">
        <f t="shared" si="1"/>
        <v>Diego Said </v>
      </c>
      <c r="F140" s="86"/>
      <c r="G140" s="85" t="s">
        <v>768</v>
      </c>
      <c r="H140" s="36">
        <f t="shared" si="2"/>
        <v>0</v>
      </c>
      <c r="I140" s="37"/>
      <c r="J140" s="38">
        <f t="shared" si="3"/>
        <v>0</v>
      </c>
      <c r="K140" s="39">
        <f t="shared" si="4"/>
        <v>0</v>
      </c>
      <c r="L140" s="40">
        <f t="shared" si="5"/>
        <v>0</v>
      </c>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row>
    <row r="141" ht="15.0" customHeight="1">
      <c r="C141" s="1" t="str">
        <f t="shared" si="1"/>
        <v>Renzo </v>
      </c>
      <c r="E141" s="59" t="s">
        <v>139</v>
      </c>
      <c r="F141" s="84" t="s">
        <v>751</v>
      </c>
      <c r="G141" s="85" t="s">
        <v>530</v>
      </c>
      <c r="H141" s="36" t="str">
        <f t="shared" si="2"/>
        <v>¡Esto va bien! Sigamos…</v>
      </c>
      <c r="I141" s="45" t="s">
        <v>99</v>
      </c>
      <c r="J141" s="38" t="str">
        <f t="shared" si="3"/>
        <v>Reforzar</v>
      </c>
      <c r="K141" s="39">
        <f t="shared" si="4"/>
        <v>5</v>
      </c>
      <c r="L141" s="40" t="str">
        <f t="shared" si="5"/>
        <v>Da opiniones</v>
      </c>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row>
    <row r="142" ht="15.0" customHeight="1">
      <c r="C142" s="1" t="str">
        <f t="shared" si="1"/>
        <v>gabriela </v>
      </c>
      <c r="E142" s="59" t="s">
        <v>176</v>
      </c>
      <c r="F142" s="84" t="s">
        <v>775</v>
      </c>
      <c r="G142" s="85" t="s">
        <v>776</v>
      </c>
      <c r="H142" s="36" t="str">
        <f t="shared" si="2"/>
        <v>No estoy seguro…</v>
      </c>
      <c r="I142" s="45" t="s">
        <v>180</v>
      </c>
      <c r="J142" s="38" t="str">
        <f t="shared" si="3"/>
        <v>Dudar</v>
      </c>
      <c r="K142" s="39">
        <f t="shared" si="4"/>
        <v>11</v>
      </c>
      <c r="L142" s="40" t="str">
        <f t="shared" si="5"/>
        <v>Muestra tensión o molestia</v>
      </c>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row>
    <row r="143" ht="15.0" customHeight="1">
      <c r="C143" s="1" t="str">
        <f t="shared" si="1"/>
        <v>Renzo </v>
      </c>
      <c r="E143" s="59" t="s">
        <v>139</v>
      </c>
      <c r="F143" s="84" t="s">
        <v>779</v>
      </c>
      <c r="G143" s="85" t="s">
        <v>780</v>
      </c>
      <c r="H143" s="36" t="str">
        <f t="shared" si="2"/>
        <v>Te explico….</v>
      </c>
      <c r="I143" s="45" t="s">
        <v>102</v>
      </c>
      <c r="J143" s="38" t="str">
        <f t="shared" si="3"/>
        <v>Atender</v>
      </c>
      <c r="K143" s="39">
        <f t="shared" si="4"/>
        <v>1</v>
      </c>
      <c r="L143" s="40" t="str">
        <f t="shared" si="5"/>
        <v>Muestra solidaridad</v>
      </c>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row>
    <row r="144" ht="15.0" customHeight="1">
      <c r="C144" s="1" t="str">
        <f t="shared" si="1"/>
        <v>Juan </v>
      </c>
      <c r="E144" s="59" t="s">
        <v>18</v>
      </c>
      <c r="F144" s="84" t="s">
        <v>785</v>
      </c>
      <c r="G144" s="85" t="s">
        <v>786</v>
      </c>
      <c r="H144" s="36">
        <f t="shared" si="2"/>
        <v>0</v>
      </c>
      <c r="I144" s="37"/>
      <c r="J144" s="38">
        <f t="shared" si="3"/>
        <v>0</v>
      </c>
      <c r="K144" s="39">
        <f t="shared" si="4"/>
        <v>0</v>
      </c>
      <c r="L144" s="40">
        <f t="shared" si="5"/>
        <v>0</v>
      </c>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row>
    <row r="145" ht="15.0" customHeight="1">
      <c r="C145" s="1" t="str">
        <f t="shared" si="1"/>
        <v>Renzo </v>
      </c>
      <c r="E145" s="59" t="s">
        <v>139</v>
      </c>
      <c r="F145" s="84" t="s">
        <v>785</v>
      </c>
      <c r="G145" s="85" t="s">
        <v>789</v>
      </c>
      <c r="H145" s="36" t="str">
        <f t="shared" si="2"/>
        <v>No entiendo, ¿alguien puede...?</v>
      </c>
      <c r="I145" s="45" t="s">
        <v>362</v>
      </c>
      <c r="J145" s="38" t="str">
        <f t="shared" si="3"/>
        <v>Requerir atención</v>
      </c>
      <c r="K145" s="39">
        <f t="shared" si="4"/>
        <v>11</v>
      </c>
      <c r="L145" s="40" t="str">
        <f t="shared" si="5"/>
        <v>Muestra tensión o molestia</v>
      </c>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row>
    <row r="146" ht="15.0" customHeight="1">
      <c r="C146" s="1" t="str">
        <f t="shared" si="1"/>
        <v>gabriela </v>
      </c>
      <c r="E146" s="59" t="s">
        <v>176</v>
      </c>
      <c r="F146" s="84" t="s">
        <v>793</v>
      </c>
      <c r="G146" s="85" t="s">
        <v>794</v>
      </c>
      <c r="H146" s="36" t="str">
        <f t="shared" si="2"/>
        <v>Te explico….</v>
      </c>
      <c r="I146" s="45" t="s">
        <v>102</v>
      </c>
      <c r="J146" s="38" t="str">
        <f t="shared" si="3"/>
        <v>Atender</v>
      </c>
      <c r="K146" s="39">
        <f t="shared" si="4"/>
        <v>1</v>
      </c>
      <c r="L146" s="40" t="str">
        <f t="shared" si="5"/>
        <v>Muestra solidaridad</v>
      </c>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row>
    <row r="147" ht="15.0" customHeight="1">
      <c r="C147" s="1" t="str">
        <f t="shared" si="1"/>
        <v>gabriela </v>
      </c>
      <c r="F147" s="86"/>
      <c r="G147" s="85" t="s">
        <v>799</v>
      </c>
      <c r="H147" s="36" t="str">
        <f t="shared" si="2"/>
        <v>Supongamos que…</v>
      </c>
      <c r="I147" s="45" t="s">
        <v>284</v>
      </c>
      <c r="J147" s="38" t="str">
        <f t="shared" si="3"/>
        <v>Suponer</v>
      </c>
      <c r="K147" s="39">
        <f t="shared" si="4"/>
        <v>5</v>
      </c>
      <c r="L147" s="40" t="str">
        <f t="shared" si="5"/>
        <v>Da opiniones</v>
      </c>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row>
    <row r="148" ht="15.0" customHeight="1">
      <c r="C148" s="1" t="str">
        <f t="shared" si="1"/>
        <v>Juan </v>
      </c>
      <c r="E148" s="59" t="s">
        <v>18</v>
      </c>
      <c r="F148" s="84" t="s">
        <v>802</v>
      </c>
      <c r="G148" s="85" t="s">
        <v>803</v>
      </c>
      <c r="H148" s="36" t="str">
        <f t="shared" si="2"/>
        <v>¿Se puede…?</v>
      </c>
      <c r="I148" s="45" t="s">
        <v>307</v>
      </c>
      <c r="J148" s="38" t="str">
        <f t="shared" si="3"/>
        <v>Opinión</v>
      </c>
      <c r="K148" s="39">
        <f t="shared" si="4"/>
        <v>8</v>
      </c>
      <c r="L148" s="40" t="str">
        <f t="shared" si="5"/>
        <v>Pide opinión</v>
      </c>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row>
    <row r="149" ht="15.0" customHeight="1">
      <c r="C149" s="1" t="str">
        <f t="shared" si="1"/>
        <v>Juan </v>
      </c>
      <c r="F149" s="86"/>
      <c r="G149" s="85" t="s">
        <v>806</v>
      </c>
      <c r="H149" s="36">
        <f t="shared" si="2"/>
        <v>0</v>
      </c>
      <c r="I149" s="37"/>
      <c r="J149" s="38">
        <f t="shared" si="3"/>
        <v>0</v>
      </c>
      <c r="K149" s="39">
        <f t="shared" si="4"/>
        <v>0</v>
      </c>
      <c r="L149" s="40">
        <f t="shared" si="5"/>
        <v>0</v>
      </c>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row>
    <row r="150" ht="15.0" customHeight="1">
      <c r="C150" s="1" t="str">
        <f t="shared" si="1"/>
        <v>Diego Said </v>
      </c>
      <c r="E150" s="59" t="s">
        <v>44</v>
      </c>
      <c r="F150" s="84" t="s">
        <v>802</v>
      </c>
      <c r="G150" s="85" t="s">
        <v>809</v>
      </c>
      <c r="H150" s="36" t="str">
        <f t="shared" si="2"/>
        <v>No estoy seguro…</v>
      </c>
      <c r="I150" s="45" t="s">
        <v>180</v>
      </c>
      <c r="J150" s="38" t="str">
        <f t="shared" si="3"/>
        <v>Dudar</v>
      </c>
      <c r="K150" s="39">
        <f t="shared" si="4"/>
        <v>11</v>
      </c>
      <c r="L150" s="40" t="str">
        <f t="shared" si="5"/>
        <v>Muestra tensión o molestia</v>
      </c>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row>
    <row r="151" ht="15.0" customHeight="1">
      <c r="C151" s="1" t="str">
        <f t="shared" si="1"/>
        <v>Renzo </v>
      </c>
      <c r="E151" s="59" t="s">
        <v>139</v>
      </c>
      <c r="F151" s="84" t="s">
        <v>813</v>
      </c>
      <c r="G151" s="85" t="s">
        <v>814</v>
      </c>
      <c r="H151" s="36" t="str">
        <f t="shared" si="2"/>
        <v>No estoy seguro…</v>
      </c>
      <c r="I151" s="45" t="s">
        <v>180</v>
      </c>
      <c r="J151" s="38" t="str">
        <f t="shared" si="3"/>
        <v>Dudar</v>
      </c>
      <c r="K151" s="39">
        <f t="shared" si="4"/>
        <v>11</v>
      </c>
      <c r="L151" s="40" t="str">
        <f t="shared" si="5"/>
        <v>Muestra tensión o molestia</v>
      </c>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row>
    <row r="152" ht="15.0" customHeight="1">
      <c r="C152" s="1" t="str">
        <f t="shared" si="1"/>
        <v>gabriela </v>
      </c>
      <c r="E152" s="59" t="s">
        <v>176</v>
      </c>
      <c r="F152" s="84" t="s">
        <v>813</v>
      </c>
      <c r="G152" s="85" t="s">
        <v>817</v>
      </c>
      <c r="H152" s="36">
        <f t="shared" si="2"/>
        <v>0</v>
      </c>
      <c r="I152" s="37"/>
      <c r="J152" s="38">
        <f t="shared" si="3"/>
        <v>0</v>
      </c>
      <c r="K152" s="39">
        <f t="shared" si="4"/>
        <v>0</v>
      </c>
      <c r="L152" s="40">
        <f t="shared" si="5"/>
        <v>0</v>
      </c>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row>
    <row r="153" ht="15.0" customHeight="1">
      <c r="C153" s="1" t="str">
        <f t="shared" si="1"/>
        <v>Mateo </v>
      </c>
      <c r="E153" s="59" t="s">
        <v>152</v>
      </c>
      <c r="F153" s="84" t="s">
        <v>821</v>
      </c>
      <c r="G153" s="85" t="s">
        <v>822</v>
      </c>
      <c r="H153" s="36" t="str">
        <f t="shared" si="2"/>
        <v>No entiendo, ¿alguien puede...?</v>
      </c>
      <c r="I153" s="45" t="s">
        <v>362</v>
      </c>
      <c r="J153" s="38" t="str">
        <f t="shared" si="3"/>
        <v>Requerir atención</v>
      </c>
      <c r="K153" s="39">
        <f t="shared" si="4"/>
        <v>11</v>
      </c>
      <c r="L153" s="40" t="str">
        <f t="shared" si="5"/>
        <v>Muestra tensión o molestia</v>
      </c>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row>
    <row r="154" ht="15.0" customHeight="1">
      <c r="C154" s="1" t="str">
        <f t="shared" si="1"/>
        <v>gabriela </v>
      </c>
      <c r="E154" s="59" t="s">
        <v>176</v>
      </c>
      <c r="F154" s="84" t="s">
        <v>821</v>
      </c>
      <c r="G154" s="85" t="s">
        <v>827</v>
      </c>
      <c r="H154" s="36" t="str">
        <f t="shared" si="2"/>
        <v>Yo pienso que…</v>
      </c>
      <c r="I154" s="45" t="s">
        <v>127</v>
      </c>
      <c r="J154" s="38" t="str">
        <f t="shared" si="3"/>
        <v>Sugerir</v>
      </c>
      <c r="K154" s="39">
        <f t="shared" si="4"/>
        <v>5</v>
      </c>
      <c r="L154" s="40" t="str">
        <f t="shared" si="5"/>
        <v>Da opiniones</v>
      </c>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row>
    <row r="155" ht="15.0" customHeight="1">
      <c r="C155" s="1" t="str">
        <f t="shared" si="1"/>
        <v>Renzo </v>
      </c>
      <c r="E155" s="59" t="s">
        <v>139</v>
      </c>
      <c r="F155" s="84" t="s">
        <v>832</v>
      </c>
      <c r="G155" s="85" t="s">
        <v>833</v>
      </c>
      <c r="H155" s="36" t="str">
        <f t="shared" si="2"/>
        <v>Te explico….</v>
      </c>
      <c r="I155" s="45" t="s">
        <v>102</v>
      </c>
      <c r="J155" s="38" t="str">
        <f t="shared" si="3"/>
        <v>Atender</v>
      </c>
      <c r="K155" s="39">
        <f t="shared" si="4"/>
        <v>1</v>
      </c>
      <c r="L155" s="40" t="str">
        <f t="shared" si="5"/>
        <v>Muestra solidaridad</v>
      </c>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row>
    <row r="156" ht="15.0" customHeight="1">
      <c r="C156" s="1" t="str">
        <f t="shared" si="1"/>
        <v>gabriela </v>
      </c>
      <c r="E156" s="59" t="s">
        <v>176</v>
      </c>
      <c r="F156" s="84" t="s">
        <v>832</v>
      </c>
      <c r="G156" s="85" t="s">
        <v>836</v>
      </c>
      <c r="H156" s="36" t="str">
        <f t="shared" si="2"/>
        <v>Yo pienso que…</v>
      </c>
      <c r="I156" s="45" t="s">
        <v>127</v>
      </c>
      <c r="J156" s="38" t="str">
        <f t="shared" si="3"/>
        <v>Sugerir</v>
      </c>
      <c r="K156" s="39">
        <f t="shared" si="4"/>
        <v>5</v>
      </c>
      <c r="L156" s="40" t="str">
        <f t="shared" si="5"/>
        <v>Da opiniones</v>
      </c>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row>
    <row r="157" ht="15.0" customHeight="1">
      <c r="C157" s="1" t="str">
        <f t="shared" si="1"/>
        <v>gabriela </v>
      </c>
      <c r="F157" s="86"/>
      <c r="G157" s="85" t="s">
        <v>839</v>
      </c>
      <c r="H157" s="36">
        <f t="shared" si="2"/>
        <v>0</v>
      </c>
      <c r="I157" s="37"/>
      <c r="J157" s="38">
        <f t="shared" si="3"/>
        <v>0</v>
      </c>
      <c r="K157" s="39">
        <f t="shared" si="4"/>
        <v>0</v>
      </c>
      <c r="L157" s="40">
        <f t="shared" si="5"/>
        <v>0</v>
      </c>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row>
    <row r="158" ht="15.0" customHeight="1">
      <c r="C158" s="1" t="str">
        <f t="shared" si="1"/>
        <v>Renzo </v>
      </c>
      <c r="E158" s="59" t="s">
        <v>139</v>
      </c>
      <c r="F158" s="84" t="s">
        <v>832</v>
      </c>
      <c r="G158" s="85" t="s">
        <v>941</v>
      </c>
      <c r="H158" s="36" t="str">
        <f t="shared" si="2"/>
        <v>Yo creo que debemos intentar…</v>
      </c>
      <c r="I158" s="45" t="s">
        <v>65</v>
      </c>
      <c r="J158" s="38" t="str">
        <f t="shared" si="3"/>
        <v>Sugerir acción</v>
      </c>
      <c r="K158" s="39">
        <f t="shared" si="4"/>
        <v>4</v>
      </c>
      <c r="L158" s="40" t="str">
        <f t="shared" si="5"/>
        <v>Da sugerencia u orientación</v>
      </c>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row>
    <row r="159" ht="15.0" customHeight="1">
      <c r="C159" s="1" t="str">
        <f t="shared" si="1"/>
        <v>Mateo </v>
      </c>
      <c r="E159" s="59" t="s">
        <v>152</v>
      </c>
      <c r="F159" s="84" t="s">
        <v>944</v>
      </c>
      <c r="G159" s="85" t="s">
        <v>945</v>
      </c>
      <c r="H159" s="36" t="str">
        <f t="shared" si="2"/>
        <v>En otras palabras…</v>
      </c>
      <c r="I159" s="45" t="s">
        <v>318</v>
      </c>
      <c r="J159" s="38" t="str">
        <f t="shared" si="3"/>
        <v>Parafrasear</v>
      </c>
      <c r="K159" s="39">
        <f t="shared" si="4"/>
        <v>6</v>
      </c>
      <c r="L159" s="40" t="str">
        <f t="shared" si="5"/>
        <v>Da información</v>
      </c>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row>
    <row r="160" ht="15.0" customHeight="1">
      <c r="C160" s="1" t="str">
        <f t="shared" si="1"/>
        <v>Juan </v>
      </c>
      <c r="E160" s="59" t="s">
        <v>18</v>
      </c>
      <c r="F160" s="84" t="s">
        <v>944</v>
      </c>
      <c r="G160" s="85" t="s">
        <v>948</v>
      </c>
      <c r="H160" s="36" t="str">
        <f t="shared" si="2"/>
        <v>Yo pienso que…</v>
      </c>
      <c r="I160" s="45" t="s">
        <v>127</v>
      </c>
      <c r="J160" s="38" t="str">
        <f t="shared" si="3"/>
        <v>Sugerir</v>
      </c>
      <c r="K160" s="39">
        <f t="shared" si="4"/>
        <v>5</v>
      </c>
      <c r="L160" s="40" t="str">
        <f t="shared" si="5"/>
        <v>Da opiniones</v>
      </c>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row>
    <row r="161" ht="15.0" customHeight="1">
      <c r="C161" s="1" t="str">
        <f t="shared" si="1"/>
        <v>Renzo </v>
      </c>
      <c r="E161" s="59" t="s">
        <v>139</v>
      </c>
      <c r="F161" s="84" t="s">
        <v>944</v>
      </c>
      <c r="G161" s="87" t="s">
        <v>952</v>
      </c>
      <c r="H161" s="36" t="str">
        <f t="shared" si="2"/>
        <v>Resumiendo,…</v>
      </c>
      <c r="I161" s="45" t="s">
        <v>90</v>
      </c>
      <c r="J161" s="38" t="str">
        <f t="shared" si="3"/>
        <v>Resumir información</v>
      </c>
      <c r="K161" s="39">
        <f t="shared" si="4"/>
        <v>6</v>
      </c>
      <c r="L161" s="40" t="str">
        <f t="shared" si="5"/>
        <v>Da información</v>
      </c>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row>
    <row r="162" ht="15.0" customHeight="1">
      <c r="C162" s="1" t="str">
        <f t="shared" si="1"/>
        <v>Mateo </v>
      </c>
      <c r="E162" s="59" t="s">
        <v>152</v>
      </c>
      <c r="F162" s="84" t="s">
        <v>944</v>
      </c>
      <c r="G162" s="85" t="s">
        <v>956</v>
      </c>
      <c r="H162" s="36">
        <f t="shared" si="2"/>
        <v>0</v>
      </c>
      <c r="I162" s="37"/>
      <c r="J162" s="38">
        <f t="shared" si="3"/>
        <v>0</v>
      </c>
      <c r="K162" s="39">
        <f t="shared" si="4"/>
        <v>0</v>
      </c>
      <c r="L162" s="40">
        <f t="shared" si="5"/>
        <v>0</v>
      </c>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row>
    <row r="163" ht="15.0" customHeight="1">
      <c r="C163" s="1" t="str">
        <f t="shared" si="1"/>
        <v>gabriela </v>
      </c>
      <c r="E163" s="59" t="s">
        <v>176</v>
      </c>
      <c r="F163" s="84" t="s">
        <v>959</v>
      </c>
      <c r="G163" s="85" t="s">
        <v>960</v>
      </c>
      <c r="H163" s="36">
        <f t="shared" si="2"/>
        <v>0</v>
      </c>
      <c r="I163" s="37"/>
      <c r="J163" s="38">
        <f t="shared" si="3"/>
        <v>0</v>
      </c>
      <c r="K163" s="39">
        <f t="shared" si="4"/>
        <v>0</v>
      </c>
      <c r="L163" s="40">
        <f t="shared" si="5"/>
        <v>0</v>
      </c>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row>
    <row r="164" ht="15.0" customHeight="1">
      <c r="C164" s="1" t="str">
        <f t="shared" si="1"/>
        <v>Renzo </v>
      </c>
      <c r="E164" s="59" t="s">
        <v>139</v>
      </c>
      <c r="F164" s="84" t="s">
        <v>963</v>
      </c>
      <c r="G164" s="85" t="s">
        <v>965</v>
      </c>
      <c r="H164" s="36">
        <f t="shared" si="2"/>
        <v>0</v>
      </c>
      <c r="I164" s="37"/>
      <c r="J164" s="38">
        <f t="shared" si="3"/>
        <v>0</v>
      </c>
      <c r="K164" s="39">
        <f t="shared" si="4"/>
        <v>0</v>
      </c>
      <c r="L164" s="40">
        <f t="shared" si="5"/>
        <v>0</v>
      </c>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row>
    <row r="165" ht="15.0" customHeight="1">
      <c r="C165" s="1" t="str">
        <f t="shared" si="1"/>
        <v>Renzo </v>
      </c>
      <c r="F165" s="86"/>
      <c r="G165" s="85" t="s">
        <v>969</v>
      </c>
      <c r="H165" s="36">
        <f t="shared" si="2"/>
        <v>0</v>
      </c>
      <c r="I165" s="37"/>
      <c r="J165" s="38">
        <f t="shared" si="3"/>
        <v>0</v>
      </c>
      <c r="K165" s="39">
        <f t="shared" si="4"/>
        <v>0</v>
      </c>
      <c r="L165" s="40">
        <f t="shared" si="5"/>
        <v>0</v>
      </c>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row>
    <row r="166" ht="15.0" customHeight="1">
      <c r="C166" s="1" t="str">
        <f t="shared" si="1"/>
        <v>gabriela </v>
      </c>
      <c r="E166" s="59" t="s">
        <v>176</v>
      </c>
      <c r="F166" s="84" t="s">
        <v>963</v>
      </c>
      <c r="G166" s="85" t="s">
        <v>971</v>
      </c>
      <c r="H166" s="36">
        <f t="shared" si="2"/>
        <v>0</v>
      </c>
      <c r="I166" s="37"/>
      <c r="J166" s="38">
        <f t="shared" si="3"/>
        <v>0</v>
      </c>
      <c r="K166" s="39">
        <f t="shared" si="4"/>
        <v>0</v>
      </c>
      <c r="L166" s="40">
        <f t="shared" si="5"/>
        <v>0</v>
      </c>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row>
    <row r="167" ht="15.0" customHeight="1">
      <c r="C167" s="1" t="str">
        <f t="shared" si="1"/>
        <v>Mateo </v>
      </c>
      <c r="E167" s="59" t="s">
        <v>152</v>
      </c>
      <c r="F167" s="84" t="s">
        <v>1010</v>
      </c>
      <c r="G167" s="85" t="s">
        <v>1011</v>
      </c>
      <c r="H167" s="36" t="str">
        <f t="shared" si="2"/>
        <v>Resumiendo,…</v>
      </c>
      <c r="I167" s="45" t="s">
        <v>90</v>
      </c>
      <c r="J167" s="38" t="str">
        <f t="shared" si="3"/>
        <v>Resumir información</v>
      </c>
      <c r="K167" s="39">
        <f t="shared" si="4"/>
        <v>6</v>
      </c>
      <c r="L167" s="40" t="str">
        <f t="shared" si="5"/>
        <v>Da información</v>
      </c>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row>
    <row r="168" ht="15.0" customHeight="1">
      <c r="C168" s="1" t="str">
        <f t="shared" si="1"/>
        <v>Juan </v>
      </c>
      <c r="E168" s="59" t="s">
        <v>18</v>
      </c>
      <c r="F168" s="84" t="s">
        <v>1014</v>
      </c>
      <c r="G168" s="85" t="s">
        <v>1015</v>
      </c>
      <c r="H168" s="36" t="str">
        <f t="shared" si="2"/>
        <v>No entiendo, ¿alguien puede...?</v>
      </c>
      <c r="I168" s="45" t="s">
        <v>362</v>
      </c>
      <c r="J168" s="38" t="str">
        <f t="shared" si="3"/>
        <v>Requerir atención</v>
      </c>
      <c r="K168" s="39">
        <f t="shared" si="4"/>
        <v>11</v>
      </c>
      <c r="L168" s="40" t="str">
        <f t="shared" si="5"/>
        <v>Muestra tensión o molestia</v>
      </c>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row>
    <row r="169" ht="15.0" customHeight="1">
      <c r="C169" s="1" t="str">
        <f t="shared" si="1"/>
        <v>Mateo </v>
      </c>
      <c r="E169" s="59" t="s">
        <v>152</v>
      </c>
      <c r="F169" s="84" t="s">
        <v>1018</v>
      </c>
      <c r="G169" s="85" t="s">
        <v>1019</v>
      </c>
      <c r="H169" s="36" t="str">
        <f t="shared" si="2"/>
        <v>Te explico….</v>
      </c>
      <c r="I169" s="45" t="s">
        <v>102</v>
      </c>
      <c r="J169" s="38" t="str">
        <f t="shared" si="3"/>
        <v>Atender</v>
      </c>
      <c r="K169" s="39">
        <f t="shared" si="4"/>
        <v>1</v>
      </c>
      <c r="L169" s="40" t="str">
        <f t="shared" si="5"/>
        <v>Muestra solidaridad</v>
      </c>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row>
    <row r="170" ht="15.0" customHeight="1">
      <c r="C170" s="1" t="str">
        <f t="shared" si="1"/>
        <v>Juan </v>
      </c>
      <c r="E170" s="59" t="s">
        <v>18</v>
      </c>
      <c r="F170" s="84" t="s">
        <v>1018</v>
      </c>
      <c r="G170" s="85" t="s">
        <v>1022</v>
      </c>
      <c r="H170" s="36" t="str">
        <f t="shared" si="2"/>
        <v>Yo pienso que…</v>
      </c>
      <c r="I170" s="45" t="s">
        <v>127</v>
      </c>
      <c r="J170" s="38" t="str">
        <f t="shared" si="3"/>
        <v>Sugerir</v>
      </c>
      <c r="K170" s="39">
        <f t="shared" si="4"/>
        <v>5</v>
      </c>
      <c r="L170" s="40" t="str">
        <f t="shared" si="5"/>
        <v>Da opiniones</v>
      </c>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row>
    <row r="171" ht="15.0" customHeight="1">
      <c r="C171" s="1" t="str">
        <f t="shared" si="1"/>
        <v>Mateo </v>
      </c>
      <c r="E171" s="59" t="s">
        <v>152</v>
      </c>
      <c r="F171" s="84" t="s">
        <v>1025</v>
      </c>
      <c r="G171" s="85" t="s">
        <v>1026</v>
      </c>
      <c r="H171" s="36">
        <f t="shared" si="2"/>
        <v>0</v>
      </c>
      <c r="I171" s="37"/>
      <c r="J171" s="38">
        <f t="shared" si="3"/>
        <v>0</v>
      </c>
      <c r="K171" s="39">
        <f t="shared" si="4"/>
        <v>0</v>
      </c>
      <c r="L171" s="40">
        <f t="shared" si="5"/>
        <v>0</v>
      </c>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row>
    <row r="172" ht="15.0" customHeight="1">
      <c r="C172" s="1" t="str">
        <f t="shared" si="1"/>
        <v>Mateo </v>
      </c>
      <c r="F172" s="86"/>
      <c r="G172" s="85" t="s">
        <v>1029</v>
      </c>
      <c r="H172" s="36" t="str">
        <f t="shared" si="2"/>
        <v>Yo creo que… porque…</v>
      </c>
      <c r="I172" s="45" t="s">
        <v>349</v>
      </c>
      <c r="J172" s="38" t="str">
        <f t="shared" si="3"/>
        <v>Justificar</v>
      </c>
      <c r="K172" s="39">
        <f t="shared" si="4"/>
        <v>5</v>
      </c>
      <c r="L172" s="40" t="str">
        <f t="shared" si="5"/>
        <v>Da opiniones</v>
      </c>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row>
    <row r="173" ht="15.0" customHeight="1">
      <c r="C173" s="1" t="str">
        <f t="shared" si="1"/>
        <v>Renzo </v>
      </c>
      <c r="E173" s="59" t="s">
        <v>139</v>
      </c>
      <c r="F173" s="84" t="s">
        <v>1034</v>
      </c>
      <c r="G173" s="85" t="s">
        <v>1035</v>
      </c>
      <c r="H173" s="36" t="str">
        <f t="shared" si="2"/>
        <v>Resumiendo,…</v>
      </c>
      <c r="I173" s="45" t="s">
        <v>90</v>
      </c>
      <c r="J173" s="38" t="str">
        <f t="shared" si="3"/>
        <v>Resumir información</v>
      </c>
      <c r="K173" s="39">
        <f t="shared" si="4"/>
        <v>6</v>
      </c>
      <c r="L173" s="40" t="str">
        <f t="shared" si="5"/>
        <v>Da información</v>
      </c>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row>
    <row r="174" ht="15.0" customHeight="1">
      <c r="C174" s="1" t="str">
        <f t="shared" si="1"/>
        <v>Renzo </v>
      </c>
      <c r="F174" s="86"/>
      <c r="G174" s="85" t="s">
        <v>1039</v>
      </c>
      <c r="H174" s="36">
        <f t="shared" si="2"/>
        <v>0</v>
      </c>
      <c r="I174" s="37"/>
      <c r="J174" s="38">
        <f t="shared" si="3"/>
        <v>0</v>
      </c>
      <c r="K174" s="39">
        <f t="shared" si="4"/>
        <v>0</v>
      </c>
      <c r="L174" s="40">
        <f t="shared" si="5"/>
        <v>0</v>
      </c>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row>
    <row r="175" ht="15.0" customHeight="1">
      <c r="C175" s="1" t="str">
        <f t="shared" si="1"/>
        <v>Renzo </v>
      </c>
      <c r="F175" s="86"/>
      <c r="G175" s="85" t="s">
        <v>1042</v>
      </c>
      <c r="H175" s="36">
        <f t="shared" si="2"/>
        <v>0</v>
      </c>
      <c r="I175" s="37"/>
      <c r="J175" s="38">
        <f t="shared" si="3"/>
        <v>0</v>
      </c>
      <c r="K175" s="39">
        <f t="shared" si="4"/>
        <v>0</v>
      </c>
      <c r="L175" s="40">
        <f t="shared" si="5"/>
        <v>0</v>
      </c>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row>
    <row r="176" ht="15.0" customHeight="1">
      <c r="C176" s="1" t="str">
        <f t="shared" si="1"/>
        <v>Juan </v>
      </c>
      <c r="E176" s="59" t="s">
        <v>18</v>
      </c>
      <c r="F176" s="84" t="s">
        <v>1090</v>
      </c>
      <c r="G176" s="85" t="s">
        <v>1091</v>
      </c>
      <c r="H176" s="36" t="str">
        <f t="shared" si="2"/>
        <v>Resumiendo,…</v>
      </c>
      <c r="I176" s="45" t="s">
        <v>90</v>
      </c>
      <c r="J176" s="38" t="str">
        <f t="shared" si="3"/>
        <v>Resumir información</v>
      </c>
      <c r="K176" s="39">
        <f t="shared" si="4"/>
        <v>6</v>
      </c>
      <c r="L176" s="40" t="str">
        <f t="shared" si="5"/>
        <v>Da información</v>
      </c>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row>
    <row r="177" ht="15.0" customHeight="1">
      <c r="C177" s="1" t="str">
        <f t="shared" si="1"/>
        <v>Juan </v>
      </c>
      <c r="F177" s="86"/>
      <c r="G177" s="87" t="s">
        <v>1094</v>
      </c>
      <c r="H177" s="36">
        <f t="shared" si="2"/>
        <v>0</v>
      </c>
      <c r="I177" s="37"/>
      <c r="J177" s="38">
        <f t="shared" si="3"/>
        <v>0</v>
      </c>
      <c r="K177" s="39">
        <f t="shared" si="4"/>
        <v>0</v>
      </c>
      <c r="L177" s="40">
        <f t="shared" si="5"/>
        <v>0</v>
      </c>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row>
    <row r="178" ht="15.0" customHeight="1">
      <c r="C178" s="1" t="str">
        <f t="shared" si="1"/>
        <v>Renzo </v>
      </c>
      <c r="E178" s="59" t="s">
        <v>139</v>
      </c>
      <c r="F178" s="84" t="s">
        <v>230</v>
      </c>
      <c r="G178" s="85" t="s">
        <v>1097</v>
      </c>
      <c r="H178" s="36" t="str">
        <f t="shared" si="2"/>
        <v>Por favor, expliqueme…</v>
      </c>
      <c r="I178" s="45" t="s">
        <v>81</v>
      </c>
      <c r="J178" s="38" t="str">
        <f t="shared" si="3"/>
        <v>Clarificación</v>
      </c>
      <c r="K178" s="39">
        <f t="shared" si="4"/>
        <v>7</v>
      </c>
      <c r="L178" s="40" t="str">
        <f t="shared" si="5"/>
        <v>Pide información</v>
      </c>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row>
    <row r="179" ht="15.0" customHeight="1">
      <c r="C179" s="1" t="str">
        <f t="shared" si="1"/>
        <v>Juan </v>
      </c>
      <c r="E179" s="59" t="s">
        <v>18</v>
      </c>
      <c r="F179" s="84" t="s">
        <v>230</v>
      </c>
      <c r="G179" s="85" t="s">
        <v>713</v>
      </c>
      <c r="H179" s="36" t="str">
        <f t="shared" si="2"/>
        <v>Si, estoy de acuerdo…</v>
      </c>
      <c r="I179" s="45" t="s">
        <v>144</v>
      </c>
      <c r="J179" s="38" t="str">
        <f t="shared" si="3"/>
        <v>Aceptación/Confirmación</v>
      </c>
      <c r="K179" s="39">
        <f t="shared" si="4"/>
        <v>3</v>
      </c>
      <c r="L179" s="40" t="str">
        <f t="shared" si="5"/>
        <v>Muestra acuerdo o aprueba</v>
      </c>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row>
    <row r="180" ht="15.0" customHeight="1">
      <c r="C180" s="1" t="str">
        <f t="shared" si="1"/>
        <v>Renzo </v>
      </c>
      <c r="E180" s="59" t="s">
        <v>139</v>
      </c>
      <c r="F180" s="84" t="s">
        <v>230</v>
      </c>
      <c r="G180" s="85" t="s">
        <v>1100</v>
      </c>
      <c r="H180" s="36" t="str">
        <f t="shared" si="2"/>
        <v>En otras palabras…</v>
      </c>
      <c r="I180" s="45" t="s">
        <v>318</v>
      </c>
      <c r="J180" s="38" t="str">
        <f t="shared" si="3"/>
        <v>Parafrasear</v>
      </c>
      <c r="K180" s="39">
        <f t="shared" si="4"/>
        <v>6</v>
      </c>
      <c r="L180" s="40" t="str">
        <f t="shared" si="5"/>
        <v>Da información</v>
      </c>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row>
    <row r="181" ht="15.0" customHeight="1">
      <c r="C181" s="1" t="str">
        <f t="shared" si="1"/>
        <v>Juan </v>
      </c>
      <c r="E181" s="59" t="s">
        <v>18</v>
      </c>
      <c r="F181" s="84" t="s">
        <v>230</v>
      </c>
      <c r="G181" s="85" t="s">
        <v>1102</v>
      </c>
      <c r="H181" s="36" t="str">
        <f t="shared" si="2"/>
        <v>¡Esto va bien! Sigamos…</v>
      </c>
      <c r="I181" s="45" t="s">
        <v>99</v>
      </c>
      <c r="J181" s="38" t="str">
        <f t="shared" si="3"/>
        <v>Reforzar</v>
      </c>
      <c r="K181" s="39">
        <f t="shared" si="4"/>
        <v>5</v>
      </c>
      <c r="L181" s="40" t="str">
        <f t="shared" si="5"/>
        <v>Da opiniones</v>
      </c>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row>
    <row r="182" ht="15.0" customHeight="1">
      <c r="C182" s="1" t="str">
        <f t="shared" si="1"/>
        <v>Renzo </v>
      </c>
      <c r="E182" s="59" t="s">
        <v>139</v>
      </c>
      <c r="F182" s="84" t="s">
        <v>300</v>
      </c>
      <c r="G182" s="85" t="s">
        <v>713</v>
      </c>
      <c r="H182" s="36" t="str">
        <f t="shared" si="2"/>
        <v>Yo pienso que…</v>
      </c>
      <c r="I182" s="37"/>
      <c r="J182" s="38" t="str">
        <f>IF(I183=W$28,X$28,IF(I183=W$29,X$29,IF(I183=W$30,X$30,IF(I183=W$31,X$31,IF(I183=W$32,X$32,IF(I183=W$33,X$33,IF(I183=W$34,X$34,IF(I183=W$35,X$35,IF(I183=W$36,X$36,IF(I183=W$37,X$37,IF(I183=W$38,X$38,IF(I183=W$39,X$39,IF(I183=W$40,X$40,IF(I183=W$41,X$41,IF(I183=W$42,X$42,IF(I183=W$43,X$43,IF(I183=W$44,X$44,IF(I183=W$45,X$45,IF(I183=W$46,X$46,IF(I183=W$47,X$47,IF(I183=W$48,X$48,IF(I183=W$49,X$49,IF(I183=W$50,X$50,IF(I183=W$51,X$51,IF(I183=W$52,X$52,IF(I183=W$53,X$53,IF(I183=W$54,X$54,IF(I183=W$55,X$55,IF(I183=W$56,X$56,IF(I183=W$57,X$57,IF(I183=W$58,X$58,IF(I183=W$59,X$59,IF(I183=W$60,X$60,IF(I183=W$61,X$61,IF(I183=W$62,X$62,IF(I183=W$63,X$63,0))))))))))))))))))))))))))))))))))))</f>
        <v>Sugerir</v>
      </c>
      <c r="K182" s="39">
        <f t="shared" si="4"/>
        <v>5</v>
      </c>
      <c r="L182" s="40" t="str">
        <f t="shared" si="5"/>
        <v>Da opiniones</v>
      </c>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row>
    <row r="183" ht="15.0" customHeight="1">
      <c r="C183" s="1" t="str">
        <f t="shared" si="1"/>
        <v>Renzo </v>
      </c>
      <c r="F183" s="86"/>
      <c r="G183" s="85" t="s">
        <v>1107</v>
      </c>
      <c r="H183" s="36" t="str">
        <f t="shared" si="2"/>
        <v>Yo pienso que…</v>
      </c>
      <c r="I183" s="45" t="s">
        <v>127</v>
      </c>
      <c r="J183" s="38" t="str">
        <f t="shared" ref="J183:J314" si="24">IF(I183=W$28,X$28,IF(I183=W$29,X$29,IF(I183=W$30,X$30,IF(I183=W$31,X$31,IF(I183=W$32,X$32,IF(I183=W$33,X$33,IF(I183=W$34,X$34,IF(I183=W$35,X$35,IF(I183=W$36,X$36,IF(I183=W$37,X$37,IF(I183=W$38,X$38,IF(I183=W$39,X$39,IF(I183=W$40,X$40,IF(I183=W$41,X$41,IF(I183=W$42,X$42,IF(I183=W$43,X$43,IF(I183=W$44,X$44,IF(I183=W$45,X$45,IF(I183=W$46,X$46,IF(I183=W$47,X$47,IF(I183=W$48,X$48,IF(I183=W$49,X$49,IF(I183=W$50,X$50,IF(I183=W$51,X$51,IF(I183=W$52,X$52,IF(I183=W$53,X$53,IF(I183=W$54,X$54,IF(I183=W$55,X$55,IF(I183=W$56,X$56,IF(I183=W$57,X$57,IF(I183=W$58,X$58,IF(I183=W$59,X$59,IF(I183=W$60,X$60,IF(I183=W$61,X$61,IF(I183=W$62,X$62,IF(I183=W$63,X$63,0))))))))))))))))))))))))))))))))))))</f>
        <v>Sugerir</v>
      </c>
      <c r="K183" s="39">
        <f t="shared" si="4"/>
        <v>5</v>
      </c>
      <c r="L183" s="40" t="str">
        <f t="shared" si="5"/>
        <v>Da opiniones</v>
      </c>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row>
    <row r="184" ht="15.0" customHeight="1">
      <c r="C184" s="1" t="str">
        <f t="shared" si="1"/>
        <v>Diego Said </v>
      </c>
      <c r="E184" s="59" t="s">
        <v>44</v>
      </c>
      <c r="F184" s="84" t="s">
        <v>300</v>
      </c>
      <c r="G184" s="85" t="s">
        <v>352</v>
      </c>
      <c r="H184" s="36">
        <f t="shared" si="2"/>
        <v>0</v>
      </c>
      <c r="I184" s="37"/>
      <c r="J184" s="38">
        <f t="shared" si="24"/>
        <v>0</v>
      </c>
      <c r="K184" s="39">
        <f t="shared" si="4"/>
        <v>0</v>
      </c>
      <c r="L184" s="40">
        <f t="shared" si="5"/>
        <v>0</v>
      </c>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row>
    <row r="185" ht="15.0" customHeight="1">
      <c r="C185" s="1" t="str">
        <f t="shared" si="1"/>
        <v>Juan </v>
      </c>
      <c r="E185" s="59" t="s">
        <v>18</v>
      </c>
      <c r="F185" s="84" t="s">
        <v>1110</v>
      </c>
      <c r="G185" s="85" t="s">
        <v>1111</v>
      </c>
      <c r="H185" s="36">
        <f t="shared" si="2"/>
        <v>0</v>
      </c>
      <c r="I185" s="37"/>
      <c r="J185" s="38">
        <f t="shared" si="24"/>
        <v>0</v>
      </c>
      <c r="K185" s="39">
        <f t="shared" si="4"/>
        <v>0</v>
      </c>
      <c r="L185" s="40">
        <f t="shared" si="5"/>
        <v>0</v>
      </c>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row>
    <row r="186" ht="15.0" customHeight="1">
      <c r="C186" s="1" t="str">
        <f t="shared" si="1"/>
        <v>Diego Said </v>
      </c>
      <c r="E186" s="59" t="s">
        <v>44</v>
      </c>
      <c r="F186" s="84" t="s">
        <v>1110</v>
      </c>
      <c r="G186" s="85" t="s">
        <v>769</v>
      </c>
      <c r="H186" s="36">
        <f t="shared" si="2"/>
        <v>0</v>
      </c>
      <c r="I186" s="37"/>
      <c r="J186" s="38">
        <f t="shared" si="24"/>
        <v>0</v>
      </c>
      <c r="K186" s="39">
        <f t="shared" si="4"/>
        <v>0</v>
      </c>
      <c r="L186" s="40">
        <f t="shared" si="5"/>
        <v>0</v>
      </c>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row>
    <row r="187" ht="15.0" customHeight="1">
      <c r="C187" s="1" t="str">
        <f t="shared" si="1"/>
        <v>Renzo </v>
      </c>
      <c r="E187" s="59" t="s">
        <v>139</v>
      </c>
      <c r="F187" s="84" t="s">
        <v>1110</v>
      </c>
      <c r="G187" s="85" t="s">
        <v>947</v>
      </c>
      <c r="H187" s="36">
        <f t="shared" si="2"/>
        <v>0</v>
      </c>
      <c r="I187" s="37"/>
      <c r="J187" s="38">
        <f t="shared" si="24"/>
        <v>0</v>
      </c>
      <c r="K187" s="39">
        <f t="shared" si="4"/>
        <v>0</v>
      </c>
      <c r="L187" s="40">
        <f t="shared" si="5"/>
        <v>0</v>
      </c>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row>
    <row r="188" ht="15.0" customHeight="1">
      <c r="C188" s="1" t="str">
        <f t="shared" si="1"/>
        <v>gabriela </v>
      </c>
      <c r="E188" s="59" t="s">
        <v>176</v>
      </c>
      <c r="F188" s="84" t="s">
        <v>1110</v>
      </c>
      <c r="G188" s="85" t="s">
        <v>1116</v>
      </c>
      <c r="H188" s="36">
        <f t="shared" si="2"/>
        <v>0</v>
      </c>
      <c r="I188" s="37"/>
      <c r="J188" s="38">
        <f t="shared" si="24"/>
        <v>0</v>
      </c>
      <c r="K188" s="39">
        <f t="shared" si="4"/>
        <v>0</v>
      </c>
      <c r="L188" s="40">
        <f t="shared" si="5"/>
        <v>0</v>
      </c>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row>
    <row r="189" ht="15.0" customHeight="1">
      <c r="C189" s="1" t="str">
        <f t="shared" si="1"/>
        <v>Renzo </v>
      </c>
      <c r="E189" s="59" t="s">
        <v>139</v>
      </c>
      <c r="F189" s="84" t="s">
        <v>1118</v>
      </c>
      <c r="G189" s="85" t="s">
        <v>1119</v>
      </c>
      <c r="H189" s="36" t="str">
        <f t="shared" si="2"/>
        <v>No estoy seguro…</v>
      </c>
      <c r="I189" s="45" t="s">
        <v>180</v>
      </c>
      <c r="J189" s="38" t="str">
        <f t="shared" si="24"/>
        <v>Dudar</v>
      </c>
      <c r="K189" s="39">
        <f t="shared" si="4"/>
        <v>11</v>
      </c>
      <c r="L189" s="40" t="str">
        <f t="shared" si="5"/>
        <v>Muestra tensión o molestia</v>
      </c>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row>
    <row r="190" ht="15.0" customHeight="1">
      <c r="C190" s="1" t="str">
        <f t="shared" si="1"/>
        <v>Renzo </v>
      </c>
      <c r="F190" s="86"/>
      <c r="G190" s="85" t="s">
        <v>1121</v>
      </c>
      <c r="H190" s="36">
        <f t="shared" si="2"/>
        <v>0</v>
      </c>
      <c r="I190" s="37"/>
      <c r="J190" s="38">
        <f t="shared" si="24"/>
        <v>0</v>
      </c>
      <c r="K190" s="39">
        <f t="shared" si="4"/>
        <v>0</v>
      </c>
      <c r="L190" s="40">
        <f t="shared" si="5"/>
        <v>0</v>
      </c>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row>
    <row r="191" ht="15.0" customHeight="1">
      <c r="C191" s="1" t="str">
        <f t="shared" si="1"/>
        <v>Renzo </v>
      </c>
      <c r="F191" s="86"/>
      <c r="G191" s="85" t="s">
        <v>1124</v>
      </c>
      <c r="H191" s="36">
        <f t="shared" si="2"/>
        <v>0</v>
      </c>
      <c r="I191" s="37"/>
      <c r="J191" s="38">
        <f t="shared" si="24"/>
        <v>0</v>
      </c>
      <c r="K191" s="39">
        <f t="shared" si="4"/>
        <v>0</v>
      </c>
      <c r="L191" s="40">
        <f t="shared" si="5"/>
        <v>0</v>
      </c>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row>
    <row r="192" ht="15.0" customHeight="1">
      <c r="C192" s="1" t="str">
        <f t="shared" si="1"/>
        <v>Renzo </v>
      </c>
      <c r="F192" s="86"/>
      <c r="G192" s="85" t="s">
        <v>1125</v>
      </c>
      <c r="H192" s="36">
        <f t="shared" si="2"/>
        <v>0</v>
      </c>
      <c r="I192" s="37"/>
      <c r="J192" s="38">
        <f t="shared" si="24"/>
        <v>0</v>
      </c>
      <c r="K192" s="39">
        <f t="shared" si="4"/>
        <v>0</v>
      </c>
      <c r="L192" s="40">
        <f t="shared" si="5"/>
        <v>0</v>
      </c>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row>
    <row r="193" ht="15.0" customHeight="1">
      <c r="C193" s="1" t="str">
        <f t="shared" si="1"/>
        <v>Renzo </v>
      </c>
      <c r="F193" s="86"/>
      <c r="G193" s="85" t="s">
        <v>1128</v>
      </c>
      <c r="H193" s="36">
        <f t="shared" si="2"/>
        <v>0</v>
      </c>
      <c r="I193" s="37"/>
      <c r="J193" s="38">
        <f t="shared" si="24"/>
        <v>0</v>
      </c>
      <c r="K193" s="39">
        <f t="shared" si="4"/>
        <v>0</v>
      </c>
      <c r="L193" s="40">
        <f t="shared" si="5"/>
        <v>0</v>
      </c>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row>
    <row r="194" ht="15.0" customHeight="1">
      <c r="C194" s="1" t="str">
        <f t="shared" si="1"/>
        <v>Renzo </v>
      </c>
      <c r="F194" s="86"/>
      <c r="G194" s="85" t="s">
        <v>1130</v>
      </c>
      <c r="H194" s="36">
        <f t="shared" si="2"/>
        <v>0</v>
      </c>
      <c r="I194" s="37"/>
      <c r="J194" s="38">
        <f t="shared" si="24"/>
        <v>0</v>
      </c>
      <c r="K194" s="39">
        <f t="shared" si="4"/>
        <v>0</v>
      </c>
      <c r="L194" s="40">
        <f t="shared" si="5"/>
        <v>0</v>
      </c>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row>
    <row r="195" ht="15.0" customHeight="1">
      <c r="C195" s="1" t="str">
        <f t="shared" si="1"/>
        <v>Juan </v>
      </c>
      <c r="E195" s="59" t="s">
        <v>18</v>
      </c>
      <c r="F195" s="84" t="s">
        <v>1132</v>
      </c>
      <c r="G195" s="85" t="s">
        <v>1133</v>
      </c>
      <c r="H195" s="36" t="str">
        <f t="shared" si="2"/>
        <v>Pero podría ocurrir que…</v>
      </c>
      <c r="I195" s="45" t="s">
        <v>136</v>
      </c>
      <c r="J195" s="38" t="str">
        <f t="shared" si="24"/>
        <v>Proponer excepciones</v>
      </c>
      <c r="K195" s="39">
        <f t="shared" si="4"/>
        <v>5</v>
      </c>
      <c r="L195" s="40" t="str">
        <f t="shared" si="5"/>
        <v>Da opiniones</v>
      </c>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row>
    <row r="196" ht="15.0" customHeight="1">
      <c r="C196" s="1" t="str">
        <f t="shared" si="1"/>
        <v>Juan </v>
      </c>
      <c r="F196" s="86"/>
      <c r="G196" s="85" t="s">
        <v>1135</v>
      </c>
      <c r="H196" s="36">
        <f t="shared" si="2"/>
        <v>0</v>
      </c>
      <c r="I196" s="37"/>
      <c r="J196" s="38">
        <f t="shared" si="24"/>
        <v>0</v>
      </c>
      <c r="K196" s="39">
        <f t="shared" si="4"/>
        <v>0</v>
      </c>
      <c r="L196" s="40">
        <f t="shared" si="5"/>
        <v>0</v>
      </c>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row>
    <row r="197" ht="15.0" customHeight="1">
      <c r="C197" s="1" t="str">
        <f t="shared" si="1"/>
        <v>Renzo </v>
      </c>
      <c r="E197" s="59" t="s">
        <v>139</v>
      </c>
      <c r="F197" s="84" t="s">
        <v>347</v>
      </c>
      <c r="G197" s="85" t="s">
        <v>1138</v>
      </c>
      <c r="H197" s="36" t="str">
        <f t="shared" si="2"/>
        <v>Entonces…</v>
      </c>
      <c r="I197" s="45" t="s">
        <v>88</v>
      </c>
      <c r="J197" s="38" t="str">
        <f t="shared" si="24"/>
        <v>Inferir</v>
      </c>
      <c r="K197" s="39">
        <f t="shared" si="4"/>
        <v>5</v>
      </c>
      <c r="L197" s="40" t="str">
        <f t="shared" si="5"/>
        <v>Da opiniones</v>
      </c>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row>
    <row r="198" ht="15.0" customHeight="1">
      <c r="C198" s="1" t="str">
        <f t="shared" si="1"/>
        <v>gabriela </v>
      </c>
      <c r="E198" s="59" t="s">
        <v>176</v>
      </c>
      <c r="F198" s="84" t="s">
        <v>1152</v>
      </c>
      <c r="G198" s="85" t="s">
        <v>1153</v>
      </c>
      <c r="H198" s="36">
        <f t="shared" si="2"/>
        <v>0</v>
      </c>
      <c r="I198" s="37"/>
      <c r="J198" s="38">
        <f t="shared" si="24"/>
        <v>0</v>
      </c>
      <c r="K198" s="39">
        <f t="shared" si="4"/>
        <v>0</v>
      </c>
      <c r="L198" s="40">
        <f t="shared" si="5"/>
        <v>0</v>
      </c>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row>
    <row r="199" ht="15.0" customHeight="1">
      <c r="C199" s="1" t="str">
        <f t="shared" si="1"/>
        <v>Diego Said </v>
      </c>
      <c r="E199" s="59" t="s">
        <v>44</v>
      </c>
      <c r="F199" s="84" t="s">
        <v>477</v>
      </c>
      <c r="G199" s="85" t="s">
        <v>1157</v>
      </c>
      <c r="H199" s="36">
        <f t="shared" si="2"/>
        <v>0</v>
      </c>
      <c r="I199" s="37"/>
      <c r="J199" s="38">
        <f t="shared" si="24"/>
        <v>0</v>
      </c>
      <c r="K199" s="39">
        <f t="shared" si="4"/>
        <v>0</v>
      </c>
      <c r="L199" s="40">
        <f t="shared" si="5"/>
        <v>0</v>
      </c>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row>
    <row r="200" ht="15.0" customHeight="1">
      <c r="C200" s="1" t="str">
        <f t="shared" si="1"/>
        <v>Renzo </v>
      </c>
      <c r="E200" s="59" t="s">
        <v>139</v>
      </c>
      <c r="F200" s="84" t="s">
        <v>513</v>
      </c>
      <c r="G200" s="85" t="s">
        <v>1158</v>
      </c>
      <c r="H200" s="36">
        <f t="shared" si="2"/>
        <v>0</v>
      </c>
      <c r="I200" s="37"/>
      <c r="J200" s="38">
        <f t="shared" si="24"/>
        <v>0</v>
      </c>
      <c r="K200" s="39">
        <f t="shared" si="4"/>
        <v>0</v>
      </c>
      <c r="L200" s="40">
        <f t="shared" si="5"/>
        <v>0</v>
      </c>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row>
    <row r="201" ht="15.0" customHeight="1">
      <c r="C201" s="1" t="str">
        <f t="shared" si="1"/>
        <v>Diego Said </v>
      </c>
      <c r="E201" s="59" t="s">
        <v>44</v>
      </c>
      <c r="F201" s="84" t="s">
        <v>536</v>
      </c>
      <c r="G201" s="85" t="s">
        <v>1160</v>
      </c>
      <c r="H201" s="36" t="str">
        <f t="shared" si="2"/>
        <v>Pero podría ocurrir que…</v>
      </c>
      <c r="I201" s="45" t="s">
        <v>136</v>
      </c>
      <c r="J201" s="38" t="str">
        <f t="shared" si="24"/>
        <v>Proponer excepciones</v>
      </c>
      <c r="K201" s="39">
        <f t="shared" si="4"/>
        <v>5</v>
      </c>
      <c r="L201" s="40" t="str">
        <f t="shared" si="5"/>
        <v>Da opiniones</v>
      </c>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row>
    <row r="202" ht="15.0" customHeight="1">
      <c r="C202" s="1" t="str">
        <f t="shared" si="1"/>
        <v>gabriela </v>
      </c>
      <c r="E202" s="59" t="s">
        <v>176</v>
      </c>
      <c r="F202" s="84" t="s">
        <v>536</v>
      </c>
      <c r="G202" s="85" t="s">
        <v>1162</v>
      </c>
      <c r="H202" s="36">
        <f t="shared" si="2"/>
        <v>0</v>
      </c>
      <c r="I202" s="37"/>
      <c r="J202" s="38">
        <f t="shared" si="24"/>
        <v>0</v>
      </c>
      <c r="K202" s="39">
        <f t="shared" si="4"/>
        <v>0</v>
      </c>
      <c r="L202" s="40">
        <f t="shared" si="5"/>
        <v>0</v>
      </c>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row>
    <row r="203" ht="15.0" customHeight="1">
      <c r="C203" s="1" t="str">
        <f t="shared" si="1"/>
        <v>Renzo </v>
      </c>
      <c r="E203" s="59" t="s">
        <v>139</v>
      </c>
      <c r="F203" s="84" t="s">
        <v>1164</v>
      </c>
      <c r="G203" s="85" t="s">
        <v>1165</v>
      </c>
      <c r="H203" s="36" t="str">
        <f t="shared" si="2"/>
        <v>¡Esto va bien! Sigamos…</v>
      </c>
      <c r="I203" s="45" t="s">
        <v>99</v>
      </c>
      <c r="J203" s="38" t="str">
        <f t="shared" si="24"/>
        <v>Reforzar</v>
      </c>
      <c r="K203" s="39">
        <f t="shared" si="4"/>
        <v>5</v>
      </c>
      <c r="L203" s="40" t="str">
        <f t="shared" si="5"/>
        <v>Da opiniones</v>
      </c>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row>
    <row r="204" ht="15.0" customHeight="1">
      <c r="C204" s="1" t="str">
        <f t="shared" si="1"/>
        <v>Renzo </v>
      </c>
      <c r="F204" s="86"/>
      <c r="G204" s="85" t="s">
        <v>1167</v>
      </c>
      <c r="H204" s="36">
        <f t="shared" si="2"/>
        <v>0</v>
      </c>
      <c r="I204" s="37"/>
      <c r="J204" s="38">
        <f t="shared" si="24"/>
        <v>0</v>
      </c>
      <c r="K204" s="39">
        <f t="shared" si="4"/>
        <v>0</v>
      </c>
      <c r="L204" s="40">
        <f t="shared" si="5"/>
        <v>0</v>
      </c>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row>
    <row r="205" ht="15.0" customHeight="1">
      <c r="C205" s="1" t="str">
        <f t="shared" si="1"/>
        <v>Diego Said </v>
      </c>
      <c r="E205" s="59" t="s">
        <v>44</v>
      </c>
      <c r="F205" s="84" t="s">
        <v>1169</v>
      </c>
      <c r="G205" s="85" t="s">
        <v>1170</v>
      </c>
      <c r="H205" s="36">
        <f t="shared" si="2"/>
        <v>0</v>
      </c>
      <c r="I205" s="37"/>
      <c r="J205" s="38">
        <f t="shared" si="24"/>
        <v>0</v>
      </c>
      <c r="K205" s="39">
        <f t="shared" si="4"/>
        <v>0</v>
      </c>
      <c r="L205" s="40">
        <f t="shared" si="5"/>
        <v>0</v>
      </c>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row>
    <row r="206" ht="15.0" customHeight="1">
      <c r="C206" s="1" t="str">
        <f t="shared" si="1"/>
        <v>Renzo </v>
      </c>
      <c r="E206" s="59" t="s">
        <v>139</v>
      </c>
      <c r="F206" s="84" t="s">
        <v>1172</v>
      </c>
      <c r="G206" s="87" t="s">
        <v>1173</v>
      </c>
      <c r="H206" s="36" t="str">
        <f t="shared" si="2"/>
        <v>Resumiendo,…</v>
      </c>
      <c r="I206" s="45" t="s">
        <v>90</v>
      </c>
      <c r="J206" s="38" t="str">
        <f t="shared" si="24"/>
        <v>Resumir información</v>
      </c>
      <c r="K206" s="39">
        <f t="shared" si="4"/>
        <v>6</v>
      </c>
      <c r="L206" s="40" t="str">
        <f t="shared" si="5"/>
        <v>Da información</v>
      </c>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row>
    <row r="207" ht="15.0" customHeight="1">
      <c r="C207" s="1" t="str">
        <f t="shared" si="1"/>
        <v>Renzo </v>
      </c>
      <c r="F207" s="86"/>
      <c r="G207" s="85" t="s">
        <v>1175</v>
      </c>
      <c r="H207" s="36">
        <f t="shared" si="2"/>
        <v>0</v>
      </c>
      <c r="I207" s="37"/>
      <c r="J207" s="38">
        <f t="shared" si="24"/>
        <v>0</v>
      </c>
      <c r="K207" s="39">
        <f t="shared" si="4"/>
        <v>0</v>
      </c>
      <c r="L207" s="40">
        <f t="shared" si="5"/>
        <v>0</v>
      </c>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row>
    <row r="208" ht="15.0" customHeight="1">
      <c r="C208" s="1" t="str">
        <f t="shared" si="1"/>
        <v>Diego Said </v>
      </c>
      <c r="E208" s="59" t="s">
        <v>44</v>
      </c>
      <c r="F208" s="84" t="s">
        <v>1177</v>
      </c>
      <c r="G208" s="85" t="s">
        <v>1178</v>
      </c>
      <c r="H208" s="36">
        <f t="shared" si="2"/>
        <v>0</v>
      </c>
      <c r="I208" s="37"/>
      <c r="J208" s="38">
        <f t="shared" si="24"/>
        <v>0</v>
      </c>
      <c r="K208" s="39">
        <f t="shared" si="4"/>
        <v>0</v>
      </c>
      <c r="L208" s="40">
        <f t="shared" si="5"/>
        <v>0</v>
      </c>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row>
    <row r="209" ht="15.0" customHeight="1">
      <c r="C209" s="1" t="str">
        <f t="shared" si="1"/>
        <v>Diego Said </v>
      </c>
      <c r="F209" s="86"/>
      <c r="G209" s="85" t="s">
        <v>1180</v>
      </c>
      <c r="H209" s="36">
        <f t="shared" si="2"/>
        <v>0</v>
      </c>
      <c r="I209" s="37"/>
      <c r="J209" s="38">
        <f t="shared" si="24"/>
        <v>0</v>
      </c>
      <c r="K209" s="39">
        <f t="shared" si="4"/>
        <v>0</v>
      </c>
      <c r="L209" s="40">
        <f t="shared" si="5"/>
        <v>0</v>
      </c>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row>
    <row r="210" ht="15.0" customHeight="1">
      <c r="C210" s="1" t="str">
        <f t="shared" si="1"/>
        <v>Juan </v>
      </c>
      <c r="E210" s="59" t="s">
        <v>18</v>
      </c>
      <c r="F210" s="84" t="s">
        <v>1184</v>
      </c>
      <c r="G210" s="85" t="s">
        <v>1185</v>
      </c>
      <c r="H210" s="36" t="str">
        <f t="shared" si="2"/>
        <v>¿Qué hacemos ahora?...</v>
      </c>
      <c r="I210" s="45" t="s">
        <v>36</v>
      </c>
      <c r="J210" s="38" t="str">
        <f t="shared" si="24"/>
        <v>Elaboración</v>
      </c>
      <c r="K210" s="39">
        <f t="shared" si="4"/>
        <v>9</v>
      </c>
      <c r="L210" s="40" t="str">
        <f t="shared" si="5"/>
        <v>Pide sugerencias u orientación</v>
      </c>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row>
    <row r="211" ht="15.0" customHeight="1">
      <c r="C211" s="1" t="str">
        <f t="shared" si="1"/>
        <v>Renzo </v>
      </c>
      <c r="E211" s="59" t="s">
        <v>139</v>
      </c>
      <c r="F211" s="84" t="s">
        <v>1184</v>
      </c>
      <c r="G211" s="85" t="s">
        <v>1187</v>
      </c>
      <c r="H211" s="36" t="str">
        <f t="shared" si="2"/>
        <v>En lugar de eso podríamos…</v>
      </c>
      <c r="I211" s="45" t="s">
        <v>270</v>
      </c>
      <c r="J211" s="38" t="str">
        <f t="shared" si="24"/>
        <v>Ofrecer alternativa</v>
      </c>
      <c r="K211" s="39">
        <f t="shared" si="4"/>
        <v>4</v>
      </c>
      <c r="L211" s="40" t="str">
        <f t="shared" si="5"/>
        <v>Da sugerencia u orientación</v>
      </c>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row>
    <row r="212" ht="15.0" customHeight="1">
      <c r="C212" s="1" t="str">
        <f t="shared" si="1"/>
        <v>Juan </v>
      </c>
      <c r="E212" s="59" t="s">
        <v>18</v>
      </c>
      <c r="F212" s="84" t="s">
        <v>562</v>
      </c>
      <c r="G212" s="85" t="s">
        <v>1189</v>
      </c>
      <c r="H212" s="36" t="str">
        <f t="shared" si="2"/>
        <v>Yo creo que debemos intentar…</v>
      </c>
      <c r="I212" s="45" t="s">
        <v>65</v>
      </c>
      <c r="J212" s="38" t="str">
        <f t="shared" si="24"/>
        <v>Sugerir acción</v>
      </c>
      <c r="K212" s="39">
        <f t="shared" si="4"/>
        <v>4</v>
      </c>
      <c r="L212" s="40" t="str">
        <f t="shared" si="5"/>
        <v>Da sugerencia u orientación</v>
      </c>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row>
    <row r="213" ht="15.0" customHeight="1">
      <c r="C213" s="1" t="str">
        <f t="shared" si="1"/>
        <v>Juan </v>
      </c>
      <c r="F213" s="86"/>
      <c r="G213" s="85" t="s">
        <v>1191</v>
      </c>
      <c r="H213" s="36" t="str">
        <f t="shared" si="2"/>
        <v>Hay que hacer lo siguiente…</v>
      </c>
      <c r="I213" s="45" t="s">
        <v>150</v>
      </c>
      <c r="J213" s="38" t="str">
        <f t="shared" si="24"/>
        <v>Elaborar</v>
      </c>
      <c r="K213" s="39">
        <f t="shared" si="4"/>
        <v>4</v>
      </c>
      <c r="L213" s="40" t="str">
        <f t="shared" si="5"/>
        <v>Da sugerencia u orientación</v>
      </c>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row>
    <row r="214" ht="15.0" customHeight="1">
      <c r="C214" s="1" t="str">
        <f t="shared" si="1"/>
        <v>Renzo </v>
      </c>
      <c r="E214" s="59" t="s">
        <v>139</v>
      </c>
      <c r="F214" s="84" t="s">
        <v>562</v>
      </c>
      <c r="G214" s="85" t="s">
        <v>947</v>
      </c>
      <c r="H214" s="36">
        <f t="shared" si="2"/>
        <v>0</v>
      </c>
      <c r="I214" s="37"/>
      <c r="J214" s="38">
        <f t="shared" si="24"/>
        <v>0</v>
      </c>
      <c r="K214" s="39">
        <f t="shared" si="4"/>
        <v>0</v>
      </c>
      <c r="L214" s="40">
        <f t="shared" si="5"/>
        <v>0</v>
      </c>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row>
    <row r="215" ht="15.0" customHeight="1">
      <c r="C215" s="1" t="str">
        <f t="shared" si="1"/>
        <v>Juan </v>
      </c>
      <c r="E215" s="59" t="s">
        <v>18</v>
      </c>
      <c r="F215" s="84" t="s">
        <v>1194</v>
      </c>
      <c r="G215" s="85" t="s">
        <v>1195</v>
      </c>
      <c r="H215" s="36" t="str">
        <f t="shared" si="2"/>
        <v>¿Están de acuerdo...?</v>
      </c>
      <c r="I215" s="45" t="s">
        <v>71</v>
      </c>
      <c r="J215" s="38" t="str">
        <f t="shared" si="24"/>
        <v>Requerir confirmación</v>
      </c>
      <c r="K215" s="39">
        <f t="shared" si="4"/>
        <v>8</v>
      </c>
      <c r="L215" s="40" t="str">
        <f t="shared" si="5"/>
        <v>Pide opinión</v>
      </c>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row>
    <row r="216" ht="15.0" customHeight="1">
      <c r="C216" s="1" t="str">
        <f t="shared" si="1"/>
        <v>Diego Said </v>
      </c>
      <c r="E216" s="59" t="s">
        <v>44</v>
      </c>
      <c r="F216" s="84" t="s">
        <v>1194</v>
      </c>
      <c r="G216" s="85" t="s">
        <v>339</v>
      </c>
      <c r="H216" s="36" t="str">
        <f t="shared" si="2"/>
        <v>Si, estoy de acuerdo…</v>
      </c>
      <c r="I216" s="45" t="s">
        <v>144</v>
      </c>
      <c r="J216" s="38" t="str">
        <f t="shared" si="24"/>
        <v>Aceptación/Confirmación</v>
      </c>
      <c r="K216" s="39">
        <f t="shared" si="4"/>
        <v>3</v>
      </c>
      <c r="L216" s="40" t="str">
        <f t="shared" si="5"/>
        <v>Muestra acuerdo o aprueba</v>
      </c>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row>
    <row r="217" ht="15.0" customHeight="1">
      <c r="C217" s="1" t="str">
        <f t="shared" si="1"/>
        <v>gabriela </v>
      </c>
      <c r="E217" s="59" t="s">
        <v>176</v>
      </c>
      <c r="F217" s="84" t="s">
        <v>1194</v>
      </c>
      <c r="G217" s="85" t="s">
        <v>301</v>
      </c>
      <c r="H217" s="36" t="str">
        <f t="shared" si="2"/>
        <v>¡Esto va bien! Sigamos…</v>
      </c>
      <c r="I217" s="45" t="s">
        <v>99</v>
      </c>
      <c r="J217" s="38" t="str">
        <f t="shared" si="24"/>
        <v>Reforzar</v>
      </c>
      <c r="K217" s="39">
        <f t="shared" si="4"/>
        <v>5</v>
      </c>
      <c r="L217" s="40" t="str">
        <f t="shared" si="5"/>
        <v>Da opiniones</v>
      </c>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row>
    <row r="218" ht="15.0" customHeight="1">
      <c r="C218" s="1" t="str">
        <f t="shared" si="1"/>
        <v>Diego Said </v>
      </c>
      <c r="E218" s="59" t="s">
        <v>44</v>
      </c>
      <c r="F218" s="84" t="s">
        <v>1194</v>
      </c>
      <c r="G218" s="85" t="s">
        <v>301</v>
      </c>
      <c r="H218" s="36" t="str">
        <f t="shared" si="2"/>
        <v>¡Esto va bien! Sigamos…</v>
      </c>
      <c r="I218" s="45" t="s">
        <v>99</v>
      </c>
      <c r="J218" s="38" t="str">
        <f t="shared" si="24"/>
        <v>Reforzar</v>
      </c>
      <c r="K218" s="39">
        <f t="shared" si="4"/>
        <v>5</v>
      </c>
      <c r="L218" s="40" t="str">
        <f t="shared" si="5"/>
        <v>Da opiniones</v>
      </c>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row>
    <row r="219" ht="15.0" customHeight="1">
      <c r="C219" s="1" t="str">
        <f t="shared" si="1"/>
        <v>Renzo </v>
      </c>
      <c r="E219" s="59" t="s">
        <v>139</v>
      </c>
      <c r="F219" s="84" t="s">
        <v>1201</v>
      </c>
      <c r="G219" s="85" t="s">
        <v>1002</v>
      </c>
      <c r="H219" s="36">
        <f t="shared" si="2"/>
        <v>0</v>
      </c>
      <c r="I219" s="37"/>
      <c r="J219" s="38">
        <f t="shared" si="24"/>
        <v>0</v>
      </c>
      <c r="K219" s="39">
        <f t="shared" si="4"/>
        <v>0</v>
      </c>
      <c r="L219" s="40">
        <f t="shared" si="5"/>
        <v>0</v>
      </c>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row>
    <row r="220" ht="15.0" customHeight="1">
      <c r="C220" s="1" t="str">
        <f t="shared" si="1"/>
        <v>Mateo </v>
      </c>
      <c r="E220" s="59" t="s">
        <v>152</v>
      </c>
      <c r="F220" s="84" t="s">
        <v>1201</v>
      </c>
      <c r="G220" s="85" t="s">
        <v>1206</v>
      </c>
      <c r="H220" s="36" t="str">
        <f t="shared" si="2"/>
        <v>No estoy seguro…</v>
      </c>
      <c r="I220" s="45" t="s">
        <v>180</v>
      </c>
      <c r="J220" s="38" t="str">
        <f t="shared" si="24"/>
        <v>Dudar</v>
      </c>
      <c r="K220" s="39">
        <f t="shared" si="4"/>
        <v>11</v>
      </c>
      <c r="L220" s="40" t="str">
        <f t="shared" si="5"/>
        <v>Muestra tensión o molestia</v>
      </c>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row>
    <row r="221" ht="15.0" customHeight="1">
      <c r="C221" s="1" t="str">
        <f t="shared" si="1"/>
        <v>Juan </v>
      </c>
      <c r="E221" s="59" t="s">
        <v>18</v>
      </c>
      <c r="F221" s="84" t="s">
        <v>572</v>
      </c>
      <c r="G221" s="85" t="s">
        <v>1208</v>
      </c>
      <c r="H221" s="36" t="str">
        <f t="shared" si="2"/>
        <v>¡Hasta la próxima!</v>
      </c>
      <c r="I221" s="45" t="s">
        <v>126</v>
      </c>
      <c r="J221" s="38" t="str">
        <f t="shared" si="24"/>
        <v>Finalizar participación</v>
      </c>
      <c r="K221" s="39">
        <f t="shared" si="4"/>
        <v>1</v>
      </c>
      <c r="L221" s="40" t="str">
        <f t="shared" si="5"/>
        <v>Muestra solidaridad</v>
      </c>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row>
    <row r="222" ht="15.0" customHeight="1">
      <c r="C222" s="1" t="str">
        <f t="shared" si="1"/>
        <v>Juan </v>
      </c>
      <c r="F222" s="86"/>
      <c r="G222" s="85" t="s">
        <v>1209</v>
      </c>
      <c r="H222" s="36" t="str">
        <f t="shared" si="2"/>
        <v>Intentemos…</v>
      </c>
      <c r="I222" s="45" t="s">
        <v>101</v>
      </c>
      <c r="J222" s="38" t="str">
        <f t="shared" si="24"/>
        <v>Guiar</v>
      </c>
      <c r="K222" s="39">
        <f t="shared" si="4"/>
        <v>4</v>
      </c>
      <c r="L222" s="40" t="str">
        <f t="shared" si="5"/>
        <v>Da sugerencia u orientación</v>
      </c>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row>
    <row r="223" ht="15.0" customHeight="1">
      <c r="C223" s="1" t="str">
        <f t="shared" si="1"/>
        <v>Renzo </v>
      </c>
      <c r="E223" s="59" t="s">
        <v>139</v>
      </c>
      <c r="F223" s="84" t="s">
        <v>572</v>
      </c>
      <c r="G223" s="85" t="s">
        <v>1213</v>
      </c>
      <c r="H223" s="36" t="str">
        <f t="shared" si="2"/>
        <v>¡Hasta la próxima!</v>
      </c>
      <c r="I223" s="45" t="s">
        <v>126</v>
      </c>
      <c r="J223" s="38" t="str">
        <f t="shared" si="24"/>
        <v>Finalizar participación</v>
      </c>
      <c r="K223" s="39">
        <f t="shared" si="4"/>
        <v>1</v>
      </c>
      <c r="L223" s="40" t="str">
        <f t="shared" si="5"/>
        <v>Muestra solidaridad</v>
      </c>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row>
    <row r="224" ht="15.0" customHeight="1">
      <c r="C224" s="1" t="str">
        <f t="shared" si="1"/>
        <v>Juan </v>
      </c>
      <c r="E224" s="59" t="s">
        <v>18</v>
      </c>
      <c r="F224" s="84" t="s">
        <v>1215</v>
      </c>
      <c r="G224" s="85" t="s">
        <v>1216</v>
      </c>
      <c r="H224" s="36" t="str">
        <f t="shared" si="2"/>
        <v>¿Se puede…?</v>
      </c>
      <c r="I224" s="45" t="s">
        <v>307</v>
      </c>
      <c r="J224" s="38" t="str">
        <f t="shared" si="24"/>
        <v>Opinión</v>
      </c>
      <c r="K224" s="39">
        <f t="shared" si="4"/>
        <v>8</v>
      </c>
      <c r="L224" s="40" t="str">
        <f t="shared" si="5"/>
        <v>Pide opinión</v>
      </c>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row>
    <row r="225" ht="15.0" customHeight="1">
      <c r="C225" s="1" t="str">
        <f t="shared" si="1"/>
        <v>Mateo </v>
      </c>
      <c r="E225" s="59" t="s">
        <v>152</v>
      </c>
      <c r="F225" s="84" t="s">
        <v>1218</v>
      </c>
      <c r="G225" s="85" t="s">
        <v>1219</v>
      </c>
      <c r="H225" s="36" t="str">
        <f t="shared" si="2"/>
        <v>No</v>
      </c>
      <c r="I225" s="45" t="s">
        <v>91</v>
      </c>
      <c r="J225" s="38" t="str">
        <f t="shared" si="24"/>
        <v>Rechazo</v>
      </c>
      <c r="K225" s="39">
        <f t="shared" si="4"/>
        <v>10</v>
      </c>
      <c r="L225" s="40" t="str">
        <f t="shared" si="5"/>
        <v>Muestra desacuerdo o desaprobación</v>
      </c>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row>
    <row r="226" ht="15.0" customHeight="1">
      <c r="C226" s="1" t="str">
        <f t="shared" si="1"/>
        <v>Mateo </v>
      </c>
      <c r="F226" s="86"/>
      <c r="G226" s="85" t="s">
        <v>1221</v>
      </c>
      <c r="H226" s="36">
        <f t="shared" si="2"/>
        <v>0</v>
      </c>
      <c r="I226" s="37"/>
      <c r="J226" s="38">
        <f t="shared" si="24"/>
        <v>0</v>
      </c>
      <c r="K226" s="39">
        <f t="shared" si="4"/>
        <v>0</v>
      </c>
      <c r="L226" s="40">
        <f t="shared" si="5"/>
        <v>0</v>
      </c>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row>
    <row r="227" ht="15.0" customHeight="1">
      <c r="C227" s="1" t="str">
        <f t="shared" si="1"/>
        <v>Mateo </v>
      </c>
      <c r="F227" s="86"/>
      <c r="G227" s="85" t="s">
        <v>1224</v>
      </c>
      <c r="H227" s="36">
        <f t="shared" si="2"/>
        <v>0</v>
      </c>
      <c r="I227" s="37"/>
      <c r="J227" s="38">
        <f t="shared" si="24"/>
        <v>0</v>
      </c>
      <c r="K227" s="39">
        <f t="shared" si="4"/>
        <v>0</v>
      </c>
      <c r="L227" s="40">
        <f t="shared" si="5"/>
        <v>0</v>
      </c>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row>
    <row r="228" ht="15.0" customHeight="1">
      <c r="C228" s="1" t="str">
        <f t="shared" si="1"/>
        <v>Renzo </v>
      </c>
      <c r="E228" s="59" t="s">
        <v>139</v>
      </c>
      <c r="F228" s="84" t="s">
        <v>1227</v>
      </c>
      <c r="G228" s="85" t="s">
        <v>1228</v>
      </c>
      <c r="H228" s="36" t="str">
        <f t="shared" si="2"/>
        <v>No</v>
      </c>
      <c r="I228" s="45" t="s">
        <v>91</v>
      </c>
      <c r="J228" s="38" t="str">
        <f t="shared" si="24"/>
        <v>Rechazo</v>
      </c>
      <c r="K228" s="39">
        <f t="shared" si="4"/>
        <v>10</v>
      </c>
      <c r="L228" s="40" t="str">
        <f t="shared" si="5"/>
        <v>Muestra desacuerdo o desaprobación</v>
      </c>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row>
    <row r="229" ht="15.0" customHeight="1">
      <c r="C229" s="1" t="str">
        <f t="shared" si="1"/>
        <v>Mateo </v>
      </c>
      <c r="E229" s="59" t="s">
        <v>152</v>
      </c>
      <c r="F229" s="84" t="s">
        <v>1230</v>
      </c>
      <c r="G229" s="85" t="s">
        <v>1231</v>
      </c>
      <c r="H229" s="36" t="str">
        <f t="shared" si="2"/>
        <v>Yo pienso que…</v>
      </c>
      <c r="I229" s="45" t="s">
        <v>127</v>
      </c>
      <c r="J229" s="38" t="str">
        <f t="shared" si="24"/>
        <v>Sugerir</v>
      </c>
      <c r="K229" s="39">
        <f t="shared" si="4"/>
        <v>5</v>
      </c>
      <c r="L229" s="40" t="str">
        <f t="shared" si="5"/>
        <v>Da opiniones</v>
      </c>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row>
    <row r="230" ht="15.0" customHeight="1">
      <c r="C230" s="1" t="str">
        <f t="shared" si="1"/>
        <v>Diego Said </v>
      </c>
      <c r="E230" s="59" t="s">
        <v>44</v>
      </c>
      <c r="F230" s="84" t="s">
        <v>1234</v>
      </c>
      <c r="G230" s="85" t="s">
        <v>1235</v>
      </c>
      <c r="H230" s="36" t="str">
        <f t="shared" si="2"/>
        <v>A mi me parece bien…</v>
      </c>
      <c r="I230" s="45" t="s">
        <v>80</v>
      </c>
      <c r="J230" s="38" t="str">
        <f t="shared" si="24"/>
        <v>Concertar</v>
      </c>
      <c r="K230" s="39">
        <f t="shared" si="4"/>
        <v>5</v>
      </c>
      <c r="L230" s="40" t="str">
        <f t="shared" si="5"/>
        <v>Da opiniones</v>
      </c>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row>
    <row r="231" ht="15.0" customHeight="1">
      <c r="C231" s="1" t="str">
        <f t="shared" si="1"/>
        <v>Mateo </v>
      </c>
      <c r="E231" s="59" t="s">
        <v>152</v>
      </c>
      <c r="F231" s="84" t="s">
        <v>1237</v>
      </c>
      <c r="G231" s="85" t="s">
        <v>1238</v>
      </c>
      <c r="H231" s="36" t="str">
        <f t="shared" si="2"/>
        <v>No estoy seguro…</v>
      </c>
      <c r="I231" s="45" t="s">
        <v>180</v>
      </c>
      <c r="J231" s="38" t="str">
        <f t="shared" si="24"/>
        <v>Dudar</v>
      </c>
      <c r="K231" s="39">
        <f t="shared" si="4"/>
        <v>11</v>
      </c>
      <c r="L231" s="40" t="str">
        <f t="shared" si="5"/>
        <v>Muestra tensión o molestia</v>
      </c>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row>
    <row r="232" ht="15.0" customHeight="1">
      <c r="C232" s="1" t="str">
        <f t="shared" si="1"/>
        <v>gabriela </v>
      </c>
      <c r="E232" s="59" t="s">
        <v>176</v>
      </c>
      <c r="F232" s="84" t="s">
        <v>1240</v>
      </c>
      <c r="G232" s="85" t="s">
        <v>1241</v>
      </c>
      <c r="H232" s="36" t="str">
        <f t="shared" si="2"/>
        <v>No</v>
      </c>
      <c r="I232" s="45" t="s">
        <v>91</v>
      </c>
      <c r="J232" s="38" t="str">
        <f t="shared" si="24"/>
        <v>Rechazo</v>
      </c>
      <c r="K232" s="39">
        <f t="shared" si="4"/>
        <v>10</v>
      </c>
      <c r="L232" s="40" t="str">
        <f t="shared" si="5"/>
        <v>Muestra desacuerdo o desaprobación</v>
      </c>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row>
    <row r="233" ht="15.0" customHeight="1">
      <c r="C233" s="1" t="str">
        <f t="shared" si="1"/>
        <v>Renzo </v>
      </c>
      <c r="E233" s="59" t="s">
        <v>139</v>
      </c>
      <c r="F233" s="84" t="s">
        <v>1243</v>
      </c>
      <c r="G233" s="85" t="s">
        <v>1244</v>
      </c>
      <c r="H233" s="36" t="str">
        <f t="shared" si="2"/>
        <v>Pero podría ocurrir que…</v>
      </c>
      <c r="I233" s="45" t="s">
        <v>136</v>
      </c>
      <c r="J233" s="38" t="str">
        <f t="shared" si="24"/>
        <v>Proponer excepciones</v>
      </c>
      <c r="K233" s="39">
        <f t="shared" si="4"/>
        <v>5</v>
      </c>
      <c r="L233" s="40" t="str">
        <f t="shared" si="5"/>
        <v>Da opiniones</v>
      </c>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row>
    <row r="234" ht="15.0" customHeight="1">
      <c r="C234" s="1" t="str">
        <f t="shared" si="1"/>
        <v>Juan </v>
      </c>
      <c r="E234" s="59" t="s">
        <v>18</v>
      </c>
      <c r="F234" s="84" t="s">
        <v>1247</v>
      </c>
      <c r="G234" s="85" t="s">
        <v>1248</v>
      </c>
      <c r="H234" s="36" t="str">
        <f t="shared" si="2"/>
        <v>A mi me parece bien…</v>
      </c>
      <c r="I234" s="45" t="s">
        <v>80</v>
      </c>
      <c r="J234" s="38" t="str">
        <f t="shared" si="24"/>
        <v>Concertar</v>
      </c>
      <c r="K234" s="39">
        <f t="shared" si="4"/>
        <v>5</v>
      </c>
      <c r="L234" s="40" t="str">
        <f t="shared" si="5"/>
        <v>Da opiniones</v>
      </c>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row>
    <row r="235" ht="15.0" customHeight="1">
      <c r="C235" s="1" t="str">
        <f t="shared" si="1"/>
        <v>Diego Said </v>
      </c>
      <c r="E235" s="59" t="s">
        <v>44</v>
      </c>
      <c r="F235" s="84" t="s">
        <v>1251</v>
      </c>
      <c r="G235" s="85" t="s">
        <v>20</v>
      </c>
      <c r="H235" s="36">
        <f t="shared" si="2"/>
        <v>0</v>
      </c>
      <c r="I235" s="37"/>
      <c r="J235" s="38">
        <f t="shared" si="24"/>
        <v>0</v>
      </c>
      <c r="K235" s="39">
        <f t="shared" si="4"/>
        <v>0</v>
      </c>
      <c r="L235" s="40">
        <f t="shared" si="5"/>
        <v>0</v>
      </c>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row>
    <row r="236" ht="15.0" customHeight="1">
      <c r="C236" s="1" t="str">
        <f t="shared" si="1"/>
        <v>Diego Said </v>
      </c>
      <c r="F236" s="86"/>
      <c r="G236" s="85" t="s">
        <v>1253</v>
      </c>
      <c r="H236" s="36">
        <f t="shared" si="2"/>
        <v>0</v>
      </c>
      <c r="I236" s="37"/>
      <c r="J236" s="38">
        <f t="shared" si="24"/>
        <v>0</v>
      </c>
      <c r="K236" s="39">
        <f t="shared" si="4"/>
        <v>0</v>
      </c>
      <c r="L236" s="40">
        <f t="shared" si="5"/>
        <v>0</v>
      </c>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row>
    <row r="237" ht="15.0" customHeight="1">
      <c r="C237" s="1" t="str">
        <f t="shared" si="1"/>
        <v>Juan </v>
      </c>
      <c r="E237" s="59" t="s">
        <v>18</v>
      </c>
      <c r="F237" s="84" t="s">
        <v>1256</v>
      </c>
      <c r="G237" s="85" t="s">
        <v>20</v>
      </c>
      <c r="H237" s="36">
        <f t="shared" si="2"/>
        <v>0</v>
      </c>
      <c r="I237" s="37"/>
      <c r="J237" s="38">
        <f t="shared" si="24"/>
        <v>0</v>
      </c>
      <c r="K237" s="39">
        <f t="shared" si="4"/>
        <v>0</v>
      </c>
      <c r="L237" s="40">
        <f t="shared" si="5"/>
        <v>0</v>
      </c>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row>
    <row r="238" ht="15.0" customHeight="1">
      <c r="C238" s="1" t="str">
        <f t="shared" si="1"/>
        <v>Juan </v>
      </c>
      <c r="F238" s="86"/>
      <c r="G238" s="85" t="s">
        <v>530</v>
      </c>
      <c r="H238" s="36" t="str">
        <f t="shared" si="2"/>
        <v>¡Esto va bien! Sigamos…</v>
      </c>
      <c r="I238" s="45" t="s">
        <v>99</v>
      </c>
      <c r="J238" s="38" t="str">
        <f t="shared" si="24"/>
        <v>Reforzar</v>
      </c>
      <c r="K238" s="39">
        <f t="shared" si="4"/>
        <v>5</v>
      </c>
      <c r="L238" s="40" t="str">
        <f t="shared" si="5"/>
        <v>Da opiniones</v>
      </c>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row>
    <row r="239" ht="15.0" customHeight="1">
      <c r="C239" s="1" t="str">
        <f t="shared" si="1"/>
        <v>Diego Said </v>
      </c>
      <c r="E239" s="59" t="s">
        <v>44</v>
      </c>
      <c r="F239" s="84" t="s">
        <v>1259</v>
      </c>
      <c r="G239" s="85" t="s">
        <v>1260</v>
      </c>
      <c r="H239" s="36">
        <f t="shared" si="2"/>
        <v>0</v>
      </c>
      <c r="I239" s="37"/>
      <c r="J239" s="38">
        <f t="shared" si="24"/>
        <v>0</v>
      </c>
      <c r="K239" s="39">
        <f t="shared" si="4"/>
        <v>0</v>
      </c>
      <c r="L239" s="40">
        <f t="shared" si="5"/>
        <v>0</v>
      </c>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row>
    <row r="240" ht="15.0" customHeight="1">
      <c r="C240" s="1" t="str">
        <f t="shared" si="1"/>
        <v>Diego Said </v>
      </c>
      <c r="F240" s="86"/>
      <c r="G240" s="85" t="s">
        <v>1262</v>
      </c>
      <c r="H240" s="36" t="str">
        <f t="shared" si="2"/>
        <v>¿Se puede…?</v>
      </c>
      <c r="I240" s="45" t="s">
        <v>307</v>
      </c>
      <c r="J240" s="38" t="str">
        <f t="shared" si="24"/>
        <v>Opinión</v>
      </c>
      <c r="K240" s="39">
        <f t="shared" si="4"/>
        <v>8</v>
      </c>
      <c r="L240" s="40" t="str">
        <f t="shared" si="5"/>
        <v>Pide opinión</v>
      </c>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row>
    <row r="241" ht="15.0" customHeight="1">
      <c r="C241" s="1" t="str">
        <f t="shared" si="1"/>
        <v>Diego Said </v>
      </c>
      <c r="F241" s="86"/>
      <c r="G241" s="85" t="s">
        <v>1264</v>
      </c>
      <c r="H241" s="36">
        <f t="shared" si="2"/>
        <v>0</v>
      </c>
      <c r="I241" s="37"/>
      <c r="J241" s="38">
        <f t="shared" si="24"/>
        <v>0</v>
      </c>
      <c r="K241" s="39">
        <f t="shared" si="4"/>
        <v>0</v>
      </c>
      <c r="L241" s="40">
        <f t="shared" si="5"/>
        <v>0</v>
      </c>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row>
    <row r="242" ht="15.0" customHeight="1">
      <c r="C242" s="1" t="str">
        <f t="shared" si="1"/>
        <v>Juan </v>
      </c>
      <c r="E242" s="59" t="s">
        <v>18</v>
      </c>
      <c r="F242" s="84" t="s">
        <v>1267</v>
      </c>
      <c r="G242" s="85" t="s">
        <v>1268</v>
      </c>
      <c r="H242" s="36" t="str">
        <f t="shared" si="2"/>
        <v>Yo pienso que…</v>
      </c>
      <c r="I242" s="45" t="s">
        <v>127</v>
      </c>
      <c r="J242" s="38" t="str">
        <f t="shared" si="24"/>
        <v>Sugerir</v>
      </c>
      <c r="K242" s="39">
        <f t="shared" si="4"/>
        <v>5</v>
      </c>
      <c r="L242" s="40" t="str">
        <f t="shared" si="5"/>
        <v>Da opiniones</v>
      </c>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row>
    <row r="243" ht="15.0" customHeight="1">
      <c r="C243" s="1" t="str">
        <f t="shared" si="1"/>
        <v>Juan </v>
      </c>
      <c r="F243" s="86"/>
      <c r="G243" s="85" t="s">
        <v>1269</v>
      </c>
      <c r="H243" s="36">
        <f t="shared" si="2"/>
        <v>0</v>
      </c>
      <c r="I243" s="37"/>
      <c r="J243" s="38">
        <f t="shared" si="24"/>
        <v>0</v>
      </c>
      <c r="K243" s="39">
        <f t="shared" si="4"/>
        <v>0</v>
      </c>
      <c r="L243" s="40">
        <f t="shared" si="5"/>
        <v>0</v>
      </c>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row>
    <row r="244" ht="15.0" customHeight="1">
      <c r="C244" s="1" t="str">
        <f t="shared" si="1"/>
        <v>Juan </v>
      </c>
      <c r="F244" s="86"/>
      <c r="G244" s="85" t="s">
        <v>806</v>
      </c>
      <c r="H244" s="36">
        <f t="shared" si="2"/>
        <v>0</v>
      </c>
      <c r="I244" s="37"/>
      <c r="J244" s="38">
        <f t="shared" si="24"/>
        <v>0</v>
      </c>
      <c r="K244" s="39">
        <f t="shared" si="4"/>
        <v>0</v>
      </c>
      <c r="L244" s="40">
        <f t="shared" si="5"/>
        <v>0</v>
      </c>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row>
    <row r="245" ht="15.0" customHeight="1">
      <c r="C245" s="1" t="str">
        <f t="shared" si="1"/>
        <v>Diego Said </v>
      </c>
      <c r="E245" s="59" t="s">
        <v>44</v>
      </c>
      <c r="F245" s="84" t="s">
        <v>1272</v>
      </c>
      <c r="G245" s="85" t="s">
        <v>1273</v>
      </c>
      <c r="H245" s="36" t="str">
        <f t="shared" si="2"/>
        <v>Si, estoy de acuerdo…</v>
      </c>
      <c r="I245" s="45" t="s">
        <v>144</v>
      </c>
      <c r="J245" s="38" t="str">
        <f t="shared" si="24"/>
        <v>Aceptación/Confirmación</v>
      </c>
      <c r="K245" s="39">
        <f t="shared" si="4"/>
        <v>3</v>
      </c>
      <c r="L245" s="40" t="str">
        <f t="shared" si="5"/>
        <v>Muestra acuerdo o aprueba</v>
      </c>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row>
    <row r="246" ht="15.0" customHeight="1">
      <c r="C246" s="1" t="str">
        <f t="shared" si="1"/>
        <v>Diego Said </v>
      </c>
      <c r="F246" s="86"/>
      <c r="G246" s="85" t="s">
        <v>1277</v>
      </c>
      <c r="H246" s="36">
        <f t="shared" si="2"/>
        <v>0</v>
      </c>
      <c r="I246" s="37"/>
      <c r="J246" s="38">
        <f t="shared" si="24"/>
        <v>0</v>
      </c>
      <c r="K246" s="39">
        <f t="shared" si="4"/>
        <v>0</v>
      </c>
      <c r="L246" s="40">
        <f t="shared" si="5"/>
        <v>0</v>
      </c>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row>
    <row r="247" ht="15.0" customHeight="1">
      <c r="C247" s="1" t="str">
        <f t="shared" si="1"/>
        <v>Diego Said </v>
      </c>
      <c r="F247" s="86"/>
      <c r="G247" s="85" t="s">
        <v>1279</v>
      </c>
      <c r="H247" s="36">
        <f t="shared" si="2"/>
        <v>0</v>
      </c>
      <c r="I247" s="37"/>
      <c r="J247" s="38">
        <f t="shared" si="24"/>
        <v>0</v>
      </c>
      <c r="K247" s="39">
        <f t="shared" si="4"/>
        <v>0</v>
      </c>
      <c r="L247" s="40">
        <f t="shared" si="5"/>
        <v>0</v>
      </c>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row>
    <row r="248" ht="15.0" customHeight="1">
      <c r="C248" s="1" t="str">
        <f t="shared" si="1"/>
        <v>Diego Said </v>
      </c>
      <c r="F248" s="86"/>
      <c r="G248" s="85" t="s">
        <v>1281</v>
      </c>
      <c r="H248" s="36">
        <f t="shared" si="2"/>
        <v>0</v>
      </c>
      <c r="I248" s="37"/>
      <c r="J248" s="38">
        <f t="shared" si="24"/>
        <v>0</v>
      </c>
      <c r="K248" s="39">
        <f t="shared" si="4"/>
        <v>0</v>
      </c>
      <c r="L248" s="40">
        <f t="shared" si="5"/>
        <v>0</v>
      </c>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row>
    <row r="249" ht="15.0" customHeight="1">
      <c r="C249" s="1" t="str">
        <f t="shared" si="1"/>
        <v>Juan </v>
      </c>
      <c r="E249" s="59" t="s">
        <v>18</v>
      </c>
      <c r="F249" s="84" t="s">
        <v>1283</v>
      </c>
      <c r="G249" s="85" t="s">
        <v>1284</v>
      </c>
      <c r="H249" s="36" t="str">
        <f t="shared" si="2"/>
        <v>No estoy seguro…</v>
      </c>
      <c r="I249" s="45" t="s">
        <v>180</v>
      </c>
      <c r="J249" s="38" t="str">
        <f t="shared" si="24"/>
        <v>Dudar</v>
      </c>
      <c r="K249" s="39">
        <f t="shared" si="4"/>
        <v>11</v>
      </c>
      <c r="L249" s="40" t="str">
        <f t="shared" si="5"/>
        <v>Muestra tensión o molestia</v>
      </c>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row>
    <row r="250" ht="15.0" customHeight="1">
      <c r="C250" s="1" t="str">
        <f t="shared" si="1"/>
        <v>Juan </v>
      </c>
      <c r="F250" s="86"/>
      <c r="G250" s="85" t="s">
        <v>1287</v>
      </c>
      <c r="H250" s="36">
        <f t="shared" si="2"/>
        <v>0</v>
      </c>
      <c r="I250" s="37"/>
      <c r="J250" s="38">
        <f t="shared" si="24"/>
        <v>0</v>
      </c>
      <c r="K250" s="39">
        <f t="shared" si="4"/>
        <v>0</v>
      </c>
      <c r="L250" s="40">
        <f t="shared" si="5"/>
        <v>0</v>
      </c>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row>
    <row r="251" ht="15.0" customHeight="1">
      <c r="C251" s="1" t="str">
        <f t="shared" si="1"/>
        <v>Diego Said </v>
      </c>
      <c r="E251" s="59" t="s">
        <v>44</v>
      </c>
      <c r="F251" s="84" t="s">
        <v>1283</v>
      </c>
      <c r="G251" s="85" t="s">
        <v>1289</v>
      </c>
      <c r="H251" s="36" t="str">
        <f t="shared" si="2"/>
        <v>Todas las posturas son válidas..</v>
      </c>
      <c r="I251" s="45" t="s">
        <v>243</v>
      </c>
      <c r="J251" s="38" t="str">
        <f t="shared" si="24"/>
        <v>Conciliar</v>
      </c>
      <c r="K251" s="39">
        <f t="shared" si="4"/>
        <v>5</v>
      </c>
      <c r="L251" s="40" t="str">
        <f t="shared" si="5"/>
        <v>Da opiniones</v>
      </c>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row>
    <row r="252" ht="15.0" customHeight="1">
      <c r="C252" s="1" t="str">
        <f t="shared" si="1"/>
        <v>Mateo </v>
      </c>
      <c r="E252" s="59" t="s">
        <v>152</v>
      </c>
      <c r="F252" s="84" t="s">
        <v>1283</v>
      </c>
      <c r="G252" s="85" t="s">
        <v>1293</v>
      </c>
      <c r="H252" s="36" t="str">
        <f t="shared" si="2"/>
        <v>A mi me parece bien…</v>
      </c>
      <c r="I252" s="45" t="s">
        <v>80</v>
      </c>
      <c r="J252" s="38" t="str">
        <f t="shared" si="24"/>
        <v>Concertar</v>
      </c>
      <c r="K252" s="39">
        <f t="shared" si="4"/>
        <v>5</v>
      </c>
      <c r="L252" s="40" t="str">
        <f t="shared" si="5"/>
        <v>Da opiniones</v>
      </c>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row>
    <row r="253" ht="15.0" customHeight="1">
      <c r="C253" s="1" t="str">
        <f t="shared" si="1"/>
        <v>Juan </v>
      </c>
      <c r="E253" s="59" t="s">
        <v>18</v>
      </c>
      <c r="F253" s="84" t="s">
        <v>1295</v>
      </c>
      <c r="G253" s="85" t="s">
        <v>1296</v>
      </c>
      <c r="H253" s="36" t="str">
        <f t="shared" si="2"/>
        <v>¿Qué falta considerar?...</v>
      </c>
      <c r="I253" s="45" t="s">
        <v>363</v>
      </c>
      <c r="J253" s="38" t="str">
        <f t="shared" si="24"/>
        <v>Información</v>
      </c>
      <c r="K253" s="39">
        <f t="shared" si="4"/>
        <v>7</v>
      </c>
      <c r="L253" s="40" t="str">
        <f t="shared" si="5"/>
        <v>Pide información</v>
      </c>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row>
    <row r="254" ht="15.0" customHeight="1">
      <c r="C254" s="1" t="str">
        <f t="shared" si="1"/>
        <v>gabriela </v>
      </c>
      <c r="E254" s="59" t="s">
        <v>176</v>
      </c>
      <c r="F254" s="84" t="s">
        <v>1298</v>
      </c>
      <c r="G254" s="85" t="s">
        <v>1299</v>
      </c>
      <c r="H254" s="36">
        <f t="shared" si="2"/>
        <v>0</v>
      </c>
      <c r="I254" s="37"/>
      <c r="J254" s="38">
        <f t="shared" si="24"/>
        <v>0</v>
      </c>
      <c r="K254" s="39">
        <f t="shared" si="4"/>
        <v>0</v>
      </c>
      <c r="L254" s="40">
        <f t="shared" si="5"/>
        <v>0</v>
      </c>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row>
    <row r="255" ht="15.0" customHeight="1">
      <c r="C255" s="1" t="str">
        <f t="shared" si="1"/>
        <v>gabriela </v>
      </c>
      <c r="F255" s="86"/>
      <c r="G255" s="85" t="s">
        <v>1301</v>
      </c>
      <c r="H255" s="36">
        <f t="shared" si="2"/>
        <v>0</v>
      </c>
      <c r="I255" s="37"/>
      <c r="J255" s="38">
        <f t="shared" si="24"/>
        <v>0</v>
      </c>
      <c r="K255" s="39">
        <f t="shared" si="4"/>
        <v>0</v>
      </c>
      <c r="L255" s="40">
        <f t="shared" si="5"/>
        <v>0</v>
      </c>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row>
    <row r="256" ht="15.0" customHeight="1">
      <c r="C256" s="1" t="str">
        <f t="shared" si="1"/>
        <v>Juan </v>
      </c>
      <c r="E256" s="59" t="s">
        <v>18</v>
      </c>
      <c r="F256" s="84" t="s">
        <v>1303</v>
      </c>
      <c r="G256" s="85" t="s">
        <v>1304</v>
      </c>
      <c r="H256" s="36" t="str">
        <f t="shared" si="2"/>
        <v>No entiendo, ¿alguien puede...?</v>
      </c>
      <c r="I256" s="45" t="s">
        <v>362</v>
      </c>
      <c r="J256" s="38" t="str">
        <f t="shared" si="24"/>
        <v>Requerir atención</v>
      </c>
      <c r="K256" s="39">
        <f t="shared" si="4"/>
        <v>11</v>
      </c>
      <c r="L256" s="40" t="str">
        <f t="shared" si="5"/>
        <v>Muestra tensión o molestia</v>
      </c>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row>
    <row r="257" ht="15.0" customHeight="1">
      <c r="C257" s="1" t="str">
        <f t="shared" si="1"/>
        <v>Juan </v>
      </c>
      <c r="F257" s="86"/>
      <c r="G257" s="85" t="s">
        <v>1306</v>
      </c>
      <c r="H257" s="36">
        <f t="shared" si="2"/>
        <v>0</v>
      </c>
      <c r="I257" s="37"/>
      <c r="J257" s="38">
        <f t="shared" si="24"/>
        <v>0</v>
      </c>
      <c r="K257" s="39">
        <f t="shared" si="4"/>
        <v>0</v>
      </c>
      <c r="L257" s="40">
        <f t="shared" si="5"/>
        <v>0</v>
      </c>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row>
    <row r="258" ht="15.0" customHeight="1">
      <c r="C258" s="1" t="str">
        <f t="shared" si="1"/>
        <v>gabriela </v>
      </c>
      <c r="E258" s="59" t="s">
        <v>176</v>
      </c>
      <c r="F258" s="84" t="s">
        <v>1308</v>
      </c>
      <c r="G258" s="85" t="s">
        <v>1309</v>
      </c>
      <c r="H258" s="36" t="str">
        <f t="shared" si="2"/>
        <v>Te explico….</v>
      </c>
      <c r="I258" s="45" t="s">
        <v>102</v>
      </c>
      <c r="J258" s="38" t="str">
        <f t="shared" si="24"/>
        <v>Atender</v>
      </c>
      <c r="K258" s="39">
        <f t="shared" si="4"/>
        <v>1</v>
      </c>
      <c r="L258" s="40" t="str">
        <f t="shared" si="5"/>
        <v>Muestra solidaridad</v>
      </c>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row>
    <row r="259" ht="15.0" customHeight="1">
      <c r="C259" s="1" t="str">
        <f t="shared" si="1"/>
        <v>gabriela </v>
      </c>
      <c r="F259" s="86"/>
      <c r="G259" s="85" t="s">
        <v>1311</v>
      </c>
      <c r="H259" s="36">
        <f t="shared" si="2"/>
        <v>0</v>
      </c>
      <c r="I259" s="37"/>
      <c r="J259" s="38">
        <f t="shared" si="24"/>
        <v>0</v>
      </c>
      <c r="K259" s="39">
        <f t="shared" si="4"/>
        <v>0</v>
      </c>
      <c r="L259" s="40">
        <f t="shared" si="5"/>
        <v>0</v>
      </c>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row>
    <row r="260" ht="15.0" customHeight="1">
      <c r="C260" s="1" t="str">
        <f t="shared" si="1"/>
        <v>Juan </v>
      </c>
      <c r="E260" s="59" t="s">
        <v>18</v>
      </c>
      <c r="F260" s="84" t="s">
        <v>1314</v>
      </c>
      <c r="G260" s="85" t="s">
        <v>1315</v>
      </c>
      <c r="H260" s="36" t="str">
        <f t="shared" si="2"/>
        <v>Discrepar…</v>
      </c>
      <c r="I260" s="45" t="s">
        <v>194</v>
      </c>
      <c r="J260" s="38" t="str">
        <f t="shared" si="24"/>
        <v>Discrepar</v>
      </c>
      <c r="K260" s="39">
        <f t="shared" si="4"/>
        <v>12</v>
      </c>
      <c r="L260" s="40">
        <f t="shared" si="5"/>
        <v>0</v>
      </c>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row>
    <row r="261" ht="15.0" customHeight="1">
      <c r="C261" s="1" t="str">
        <f t="shared" si="1"/>
        <v>gabriela </v>
      </c>
      <c r="E261" s="59" t="s">
        <v>176</v>
      </c>
      <c r="F261" s="84" t="s">
        <v>1320</v>
      </c>
      <c r="G261" s="85" t="s">
        <v>1321</v>
      </c>
      <c r="H261" s="36" t="str">
        <f t="shared" si="2"/>
        <v>Te explico….</v>
      </c>
      <c r="I261" s="45" t="s">
        <v>102</v>
      </c>
      <c r="J261" s="38" t="str">
        <f t="shared" si="24"/>
        <v>Atender</v>
      </c>
      <c r="K261" s="39">
        <f t="shared" si="4"/>
        <v>1</v>
      </c>
      <c r="L261" s="40" t="str">
        <f t="shared" si="5"/>
        <v>Muestra solidaridad</v>
      </c>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row>
    <row r="262" ht="15.0" customHeight="1">
      <c r="C262" s="1" t="str">
        <f t="shared" si="1"/>
        <v>Renzo </v>
      </c>
      <c r="E262" s="59" t="s">
        <v>139</v>
      </c>
      <c r="F262" s="84" t="s">
        <v>1323</v>
      </c>
      <c r="G262" s="85" t="s">
        <v>1324</v>
      </c>
      <c r="H262" s="36" t="str">
        <f t="shared" si="2"/>
        <v>Hay que hacer lo siguiente…</v>
      </c>
      <c r="I262" s="45" t="s">
        <v>150</v>
      </c>
      <c r="J262" s="38" t="str">
        <f t="shared" si="24"/>
        <v>Elaborar</v>
      </c>
      <c r="K262" s="39">
        <f t="shared" si="4"/>
        <v>4</v>
      </c>
      <c r="L262" s="40" t="str">
        <f t="shared" si="5"/>
        <v>Da sugerencia u orientación</v>
      </c>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row>
    <row r="263" ht="15.0" customHeight="1">
      <c r="C263" s="1" t="str">
        <f t="shared" si="1"/>
        <v>Juan </v>
      </c>
      <c r="E263" s="59" t="s">
        <v>18</v>
      </c>
      <c r="F263" s="84" t="s">
        <v>1326</v>
      </c>
      <c r="G263" s="85" t="s">
        <v>1327</v>
      </c>
      <c r="H263" s="36" t="str">
        <f t="shared" si="2"/>
        <v>Entonces…</v>
      </c>
      <c r="I263" s="45" t="s">
        <v>88</v>
      </c>
      <c r="J263" s="38" t="str">
        <f t="shared" si="24"/>
        <v>Inferir</v>
      </c>
      <c r="K263" s="39">
        <f t="shared" si="4"/>
        <v>5</v>
      </c>
      <c r="L263" s="40" t="str">
        <f t="shared" si="5"/>
        <v>Da opiniones</v>
      </c>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row>
    <row r="264" ht="15.0" customHeight="1">
      <c r="C264" s="1" t="str">
        <f t="shared" si="1"/>
        <v>gabriela </v>
      </c>
      <c r="E264" s="59" t="s">
        <v>176</v>
      </c>
      <c r="F264" s="84" t="s">
        <v>1328</v>
      </c>
      <c r="G264" s="85" t="s">
        <v>1329</v>
      </c>
      <c r="H264" s="36" t="str">
        <f t="shared" si="2"/>
        <v>Resumiendo,…</v>
      </c>
      <c r="I264" s="45" t="s">
        <v>90</v>
      </c>
      <c r="J264" s="38" t="str">
        <f t="shared" si="24"/>
        <v>Resumir información</v>
      </c>
      <c r="K264" s="39">
        <f t="shared" si="4"/>
        <v>6</v>
      </c>
      <c r="L264" s="40" t="str">
        <f t="shared" si="5"/>
        <v>Da información</v>
      </c>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row>
    <row r="265" ht="15.0" customHeight="1">
      <c r="C265" s="1" t="str">
        <f t="shared" si="1"/>
        <v>Renzo </v>
      </c>
      <c r="E265" s="59" t="s">
        <v>139</v>
      </c>
      <c r="F265" s="84" t="s">
        <v>1328</v>
      </c>
      <c r="G265" s="85" t="s">
        <v>1330</v>
      </c>
      <c r="H265" s="36" t="str">
        <f t="shared" si="2"/>
        <v>Pero podría ocurrir que…</v>
      </c>
      <c r="I265" s="45" t="s">
        <v>136</v>
      </c>
      <c r="J265" s="38" t="str">
        <f t="shared" si="24"/>
        <v>Proponer excepciones</v>
      </c>
      <c r="K265" s="39">
        <f t="shared" si="4"/>
        <v>5</v>
      </c>
      <c r="L265" s="40" t="str">
        <f t="shared" si="5"/>
        <v>Da opiniones</v>
      </c>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row>
    <row r="266" ht="15.0" customHeight="1">
      <c r="C266" s="1" t="str">
        <f t="shared" si="1"/>
        <v>gabriela </v>
      </c>
      <c r="E266" s="59" t="s">
        <v>176</v>
      </c>
      <c r="F266" s="84" t="s">
        <v>1332</v>
      </c>
      <c r="G266" s="85" t="s">
        <v>1333</v>
      </c>
      <c r="H266" s="36" t="str">
        <f t="shared" si="2"/>
        <v>Pero podría ocurrir que…</v>
      </c>
      <c r="I266" s="45" t="s">
        <v>136</v>
      </c>
      <c r="J266" s="38" t="str">
        <f t="shared" si="24"/>
        <v>Proponer excepciones</v>
      </c>
      <c r="K266" s="39">
        <f t="shared" si="4"/>
        <v>5</v>
      </c>
      <c r="L266" s="40" t="str">
        <f t="shared" si="5"/>
        <v>Da opiniones</v>
      </c>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row>
    <row r="267" ht="15.0" customHeight="1">
      <c r="C267" s="1" t="str">
        <f t="shared" si="1"/>
        <v>Renzo </v>
      </c>
      <c r="E267" s="59" t="s">
        <v>139</v>
      </c>
      <c r="F267" s="84" t="s">
        <v>1336</v>
      </c>
      <c r="G267" s="85" t="s">
        <v>1337</v>
      </c>
      <c r="H267" s="36" t="str">
        <f t="shared" si="2"/>
        <v>En otras palabras…</v>
      </c>
      <c r="I267" s="45" t="s">
        <v>318</v>
      </c>
      <c r="J267" s="38" t="str">
        <f t="shared" si="24"/>
        <v>Parafrasear</v>
      </c>
      <c r="K267" s="39">
        <f t="shared" si="4"/>
        <v>6</v>
      </c>
      <c r="L267" s="40" t="str">
        <f t="shared" si="5"/>
        <v>Da información</v>
      </c>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row>
    <row r="268" ht="15.0" customHeight="1">
      <c r="C268" s="1" t="str">
        <f t="shared" si="1"/>
        <v>Renzo </v>
      </c>
      <c r="F268" s="86"/>
      <c r="G268" s="85" t="s">
        <v>1340</v>
      </c>
      <c r="H268" s="36">
        <f t="shared" si="2"/>
        <v>0</v>
      </c>
      <c r="I268" s="37"/>
      <c r="J268" s="38">
        <f t="shared" si="24"/>
        <v>0</v>
      </c>
      <c r="K268" s="39">
        <f t="shared" si="4"/>
        <v>0</v>
      </c>
      <c r="L268" s="40">
        <f t="shared" si="5"/>
        <v>0</v>
      </c>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row>
    <row r="269" ht="15.0" customHeight="1">
      <c r="C269" s="1" t="str">
        <f t="shared" si="1"/>
        <v>Juan </v>
      </c>
      <c r="E269" s="59" t="s">
        <v>18</v>
      </c>
      <c r="F269" s="84" t="s">
        <v>1342</v>
      </c>
      <c r="G269" s="85" t="s">
        <v>1343</v>
      </c>
      <c r="H269" s="36" t="str">
        <f t="shared" si="2"/>
        <v>Yo lo explicaría así…</v>
      </c>
      <c r="I269" s="45" t="s">
        <v>340</v>
      </c>
      <c r="J269" s="38" t="str">
        <f t="shared" si="24"/>
        <v>Explicar/Clarificar</v>
      </c>
      <c r="K269" s="39">
        <f t="shared" si="4"/>
        <v>6</v>
      </c>
      <c r="L269" s="40" t="str">
        <f t="shared" si="5"/>
        <v>Da información</v>
      </c>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row>
    <row r="270" ht="15.0" customHeight="1">
      <c r="C270" s="1" t="str">
        <f t="shared" si="1"/>
        <v>gabriela </v>
      </c>
      <c r="E270" s="59" t="s">
        <v>176</v>
      </c>
      <c r="F270" s="84" t="s">
        <v>1345</v>
      </c>
      <c r="G270" s="85" t="s">
        <v>1346</v>
      </c>
      <c r="H270" s="36" t="str">
        <f t="shared" si="2"/>
        <v>¡Esto va bien! Sigamos…</v>
      </c>
      <c r="I270" s="45" t="s">
        <v>99</v>
      </c>
      <c r="J270" s="38" t="str">
        <f t="shared" si="24"/>
        <v>Reforzar</v>
      </c>
      <c r="K270" s="39">
        <f t="shared" si="4"/>
        <v>5</v>
      </c>
      <c r="L270" s="40" t="str">
        <f t="shared" si="5"/>
        <v>Da opiniones</v>
      </c>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row>
    <row r="271" ht="15.0" customHeight="1">
      <c r="C271" s="1" t="str">
        <f t="shared" si="1"/>
        <v>Juan </v>
      </c>
      <c r="E271" s="59" t="s">
        <v>18</v>
      </c>
      <c r="F271" s="84" t="s">
        <v>1348</v>
      </c>
      <c r="G271" s="85" t="s">
        <v>769</v>
      </c>
      <c r="H271" s="36">
        <f t="shared" si="2"/>
        <v>0</v>
      </c>
      <c r="I271" s="37"/>
      <c r="J271" s="38">
        <f t="shared" si="24"/>
        <v>0</v>
      </c>
      <c r="K271" s="39">
        <f t="shared" si="4"/>
        <v>0</v>
      </c>
      <c r="L271" s="40">
        <f t="shared" si="5"/>
        <v>0</v>
      </c>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row>
    <row r="272" ht="15.0" customHeight="1">
      <c r="C272" s="1" t="str">
        <f t="shared" si="1"/>
        <v>Juan </v>
      </c>
      <c r="E272" s="59" t="s">
        <v>18</v>
      </c>
      <c r="F272" s="84" t="s">
        <v>1349</v>
      </c>
      <c r="G272" s="85" t="s">
        <v>1350</v>
      </c>
      <c r="H272" s="36" t="str">
        <f t="shared" si="2"/>
        <v>No entiendo, ¿alguien puede...?</v>
      </c>
      <c r="I272" s="45" t="s">
        <v>362</v>
      </c>
      <c r="J272" s="38" t="str">
        <f t="shared" si="24"/>
        <v>Requerir atención</v>
      </c>
      <c r="K272" s="39">
        <f t="shared" si="4"/>
        <v>11</v>
      </c>
      <c r="L272" s="40" t="str">
        <f t="shared" si="5"/>
        <v>Muestra tensión o molestia</v>
      </c>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row>
    <row r="273" ht="15.0" customHeight="1">
      <c r="C273" s="1" t="str">
        <f t="shared" si="1"/>
        <v>Juan </v>
      </c>
      <c r="F273" s="86"/>
      <c r="G273" s="85" t="s">
        <v>1352</v>
      </c>
      <c r="H273" s="36">
        <f t="shared" si="2"/>
        <v>0</v>
      </c>
      <c r="I273" s="37"/>
      <c r="J273" s="38">
        <f t="shared" si="24"/>
        <v>0</v>
      </c>
      <c r="K273" s="39">
        <f t="shared" si="4"/>
        <v>0</v>
      </c>
      <c r="L273" s="40">
        <f t="shared" si="5"/>
        <v>0</v>
      </c>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row>
    <row r="274" ht="15.0" customHeight="1">
      <c r="C274" s="1" t="str">
        <f t="shared" si="1"/>
        <v>Renzo </v>
      </c>
      <c r="E274" s="59" t="s">
        <v>139</v>
      </c>
      <c r="F274" s="84" t="s">
        <v>1355</v>
      </c>
      <c r="G274" s="85" t="s">
        <v>1356</v>
      </c>
      <c r="H274" s="36" t="str">
        <f t="shared" si="2"/>
        <v>¡Vamos por buen camino!…</v>
      </c>
      <c r="I274" s="45" t="s">
        <v>278</v>
      </c>
      <c r="J274" s="38" t="str">
        <f t="shared" si="24"/>
        <v>Animar</v>
      </c>
      <c r="K274" s="39">
        <f t="shared" si="4"/>
        <v>1</v>
      </c>
      <c r="L274" s="40" t="str">
        <f t="shared" si="5"/>
        <v>Muestra solidaridad</v>
      </c>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row>
    <row r="275" ht="15.0" customHeight="1">
      <c r="C275" s="1" t="str">
        <f t="shared" si="1"/>
        <v>Juan </v>
      </c>
      <c r="E275" s="59" t="s">
        <v>18</v>
      </c>
      <c r="F275" s="84" t="s">
        <v>1358</v>
      </c>
      <c r="G275" s="85" t="s">
        <v>1359</v>
      </c>
      <c r="H275" s="36">
        <f t="shared" si="2"/>
        <v>0</v>
      </c>
      <c r="I275" s="37"/>
      <c r="J275" s="38">
        <f t="shared" si="24"/>
        <v>0</v>
      </c>
      <c r="K275" s="39">
        <f t="shared" si="4"/>
        <v>0</v>
      </c>
      <c r="L275" s="40">
        <f t="shared" si="5"/>
        <v>0</v>
      </c>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row>
    <row r="276" ht="15.0" customHeight="1">
      <c r="C276" s="1" t="str">
        <f t="shared" si="1"/>
        <v>Juan </v>
      </c>
      <c r="F276" s="86"/>
      <c r="G276" s="85" t="s">
        <v>1361</v>
      </c>
      <c r="H276" s="36">
        <f t="shared" si="2"/>
        <v>0</v>
      </c>
      <c r="I276" s="37"/>
      <c r="J276" s="38">
        <f t="shared" si="24"/>
        <v>0</v>
      </c>
      <c r="K276" s="39">
        <f t="shared" si="4"/>
        <v>0</v>
      </c>
      <c r="L276" s="40">
        <f t="shared" si="5"/>
        <v>0</v>
      </c>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row>
    <row r="277" ht="15.0" customHeight="1">
      <c r="C277" s="1" t="str">
        <f t="shared" si="1"/>
        <v>Diego Said </v>
      </c>
      <c r="E277" s="59" t="s">
        <v>44</v>
      </c>
      <c r="F277" s="84" t="s">
        <v>1358</v>
      </c>
      <c r="G277" s="85" t="s">
        <v>1364</v>
      </c>
      <c r="H277" s="36">
        <f t="shared" si="2"/>
        <v>0</v>
      </c>
      <c r="I277" s="37"/>
      <c r="J277" s="38">
        <f t="shared" si="24"/>
        <v>0</v>
      </c>
      <c r="K277" s="39">
        <f t="shared" si="4"/>
        <v>0</v>
      </c>
      <c r="L277" s="40">
        <f t="shared" si="5"/>
        <v>0</v>
      </c>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row>
    <row r="278" ht="15.0" customHeight="1">
      <c r="C278" s="1" t="str">
        <f t="shared" si="1"/>
        <v>Juan </v>
      </c>
      <c r="E278" s="59" t="s">
        <v>18</v>
      </c>
      <c r="F278" s="84" t="s">
        <v>1366</v>
      </c>
      <c r="G278" s="85" t="s">
        <v>1367</v>
      </c>
      <c r="H278" s="36" t="str">
        <f t="shared" si="2"/>
        <v>No entiendo, ¿alguien puede...?</v>
      </c>
      <c r="I278" s="45" t="s">
        <v>362</v>
      </c>
      <c r="J278" s="38" t="str">
        <f t="shared" si="24"/>
        <v>Requerir atención</v>
      </c>
      <c r="K278" s="39">
        <f t="shared" si="4"/>
        <v>11</v>
      </c>
      <c r="L278" s="40" t="str">
        <f t="shared" si="5"/>
        <v>Muestra tensión o molestia</v>
      </c>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row>
    <row r="279" ht="15.0" customHeight="1">
      <c r="C279" s="1" t="str">
        <f t="shared" si="1"/>
        <v>Renzo </v>
      </c>
      <c r="E279" s="59" t="s">
        <v>139</v>
      </c>
      <c r="F279" s="84" t="s">
        <v>1369</v>
      </c>
      <c r="G279" s="85" t="s">
        <v>1370</v>
      </c>
      <c r="H279" s="36">
        <f t="shared" si="2"/>
        <v>0</v>
      </c>
      <c r="I279" s="37"/>
      <c r="J279" s="38">
        <f t="shared" si="24"/>
        <v>0</v>
      </c>
      <c r="K279" s="39">
        <f t="shared" si="4"/>
        <v>0</v>
      </c>
      <c r="L279" s="40">
        <f t="shared" si="5"/>
        <v>0</v>
      </c>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row>
    <row r="280" ht="15.0" customHeight="1">
      <c r="C280" s="1" t="str">
        <f t="shared" si="1"/>
        <v>Renzo </v>
      </c>
      <c r="F280" s="86"/>
      <c r="G280" s="85" t="s">
        <v>1373</v>
      </c>
      <c r="H280" s="36">
        <f t="shared" si="2"/>
        <v>0</v>
      </c>
      <c r="I280" s="37"/>
      <c r="J280" s="38">
        <f t="shared" si="24"/>
        <v>0</v>
      </c>
      <c r="K280" s="39">
        <f t="shared" si="4"/>
        <v>0</v>
      </c>
      <c r="L280" s="40">
        <f t="shared" si="5"/>
        <v>0</v>
      </c>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row>
    <row r="281" ht="15.0" customHeight="1">
      <c r="C281" s="1" t="str">
        <f t="shared" si="1"/>
        <v>Renzo </v>
      </c>
      <c r="F281" s="86"/>
      <c r="G281" s="85" t="s">
        <v>290</v>
      </c>
      <c r="H281" s="36">
        <f t="shared" si="2"/>
        <v>0</v>
      </c>
      <c r="I281" s="37"/>
      <c r="J281" s="38">
        <f t="shared" si="24"/>
        <v>0</v>
      </c>
      <c r="K281" s="39">
        <f t="shared" si="4"/>
        <v>0</v>
      </c>
      <c r="L281" s="40">
        <f t="shared" si="5"/>
        <v>0</v>
      </c>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row>
    <row r="282" ht="15.0" customHeight="1">
      <c r="C282" s="1" t="str">
        <f t="shared" si="1"/>
        <v>Renzo </v>
      </c>
      <c r="F282" s="86"/>
      <c r="G282" s="85" t="s">
        <v>1376</v>
      </c>
      <c r="H282" s="36">
        <f t="shared" si="2"/>
        <v>0</v>
      </c>
      <c r="I282" s="37"/>
      <c r="J282" s="38">
        <f t="shared" si="24"/>
        <v>0</v>
      </c>
      <c r="K282" s="39">
        <f t="shared" si="4"/>
        <v>0</v>
      </c>
      <c r="L282" s="40">
        <f t="shared" si="5"/>
        <v>0</v>
      </c>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row>
    <row r="283" ht="15.0" customHeight="1">
      <c r="C283" s="1" t="str">
        <f t="shared" si="1"/>
        <v>Juan </v>
      </c>
      <c r="E283" s="59" t="s">
        <v>18</v>
      </c>
      <c r="F283" s="84" t="s">
        <v>1369</v>
      </c>
      <c r="G283" s="85" t="s">
        <v>1378</v>
      </c>
      <c r="H283" s="36">
        <f t="shared" si="2"/>
        <v>0</v>
      </c>
      <c r="I283" s="37"/>
      <c r="J283" s="38">
        <f t="shared" si="24"/>
        <v>0</v>
      </c>
      <c r="K283" s="39">
        <f t="shared" si="4"/>
        <v>0</v>
      </c>
      <c r="L283" s="40">
        <f t="shared" si="5"/>
        <v>0</v>
      </c>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row>
    <row r="284" ht="15.0" customHeight="1">
      <c r="C284" s="1" t="str">
        <f t="shared" si="1"/>
        <v>Diego Said </v>
      </c>
      <c r="E284" s="59" t="s">
        <v>44</v>
      </c>
      <c r="F284" s="84" t="s">
        <v>1380</v>
      </c>
      <c r="G284" s="85" t="s">
        <v>557</v>
      </c>
      <c r="H284" s="36">
        <f t="shared" si="2"/>
        <v>0</v>
      </c>
      <c r="I284" s="37"/>
      <c r="J284" s="38">
        <f t="shared" si="24"/>
        <v>0</v>
      </c>
      <c r="K284" s="39">
        <f t="shared" si="4"/>
        <v>0</v>
      </c>
      <c r="L284" s="40">
        <f t="shared" si="5"/>
        <v>0</v>
      </c>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row>
    <row r="285" ht="15.0" customHeight="1">
      <c r="C285" s="1" t="str">
        <f t="shared" si="1"/>
        <v>Renzo </v>
      </c>
      <c r="E285" s="59" t="s">
        <v>139</v>
      </c>
      <c r="F285" s="84" t="s">
        <v>1382</v>
      </c>
      <c r="G285" s="85" t="s">
        <v>1383</v>
      </c>
      <c r="H285" s="36">
        <f t="shared" si="2"/>
        <v>0</v>
      </c>
      <c r="I285" s="37"/>
      <c r="J285" s="38">
        <f t="shared" si="24"/>
        <v>0</v>
      </c>
      <c r="K285" s="39">
        <f t="shared" si="4"/>
        <v>0</v>
      </c>
      <c r="L285" s="40">
        <f t="shared" si="5"/>
        <v>0</v>
      </c>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row>
    <row r="286" ht="15.0" customHeight="1">
      <c r="C286" s="1" t="str">
        <f t="shared" si="1"/>
        <v>Renzo </v>
      </c>
      <c r="F286" s="86"/>
      <c r="G286" s="85" t="s">
        <v>1384</v>
      </c>
      <c r="H286" s="36">
        <f t="shared" si="2"/>
        <v>0</v>
      </c>
      <c r="I286" s="37"/>
      <c r="J286" s="38">
        <f t="shared" si="24"/>
        <v>0</v>
      </c>
      <c r="K286" s="39">
        <f t="shared" si="4"/>
        <v>0</v>
      </c>
      <c r="L286" s="40">
        <f t="shared" si="5"/>
        <v>0</v>
      </c>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row>
    <row r="287" ht="15.0" customHeight="1">
      <c r="C287" s="1" t="str">
        <f t="shared" si="1"/>
        <v>Juan </v>
      </c>
      <c r="E287" s="59" t="s">
        <v>18</v>
      </c>
      <c r="F287" s="84" t="s">
        <v>1386</v>
      </c>
      <c r="G287" s="85" t="s">
        <v>1387</v>
      </c>
      <c r="H287" s="36" t="str">
        <f t="shared" si="2"/>
        <v>Yo lo dejaría así…</v>
      </c>
      <c r="I287" s="45" t="s">
        <v>355</v>
      </c>
      <c r="J287" s="38" t="str">
        <f t="shared" si="24"/>
        <v>Afirmar</v>
      </c>
      <c r="K287" s="39">
        <f t="shared" si="4"/>
        <v>5</v>
      </c>
      <c r="L287" s="40" t="str">
        <f t="shared" si="5"/>
        <v>Da opiniones</v>
      </c>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row>
    <row r="288" ht="15.0" customHeight="1">
      <c r="C288" s="1" t="str">
        <f t="shared" si="1"/>
        <v>Renzo </v>
      </c>
      <c r="E288" s="59" t="s">
        <v>139</v>
      </c>
      <c r="F288" s="84" t="s">
        <v>1389</v>
      </c>
      <c r="G288" s="85" t="s">
        <v>1390</v>
      </c>
      <c r="H288" s="36" t="str">
        <f t="shared" si="2"/>
        <v>Entonces…</v>
      </c>
      <c r="I288" s="45" t="s">
        <v>88</v>
      </c>
      <c r="J288" s="38" t="str">
        <f t="shared" si="24"/>
        <v>Inferir</v>
      </c>
      <c r="K288" s="39">
        <f t="shared" si="4"/>
        <v>5</v>
      </c>
      <c r="L288" s="40" t="str">
        <f t="shared" si="5"/>
        <v>Da opiniones</v>
      </c>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row>
    <row r="289" ht="15.0" customHeight="1">
      <c r="C289" s="1" t="str">
        <f t="shared" si="1"/>
        <v>Renzo </v>
      </c>
      <c r="F289" s="86"/>
      <c r="G289" s="85" t="s">
        <v>1392</v>
      </c>
      <c r="H289" s="36">
        <f t="shared" si="2"/>
        <v>0</v>
      </c>
      <c r="I289" s="37"/>
      <c r="J289" s="38">
        <f t="shared" si="24"/>
        <v>0</v>
      </c>
      <c r="K289" s="39">
        <f t="shared" si="4"/>
        <v>0</v>
      </c>
      <c r="L289" s="40">
        <f t="shared" si="5"/>
        <v>0</v>
      </c>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row>
    <row r="290" ht="15.0" customHeight="1">
      <c r="C290" s="1" t="str">
        <f t="shared" si="1"/>
        <v>Renzo </v>
      </c>
      <c r="F290" s="86"/>
      <c r="G290" s="85" t="s">
        <v>1394</v>
      </c>
      <c r="H290" s="36">
        <f t="shared" si="2"/>
        <v>0</v>
      </c>
      <c r="I290" s="37"/>
      <c r="J290" s="38">
        <f t="shared" si="24"/>
        <v>0</v>
      </c>
      <c r="K290" s="39">
        <f t="shared" si="4"/>
        <v>0</v>
      </c>
      <c r="L290" s="40">
        <f t="shared" si="5"/>
        <v>0</v>
      </c>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row>
    <row r="291" ht="15.0" customHeight="1">
      <c r="C291" s="1" t="str">
        <f t="shared" si="1"/>
        <v>Diego Said </v>
      </c>
      <c r="E291" s="59" t="s">
        <v>44</v>
      </c>
      <c r="F291" s="84" t="s">
        <v>1389</v>
      </c>
      <c r="G291" s="85" t="s">
        <v>1398</v>
      </c>
      <c r="H291" s="36">
        <f t="shared" si="2"/>
        <v>0</v>
      </c>
      <c r="I291" s="37"/>
      <c r="J291" s="38">
        <f t="shared" si="24"/>
        <v>0</v>
      </c>
      <c r="K291" s="39">
        <f t="shared" si="4"/>
        <v>0</v>
      </c>
      <c r="L291" s="40">
        <f t="shared" si="5"/>
        <v>0</v>
      </c>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row>
    <row r="292" ht="15.0" customHeight="1">
      <c r="C292" s="1" t="str">
        <f t="shared" si="1"/>
        <v>Juan </v>
      </c>
      <c r="E292" s="59" t="s">
        <v>18</v>
      </c>
      <c r="F292" s="84" t="s">
        <v>1400</v>
      </c>
      <c r="G292" s="85" t="s">
        <v>1401</v>
      </c>
      <c r="H292" s="36">
        <f t="shared" si="2"/>
        <v>0</v>
      </c>
      <c r="I292" s="37"/>
      <c r="J292" s="38">
        <f t="shared" si="24"/>
        <v>0</v>
      </c>
      <c r="K292" s="39">
        <f t="shared" si="4"/>
        <v>0</v>
      </c>
      <c r="L292" s="40">
        <f t="shared" si="5"/>
        <v>0</v>
      </c>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row>
    <row r="293" ht="15.0" customHeight="1">
      <c r="C293" s="1" t="str">
        <f t="shared" si="1"/>
        <v>Renzo </v>
      </c>
      <c r="E293" s="59" t="s">
        <v>139</v>
      </c>
      <c r="F293" s="84" t="s">
        <v>1400</v>
      </c>
      <c r="G293" s="85" t="s">
        <v>1403</v>
      </c>
      <c r="H293" s="36">
        <f t="shared" si="2"/>
        <v>0</v>
      </c>
      <c r="I293" s="37"/>
      <c r="J293" s="38">
        <f t="shared" si="24"/>
        <v>0</v>
      </c>
      <c r="K293" s="39">
        <f t="shared" si="4"/>
        <v>0</v>
      </c>
      <c r="L293" s="40">
        <f t="shared" si="5"/>
        <v>0</v>
      </c>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row>
    <row r="294" ht="15.0" customHeight="1">
      <c r="C294" s="1" t="str">
        <f t="shared" si="1"/>
        <v>Mateo </v>
      </c>
      <c r="E294" s="59" t="s">
        <v>152</v>
      </c>
      <c r="F294" s="84" t="s">
        <v>1400</v>
      </c>
      <c r="G294" s="85" t="s">
        <v>1404</v>
      </c>
      <c r="H294" s="36" t="str">
        <f t="shared" si="2"/>
        <v>A mi me parece bien…</v>
      </c>
      <c r="I294" s="45" t="s">
        <v>80</v>
      </c>
      <c r="J294" s="38" t="str">
        <f t="shared" si="24"/>
        <v>Concertar</v>
      </c>
      <c r="K294" s="39">
        <f t="shared" si="4"/>
        <v>5</v>
      </c>
      <c r="L294" s="40" t="str">
        <f t="shared" si="5"/>
        <v>Da opiniones</v>
      </c>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row>
    <row r="295" ht="15.0" customHeight="1">
      <c r="C295" s="1" t="str">
        <f t="shared" si="1"/>
        <v>Diego Said </v>
      </c>
      <c r="E295" s="59" t="s">
        <v>44</v>
      </c>
      <c r="F295" s="84" t="s">
        <v>1400</v>
      </c>
      <c r="G295" s="85" t="s">
        <v>1406</v>
      </c>
      <c r="H295" s="36">
        <f t="shared" si="2"/>
        <v>0</v>
      </c>
      <c r="I295" s="37"/>
      <c r="J295" s="38">
        <f t="shared" si="24"/>
        <v>0</v>
      </c>
      <c r="K295" s="39">
        <f t="shared" si="4"/>
        <v>0</v>
      </c>
      <c r="L295" s="40">
        <f t="shared" si="5"/>
        <v>0</v>
      </c>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row>
    <row r="296" ht="15.0" customHeight="1">
      <c r="C296" s="1" t="str">
        <f t="shared" si="1"/>
        <v>Renzo </v>
      </c>
      <c r="E296" s="59" t="s">
        <v>139</v>
      </c>
      <c r="F296" s="84" t="s">
        <v>1400</v>
      </c>
      <c r="G296" s="85" t="s">
        <v>1407</v>
      </c>
      <c r="H296" s="36">
        <f t="shared" si="2"/>
        <v>0</v>
      </c>
      <c r="I296" s="37"/>
      <c r="J296" s="38">
        <f t="shared" si="24"/>
        <v>0</v>
      </c>
      <c r="K296" s="39">
        <f t="shared" si="4"/>
        <v>0</v>
      </c>
      <c r="L296" s="40">
        <f t="shared" si="5"/>
        <v>0</v>
      </c>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row>
    <row r="297" ht="15.0" customHeight="1">
      <c r="C297" s="1" t="str">
        <f t="shared" si="1"/>
        <v>Renzo </v>
      </c>
      <c r="F297" s="86"/>
      <c r="G297" s="85" t="s">
        <v>1410</v>
      </c>
      <c r="H297" s="36" t="str">
        <f t="shared" si="2"/>
        <v>No estoy seguro…</v>
      </c>
      <c r="I297" s="45" t="s">
        <v>180</v>
      </c>
      <c r="J297" s="38" t="str">
        <f t="shared" si="24"/>
        <v>Dudar</v>
      </c>
      <c r="K297" s="39">
        <f t="shared" si="4"/>
        <v>11</v>
      </c>
      <c r="L297" s="40" t="str">
        <f t="shared" si="5"/>
        <v>Muestra tensión o molestia</v>
      </c>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row>
    <row r="298" ht="15.0" customHeight="1">
      <c r="C298" s="1" t="str">
        <f t="shared" si="1"/>
        <v>Renzo </v>
      </c>
      <c r="F298" s="86"/>
      <c r="G298" s="85" t="s">
        <v>1412</v>
      </c>
      <c r="H298" s="36">
        <f t="shared" si="2"/>
        <v>0</v>
      </c>
      <c r="I298" s="37"/>
      <c r="J298" s="38">
        <f t="shared" si="24"/>
        <v>0</v>
      </c>
      <c r="K298" s="39">
        <f t="shared" si="4"/>
        <v>0</v>
      </c>
      <c r="L298" s="40">
        <f t="shared" si="5"/>
        <v>0</v>
      </c>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row>
    <row r="299" ht="15.0" customHeight="1">
      <c r="C299" s="1" t="str">
        <f t="shared" si="1"/>
        <v>Diego Said </v>
      </c>
      <c r="E299" s="59" t="s">
        <v>44</v>
      </c>
      <c r="F299" s="84" t="s">
        <v>1414</v>
      </c>
      <c r="G299" s="85" t="s">
        <v>1381</v>
      </c>
      <c r="H299" s="36">
        <f t="shared" si="2"/>
        <v>0</v>
      </c>
      <c r="I299" s="37"/>
      <c r="J299" s="38">
        <f t="shared" si="24"/>
        <v>0</v>
      </c>
      <c r="K299" s="39">
        <f t="shared" si="4"/>
        <v>0</v>
      </c>
      <c r="L299" s="40">
        <f t="shared" si="5"/>
        <v>0</v>
      </c>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row>
    <row r="300" ht="15.0" customHeight="1">
      <c r="C300" s="1" t="str">
        <f t="shared" si="1"/>
        <v>Diego Said </v>
      </c>
      <c r="F300" s="86"/>
      <c r="G300" s="85" t="s">
        <v>1416</v>
      </c>
      <c r="H300" s="36" t="str">
        <f t="shared" si="2"/>
        <v>A mi me parece bien…</v>
      </c>
      <c r="I300" s="45" t="s">
        <v>80</v>
      </c>
      <c r="J300" s="38" t="str">
        <f t="shared" si="24"/>
        <v>Concertar</v>
      </c>
      <c r="K300" s="39">
        <f t="shared" si="4"/>
        <v>5</v>
      </c>
      <c r="L300" s="40" t="str">
        <f t="shared" si="5"/>
        <v>Da opiniones</v>
      </c>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row>
    <row r="301" ht="15.0" customHeight="1">
      <c r="C301" s="1" t="str">
        <f t="shared" si="1"/>
        <v>Diego Said </v>
      </c>
      <c r="F301" s="86"/>
      <c r="G301" s="85" t="s">
        <v>1419</v>
      </c>
      <c r="H301" s="36" t="str">
        <f t="shared" si="2"/>
        <v>No estoy seguro…</v>
      </c>
      <c r="I301" s="45" t="s">
        <v>180</v>
      </c>
      <c r="J301" s="38" t="str">
        <f t="shared" si="24"/>
        <v>Dudar</v>
      </c>
      <c r="K301" s="39">
        <f t="shared" si="4"/>
        <v>11</v>
      </c>
      <c r="L301" s="40" t="str">
        <f t="shared" si="5"/>
        <v>Muestra tensión o molestia</v>
      </c>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row>
    <row r="302" ht="15.0" customHeight="1">
      <c r="C302" s="1" t="str">
        <f t="shared" si="1"/>
        <v>Renzo </v>
      </c>
      <c r="E302" s="59" t="s">
        <v>139</v>
      </c>
      <c r="F302" s="84" t="s">
        <v>1421</v>
      </c>
      <c r="G302" s="85" t="s">
        <v>713</v>
      </c>
      <c r="H302" s="36">
        <f t="shared" si="2"/>
        <v>0</v>
      </c>
      <c r="I302" s="37"/>
      <c r="J302" s="38">
        <f t="shared" si="24"/>
        <v>0</v>
      </c>
      <c r="K302" s="39">
        <f t="shared" si="4"/>
        <v>0</v>
      </c>
      <c r="L302" s="40">
        <f t="shared" si="5"/>
        <v>0</v>
      </c>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row>
    <row r="303" ht="15.0" customHeight="1">
      <c r="C303" s="1" t="str">
        <f t="shared" si="1"/>
        <v>Juan </v>
      </c>
      <c r="E303" s="59" t="s">
        <v>18</v>
      </c>
      <c r="F303" s="84" t="s">
        <v>1421</v>
      </c>
      <c r="G303" s="85" t="s">
        <v>1423</v>
      </c>
      <c r="H303" s="36" t="str">
        <f t="shared" si="2"/>
        <v>¿Qué hacemos ahora?...</v>
      </c>
      <c r="I303" s="45" t="s">
        <v>36</v>
      </c>
      <c r="J303" s="38" t="str">
        <f t="shared" si="24"/>
        <v>Elaboración</v>
      </c>
      <c r="K303" s="39">
        <f t="shared" si="4"/>
        <v>9</v>
      </c>
      <c r="L303" s="40" t="str">
        <f t="shared" si="5"/>
        <v>Pide sugerencias u orientación</v>
      </c>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row>
    <row r="304" ht="15.0" customHeight="1">
      <c r="C304" s="1" t="str">
        <f t="shared" si="1"/>
        <v>Renzo </v>
      </c>
      <c r="E304" s="59" t="s">
        <v>139</v>
      </c>
      <c r="F304" s="84" t="s">
        <v>1425</v>
      </c>
      <c r="G304" s="85" t="s">
        <v>1426</v>
      </c>
      <c r="H304" s="36" t="str">
        <f t="shared" si="2"/>
        <v>En lugar de eso podríamos…</v>
      </c>
      <c r="I304" s="45" t="s">
        <v>270</v>
      </c>
      <c r="J304" s="38" t="str">
        <f t="shared" si="24"/>
        <v>Ofrecer alternativa</v>
      </c>
      <c r="K304" s="39">
        <f t="shared" si="4"/>
        <v>4</v>
      </c>
      <c r="L304" s="40" t="str">
        <f t="shared" si="5"/>
        <v>Da sugerencia u orientación</v>
      </c>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row>
    <row r="305" ht="15.0" customHeight="1">
      <c r="C305" s="1" t="str">
        <f t="shared" si="1"/>
        <v>Renzo </v>
      </c>
      <c r="F305" s="86"/>
      <c r="G305" s="85" t="s">
        <v>1428</v>
      </c>
      <c r="H305" s="36">
        <f t="shared" si="2"/>
        <v>0</v>
      </c>
      <c r="I305" s="37"/>
      <c r="J305" s="38">
        <f t="shared" si="24"/>
        <v>0</v>
      </c>
      <c r="K305" s="39">
        <f t="shared" si="4"/>
        <v>0</v>
      </c>
      <c r="L305" s="40">
        <f t="shared" si="5"/>
        <v>0</v>
      </c>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row>
    <row r="306" ht="15.0" customHeight="1">
      <c r="C306" s="1" t="str">
        <f t="shared" si="1"/>
        <v>Renzo </v>
      </c>
      <c r="F306" s="86"/>
      <c r="G306" s="85" t="s">
        <v>290</v>
      </c>
      <c r="H306" s="36">
        <f t="shared" si="2"/>
        <v>0</v>
      </c>
      <c r="I306" s="37"/>
      <c r="J306" s="38">
        <f t="shared" si="24"/>
        <v>0</v>
      </c>
      <c r="K306" s="39">
        <f t="shared" si="4"/>
        <v>0</v>
      </c>
      <c r="L306" s="40">
        <f t="shared" si="5"/>
        <v>0</v>
      </c>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row>
    <row r="307" ht="15.0" customHeight="1">
      <c r="C307" s="1" t="str">
        <f t="shared" si="1"/>
        <v>Diego Said </v>
      </c>
      <c r="E307" s="59" t="s">
        <v>44</v>
      </c>
      <c r="F307" s="84" t="s">
        <v>1430</v>
      </c>
      <c r="G307" s="85" t="s">
        <v>1431</v>
      </c>
      <c r="H307" s="36" t="str">
        <f t="shared" si="2"/>
        <v>Yo lo dejaría así…</v>
      </c>
      <c r="I307" s="45" t="s">
        <v>355</v>
      </c>
      <c r="J307" s="38" t="str">
        <f t="shared" si="24"/>
        <v>Afirmar</v>
      </c>
      <c r="K307" s="39">
        <f t="shared" si="4"/>
        <v>5</v>
      </c>
      <c r="L307" s="40" t="str">
        <f t="shared" si="5"/>
        <v>Da opiniones</v>
      </c>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row>
    <row r="308" ht="15.0" customHeight="1">
      <c r="C308" s="1" t="str">
        <f t="shared" si="1"/>
        <v>Renzo </v>
      </c>
      <c r="E308" s="59" t="s">
        <v>139</v>
      </c>
      <c r="F308" s="84" t="s">
        <v>1433</v>
      </c>
      <c r="G308" s="85" t="s">
        <v>1435</v>
      </c>
      <c r="H308" s="36" t="str">
        <f t="shared" si="2"/>
        <v>Si, estoy de acuerdo…</v>
      </c>
      <c r="I308" s="45" t="s">
        <v>144</v>
      </c>
      <c r="J308" s="38" t="str">
        <f t="shared" si="24"/>
        <v>Aceptación/Confirmación</v>
      </c>
      <c r="K308" s="39">
        <f t="shared" si="4"/>
        <v>3</v>
      </c>
      <c r="L308" s="40" t="str">
        <f t="shared" si="5"/>
        <v>Muestra acuerdo o aprueba</v>
      </c>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row>
    <row r="309" ht="15.0" customHeight="1">
      <c r="C309" s="1" t="str">
        <f t="shared" si="1"/>
        <v>Diego Said </v>
      </c>
      <c r="E309" s="59" t="s">
        <v>44</v>
      </c>
      <c r="F309" s="84" t="s">
        <v>1433</v>
      </c>
      <c r="G309" s="85" t="s">
        <v>1437</v>
      </c>
      <c r="H309" s="36" t="str">
        <f t="shared" si="2"/>
        <v>No estoy seguro…</v>
      </c>
      <c r="I309" s="45" t="s">
        <v>180</v>
      </c>
      <c r="J309" s="38" t="str">
        <f t="shared" si="24"/>
        <v>Dudar</v>
      </c>
      <c r="K309" s="39">
        <f t="shared" si="4"/>
        <v>11</v>
      </c>
      <c r="L309" s="40" t="str">
        <f t="shared" si="5"/>
        <v>Muestra tensión o molestia</v>
      </c>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row>
    <row r="310" ht="15.0" customHeight="1">
      <c r="C310" s="1" t="str">
        <f t="shared" si="1"/>
        <v>Juan </v>
      </c>
      <c r="E310" s="59" t="s">
        <v>18</v>
      </c>
      <c r="F310" s="84" t="s">
        <v>1433</v>
      </c>
      <c r="G310" s="85" t="s">
        <v>1440</v>
      </c>
      <c r="H310" s="36" t="str">
        <f t="shared" si="2"/>
        <v>Si, estoy de acuerdo…</v>
      </c>
      <c r="I310" s="45" t="s">
        <v>144</v>
      </c>
      <c r="J310" s="38" t="str">
        <f t="shared" si="24"/>
        <v>Aceptación/Confirmación</v>
      </c>
      <c r="K310" s="39">
        <f t="shared" si="4"/>
        <v>3</v>
      </c>
      <c r="L310" s="40" t="str">
        <f t="shared" si="5"/>
        <v>Muestra acuerdo o aprueba</v>
      </c>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row>
    <row r="311" ht="15.0" customHeight="1">
      <c r="C311" s="1" t="str">
        <f t="shared" si="1"/>
        <v>Diego Said </v>
      </c>
      <c r="E311" s="59" t="s">
        <v>44</v>
      </c>
      <c r="F311" s="84" t="s">
        <v>1442</v>
      </c>
      <c r="G311" s="85" t="s">
        <v>1443</v>
      </c>
      <c r="H311" s="36">
        <f t="shared" si="2"/>
        <v>0</v>
      </c>
      <c r="I311" s="37"/>
      <c r="J311" s="38">
        <f t="shared" si="24"/>
        <v>0</v>
      </c>
      <c r="K311" s="39">
        <f t="shared" si="4"/>
        <v>0</v>
      </c>
      <c r="L311" s="40">
        <f t="shared" si="5"/>
        <v>0</v>
      </c>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row>
    <row r="312" ht="15.0" customHeight="1">
      <c r="C312" s="1" t="str">
        <f t="shared" si="1"/>
        <v>Diego Said </v>
      </c>
      <c r="F312" s="86"/>
      <c r="G312" s="85" t="s">
        <v>1445</v>
      </c>
      <c r="H312" s="36" t="str">
        <f t="shared" si="2"/>
        <v>Yo pienso que…</v>
      </c>
      <c r="I312" s="45" t="s">
        <v>127</v>
      </c>
      <c r="J312" s="38" t="str">
        <f t="shared" si="24"/>
        <v>Sugerir</v>
      </c>
      <c r="K312" s="39">
        <f t="shared" si="4"/>
        <v>5</v>
      </c>
      <c r="L312" s="40" t="str">
        <f t="shared" si="5"/>
        <v>Da opiniones</v>
      </c>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row>
    <row r="313" ht="15.0" customHeight="1">
      <c r="C313" s="1" t="str">
        <f t="shared" si="1"/>
        <v>Renzo </v>
      </c>
      <c r="E313" s="59" t="s">
        <v>139</v>
      </c>
      <c r="F313" s="84" t="s">
        <v>1447</v>
      </c>
      <c r="G313" s="85" t="s">
        <v>1448</v>
      </c>
      <c r="H313" s="36" t="str">
        <f t="shared" si="2"/>
        <v>En otras palabras…</v>
      </c>
      <c r="I313" s="45" t="s">
        <v>318</v>
      </c>
      <c r="J313" s="38" t="str">
        <f t="shared" si="24"/>
        <v>Parafrasear</v>
      </c>
      <c r="K313" s="39">
        <f t="shared" si="4"/>
        <v>6</v>
      </c>
      <c r="L313" s="40" t="str">
        <f t="shared" si="5"/>
        <v>Da información</v>
      </c>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row>
    <row r="314" ht="15.0" customHeight="1">
      <c r="C314" s="1" t="str">
        <f t="shared" si="1"/>
        <v>Renzo </v>
      </c>
      <c r="F314" s="86"/>
      <c r="G314" s="85" t="s">
        <v>769</v>
      </c>
      <c r="H314" s="36">
        <f t="shared" si="2"/>
        <v>0</v>
      </c>
      <c r="I314" s="37"/>
      <c r="J314" s="38">
        <f t="shared" si="24"/>
        <v>0</v>
      </c>
      <c r="K314" s="39">
        <f t="shared" si="4"/>
        <v>0</v>
      </c>
      <c r="L314" s="40">
        <f t="shared" si="5"/>
        <v>0</v>
      </c>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row>
    <row r="315" ht="15.0" customHeight="1">
      <c r="C315" s="1" t="str">
        <f t="shared" si="1"/>
        <v>Juan </v>
      </c>
      <c r="E315" s="59" t="s">
        <v>18</v>
      </c>
      <c r="F315" s="84" t="s">
        <v>1453</v>
      </c>
      <c r="G315" s="85" t="s">
        <v>1454</v>
      </c>
      <c r="H315" s="36">
        <f t="shared" si="2"/>
        <v>0</v>
      </c>
      <c r="I315" s="45" t="s">
        <v>150</v>
      </c>
      <c r="J315" s="38">
        <f>IF(I314=W$28,X$28,IF(I314=W$29,X$29,IF(I314=W$30,X$30,IF(I314=W$31,X$31,IF(I314=W$32,X$32,IF(I314=W$33,X$33,IF(I314=W$34,X$34,IF(I314=W$35,X$35,IF(I314=W$36,X$36,IF(I314=W$37,X$37,IF(I314=W$38,X$38,IF(I314=W$39,X$39,IF(I314=W$40,X$40,IF(I314=W$41,X$41,IF(I314=W$42,X$42,IF(I314=W$43,X$43,IF(I314=W$44,X$44,IF(I314=W$45,X$45,IF(I314=W$46,X$46,IF(I314=W$47,X$47,IF(I314=W$48,X$48,IF(I314=W$49,X$49,IF(I314=W$50,X$50,IF(I314=W$51,X$51,IF(I314=W$52,X$52,IF(I314=W$53,X$53,IF(I314=W$54,X$54,IF(I314=W$55,X$55,IF(I314=W$56,X$56,IF(I314=W$57,X$57,IF(I314=W$58,X$58,IF(I314=W$59,X$59,IF(I314=W$60,X$60,IF(I314=W$61,X$61,IF(I314=W$62,X$62,IF(I314=W$63,X$63,0))))))))))))))))))))))))))))))))))))</f>
        <v>0</v>
      </c>
      <c r="K315" s="39">
        <f t="shared" si="4"/>
        <v>0</v>
      </c>
      <c r="L315" s="40">
        <f t="shared" si="5"/>
        <v>0</v>
      </c>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row>
    <row r="316" ht="15.0" customHeight="1">
      <c r="C316" s="1" t="str">
        <f t="shared" si="1"/>
        <v>gabriela </v>
      </c>
      <c r="E316" s="59" t="s">
        <v>176</v>
      </c>
      <c r="F316" s="84" t="s">
        <v>1457</v>
      </c>
      <c r="G316" s="85" t="s">
        <v>1458</v>
      </c>
      <c r="H316" s="36" t="str">
        <f t="shared" si="2"/>
        <v>No estoy seguro…</v>
      </c>
      <c r="I316" s="45" t="s">
        <v>180</v>
      </c>
      <c r="J316" s="38" t="str">
        <f t="shared" ref="J316:J342" si="25">IF(I316=W$28,X$28,IF(I316=W$29,X$29,IF(I316=W$30,X$30,IF(I316=W$31,X$31,IF(I316=W$32,X$32,IF(I316=W$33,X$33,IF(I316=W$34,X$34,IF(I316=W$35,X$35,IF(I316=W$36,X$36,IF(I316=W$37,X$37,IF(I316=W$38,X$38,IF(I316=W$39,X$39,IF(I316=W$40,X$40,IF(I316=W$41,X$41,IF(I316=W$42,X$42,IF(I316=W$43,X$43,IF(I316=W$44,X$44,IF(I316=W$45,X$45,IF(I316=W$46,X$46,IF(I316=W$47,X$47,IF(I316=W$48,X$48,IF(I316=W$49,X$49,IF(I316=W$50,X$50,IF(I316=W$51,X$51,IF(I316=W$52,X$52,IF(I316=W$53,X$53,IF(I316=W$54,X$54,IF(I316=W$55,X$55,IF(I316=W$56,X$56,IF(I316=W$57,X$57,IF(I316=W$58,X$58,IF(I316=W$59,X$59,IF(I316=W$60,X$60,IF(I316=W$61,X$61,IF(I316=W$62,X$62,IF(I316=W$63,X$63,0))))))))))))))))))))))))))))))))))))</f>
        <v>Dudar</v>
      </c>
      <c r="K316" s="39">
        <f t="shared" si="4"/>
        <v>11</v>
      </c>
      <c r="L316" s="40" t="str">
        <f t="shared" si="5"/>
        <v>Muestra tensión o molestia</v>
      </c>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row>
    <row r="317" ht="15.0" customHeight="1">
      <c r="C317" s="1" t="str">
        <f t="shared" si="1"/>
        <v>Diego Said </v>
      </c>
      <c r="E317" s="59" t="s">
        <v>44</v>
      </c>
      <c r="F317" s="84" t="s">
        <v>1461</v>
      </c>
      <c r="G317" s="85" t="s">
        <v>1462</v>
      </c>
      <c r="H317" s="36">
        <f t="shared" si="2"/>
        <v>0</v>
      </c>
      <c r="I317" s="37"/>
      <c r="J317" s="38">
        <f t="shared" si="25"/>
        <v>0</v>
      </c>
      <c r="K317" s="39">
        <f t="shared" si="4"/>
        <v>0</v>
      </c>
      <c r="L317" s="40">
        <f t="shared" si="5"/>
        <v>0</v>
      </c>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row>
    <row r="318" ht="15.0" customHeight="1">
      <c r="C318" s="1" t="str">
        <f t="shared" si="1"/>
        <v>Renzo </v>
      </c>
      <c r="E318" s="59" t="s">
        <v>139</v>
      </c>
      <c r="F318" s="84" t="s">
        <v>1466</v>
      </c>
      <c r="G318" s="85" t="s">
        <v>947</v>
      </c>
      <c r="H318" s="36">
        <f t="shared" si="2"/>
        <v>0</v>
      </c>
      <c r="I318" s="37"/>
      <c r="J318" s="38">
        <f t="shared" si="25"/>
        <v>0</v>
      </c>
      <c r="K318" s="39">
        <f t="shared" si="4"/>
        <v>0</v>
      </c>
      <c r="L318" s="40">
        <f t="shared" si="5"/>
        <v>0</v>
      </c>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row>
    <row r="319" ht="15.0" customHeight="1">
      <c r="C319" s="1" t="str">
        <f t="shared" si="1"/>
        <v>Renzo </v>
      </c>
      <c r="F319" s="86"/>
      <c r="G319" s="85" t="s">
        <v>1468</v>
      </c>
      <c r="H319" s="36">
        <f t="shared" si="2"/>
        <v>0</v>
      </c>
      <c r="I319" s="37"/>
      <c r="J319" s="38">
        <f t="shared" si="25"/>
        <v>0</v>
      </c>
      <c r="K319" s="39">
        <f t="shared" si="4"/>
        <v>0</v>
      </c>
      <c r="L319" s="40">
        <f t="shared" si="5"/>
        <v>0</v>
      </c>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row>
    <row r="320" ht="15.0" customHeight="1">
      <c r="C320" s="1" t="str">
        <f t="shared" si="1"/>
        <v>Diego Said </v>
      </c>
      <c r="E320" s="59" t="s">
        <v>44</v>
      </c>
      <c r="F320" s="84" t="s">
        <v>1470</v>
      </c>
      <c r="G320" s="85" t="s">
        <v>1471</v>
      </c>
      <c r="H320" s="36">
        <f t="shared" si="2"/>
        <v>0</v>
      </c>
      <c r="I320" s="37"/>
      <c r="J320" s="38">
        <f t="shared" si="25"/>
        <v>0</v>
      </c>
      <c r="K320" s="39">
        <f t="shared" si="4"/>
        <v>0</v>
      </c>
      <c r="L320" s="40">
        <f t="shared" si="5"/>
        <v>0</v>
      </c>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row>
    <row r="321" ht="15.0" customHeight="1">
      <c r="C321" s="1" t="str">
        <f t="shared" si="1"/>
        <v>Juan </v>
      </c>
      <c r="E321" s="59" t="s">
        <v>18</v>
      </c>
      <c r="F321" s="84" t="s">
        <v>1473</v>
      </c>
      <c r="G321" s="85" t="s">
        <v>1474</v>
      </c>
      <c r="H321" s="36">
        <f t="shared" si="2"/>
        <v>0</v>
      </c>
      <c r="I321" s="37"/>
      <c r="J321" s="38">
        <f t="shared" si="25"/>
        <v>0</v>
      </c>
      <c r="K321" s="39">
        <f t="shared" si="4"/>
        <v>0</v>
      </c>
      <c r="L321" s="40">
        <f t="shared" si="5"/>
        <v>0</v>
      </c>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row>
    <row r="322" ht="15.0" customHeight="1">
      <c r="C322" s="1" t="str">
        <f t="shared" si="1"/>
        <v>Renzo </v>
      </c>
      <c r="E322" s="59" t="s">
        <v>139</v>
      </c>
      <c r="F322" s="84" t="s">
        <v>1476</v>
      </c>
      <c r="G322" s="85" t="s">
        <v>1477</v>
      </c>
      <c r="H322" s="36" t="str">
        <f t="shared" si="2"/>
        <v>Yo lo dejaría así…</v>
      </c>
      <c r="I322" s="45" t="s">
        <v>355</v>
      </c>
      <c r="J322" s="38" t="str">
        <f t="shared" si="25"/>
        <v>Afirmar</v>
      </c>
      <c r="K322" s="39">
        <f t="shared" si="4"/>
        <v>5</v>
      </c>
      <c r="L322" s="40" t="str">
        <f t="shared" si="5"/>
        <v>Da opiniones</v>
      </c>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row>
    <row r="323" ht="15.0" customHeight="1">
      <c r="C323" s="1" t="str">
        <f t="shared" si="1"/>
        <v>Renzo </v>
      </c>
      <c r="F323" s="86"/>
      <c r="G323" s="85" t="s">
        <v>1479</v>
      </c>
      <c r="H323" s="36" t="str">
        <f t="shared" si="2"/>
        <v>¡Hasta la próxima!</v>
      </c>
      <c r="I323" s="45" t="s">
        <v>126</v>
      </c>
      <c r="J323" s="38" t="str">
        <f t="shared" si="25"/>
        <v>Finalizar participación</v>
      </c>
      <c r="K323" s="39">
        <f t="shared" si="4"/>
        <v>1</v>
      </c>
      <c r="L323" s="40" t="str">
        <f t="shared" si="5"/>
        <v>Muestra solidaridad</v>
      </c>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row>
    <row r="324" ht="15.0" customHeight="1">
      <c r="C324" s="1" t="str">
        <f t="shared" si="1"/>
        <v>Diego Said </v>
      </c>
      <c r="E324" s="59" t="s">
        <v>44</v>
      </c>
      <c r="F324" s="84" t="s">
        <v>1481</v>
      </c>
      <c r="G324" s="85" t="s">
        <v>1482</v>
      </c>
      <c r="H324" s="36" t="str">
        <f t="shared" si="2"/>
        <v>¡Esto va bien! Sigamos…</v>
      </c>
      <c r="I324" s="45" t="s">
        <v>99</v>
      </c>
      <c r="J324" s="38" t="str">
        <f t="shared" si="25"/>
        <v>Reforzar</v>
      </c>
      <c r="K324" s="39">
        <f t="shared" si="4"/>
        <v>5</v>
      </c>
      <c r="L324" s="40" t="str">
        <f t="shared" si="5"/>
        <v>Da opiniones</v>
      </c>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row>
    <row r="325" ht="15.0" customHeight="1">
      <c r="C325" s="1" t="str">
        <f t="shared" si="1"/>
        <v>Juan </v>
      </c>
      <c r="E325" s="59" t="s">
        <v>18</v>
      </c>
      <c r="F325" s="84" t="s">
        <v>1481</v>
      </c>
      <c r="G325" s="85" t="s">
        <v>1485</v>
      </c>
      <c r="H325" s="36" t="str">
        <f t="shared" si="2"/>
        <v>¿Están de acuerdo...?</v>
      </c>
      <c r="I325" s="45" t="s">
        <v>71</v>
      </c>
      <c r="J325" s="38" t="str">
        <f t="shared" si="25"/>
        <v>Requerir confirmación</v>
      </c>
      <c r="K325" s="39">
        <f t="shared" si="4"/>
        <v>8</v>
      </c>
      <c r="L325" s="40" t="str">
        <f t="shared" si="5"/>
        <v>Pide opinión</v>
      </c>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row>
    <row r="326" ht="15.0" customHeight="1">
      <c r="C326" s="1" t="str">
        <f t="shared" si="1"/>
        <v>Diego Said </v>
      </c>
      <c r="E326" s="59" t="s">
        <v>44</v>
      </c>
      <c r="F326" s="84" t="s">
        <v>1481</v>
      </c>
      <c r="G326" s="85" t="s">
        <v>472</v>
      </c>
      <c r="H326" s="36" t="str">
        <f t="shared" si="2"/>
        <v>Si, estoy de acuerdo…</v>
      </c>
      <c r="I326" s="45" t="s">
        <v>144</v>
      </c>
      <c r="J326" s="38" t="str">
        <f t="shared" si="25"/>
        <v>Aceptación/Confirmación</v>
      </c>
      <c r="K326" s="39">
        <f t="shared" si="4"/>
        <v>3</v>
      </c>
      <c r="L326" s="40" t="str">
        <f t="shared" si="5"/>
        <v>Muestra acuerdo o aprueba</v>
      </c>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row>
    <row r="327" ht="15.0" customHeight="1">
      <c r="C327" s="1" t="str">
        <f t="shared" si="1"/>
        <v>Renzo </v>
      </c>
      <c r="E327" s="59" t="s">
        <v>139</v>
      </c>
      <c r="F327" s="84" t="s">
        <v>1481</v>
      </c>
      <c r="G327" s="85" t="s">
        <v>1488</v>
      </c>
      <c r="H327" s="36" t="str">
        <f t="shared" si="2"/>
        <v>¡Esto va bien! Sigamos…</v>
      </c>
      <c r="I327" s="45" t="s">
        <v>99</v>
      </c>
      <c r="J327" s="38" t="str">
        <f t="shared" si="25"/>
        <v>Reforzar</v>
      </c>
      <c r="K327" s="39">
        <f t="shared" si="4"/>
        <v>5</v>
      </c>
      <c r="L327" s="40" t="str">
        <f t="shared" si="5"/>
        <v>Da opiniones</v>
      </c>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row>
    <row r="328" ht="15.0" customHeight="1">
      <c r="C328" s="1" t="str">
        <f t="shared" si="1"/>
        <v>Juan </v>
      </c>
      <c r="E328" s="59" t="s">
        <v>18</v>
      </c>
      <c r="F328" s="84" t="s">
        <v>1491</v>
      </c>
      <c r="G328" s="85" t="s">
        <v>1492</v>
      </c>
      <c r="H328" s="36">
        <f t="shared" si="2"/>
        <v>0</v>
      </c>
      <c r="I328" s="37"/>
      <c r="J328" s="38">
        <f t="shared" si="25"/>
        <v>0</v>
      </c>
      <c r="K328" s="39">
        <f t="shared" si="4"/>
        <v>0</v>
      </c>
      <c r="L328" s="40">
        <f t="shared" si="5"/>
        <v>0</v>
      </c>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row>
    <row r="329" ht="15.0" customHeight="1">
      <c r="C329" s="1" t="str">
        <f t="shared" si="1"/>
        <v>Mateo </v>
      </c>
      <c r="E329" s="59" t="s">
        <v>152</v>
      </c>
      <c r="F329" s="84" t="s">
        <v>1494</v>
      </c>
      <c r="G329" s="85" t="s">
        <v>1495</v>
      </c>
      <c r="H329" s="36" t="str">
        <f t="shared" si="2"/>
        <v>Yo lo dejaría así…</v>
      </c>
      <c r="I329" s="45" t="s">
        <v>355</v>
      </c>
      <c r="J329" s="38" t="str">
        <f t="shared" si="25"/>
        <v>Afirmar</v>
      </c>
      <c r="K329" s="39">
        <f t="shared" si="4"/>
        <v>5</v>
      </c>
      <c r="L329" s="40" t="str">
        <f t="shared" si="5"/>
        <v>Da opiniones</v>
      </c>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row>
    <row r="330" ht="15.0" customHeight="1">
      <c r="C330" s="1" t="str">
        <f t="shared" si="1"/>
        <v>gabriela </v>
      </c>
      <c r="E330" s="59" t="s">
        <v>176</v>
      </c>
      <c r="F330" s="84" t="s">
        <v>1498</v>
      </c>
      <c r="G330" s="85" t="s">
        <v>1499</v>
      </c>
      <c r="H330" s="36" t="str">
        <f t="shared" si="2"/>
        <v>¡Esto va bien! Sigamos…</v>
      </c>
      <c r="I330" s="45" t="s">
        <v>99</v>
      </c>
      <c r="J330" s="38" t="str">
        <f t="shared" si="25"/>
        <v>Reforzar</v>
      </c>
      <c r="K330" s="39">
        <f t="shared" si="4"/>
        <v>5</v>
      </c>
      <c r="L330" s="40" t="str">
        <f t="shared" si="5"/>
        <v>Da opiniones</v>
      </c>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row>
    <row r="331" ht="15.0" customHeight="1">
      <c r="C331" s="1" t="str">
        <f t="shared" si="1"/>
        <v>Juan </v>
      </c>
      <c r="E331" s="59" t="s">
        <v>18</v>
      </c>
      <c r="F331" s="84" t="s">
        <v>1498</v>
      </c>
      <c r="G331" s="85" t="s">
        <v>1502</v>
      </c>
      <c r="H331" s="36" t="str">
        <f t="shared" si="2"/>
        <v>¡Vamos por buen camino!…</v>
      </c>
      <c r="I331" s="45" t="s">
        <v>278</v>
      </c>
      <c r="J331" s="38" t="str">
        <f t="shared" si="25"/>
        <v>Animar</v>
      </c>
      <c r="K331" s="39">
        <f t="shared" si="4"/>
        <v>1</v>
      </c>
      <c r="L331" s="40" t="str">
        <f t="shared" si="5"/>
        <v>Muestra solidaridad</v>
      </c>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row>
    <row r="332" ht="15.0" customHeight="1">
      <c r="C332" s="1" t="str">
        <f t="shared" si="1"/>
        <v>Diego Said </v>
      </c>
      <c r="E332" s="59" t="s">
        <v>44</v>
      </c>
      <c r="F332" s="84" t="s">
        <v>1504</v>
      </c>
      <c r="G332" s="85" t="s">
        <v>1260</v>
      </c>
      <c r="H332" s="36">
        <f t="shared" si="2"/>
        <v>0</v>
      </c>
      <c r="I332" s="37"/>
      <c r="J332" s="38">
        <f t="shared" si="25"/>
        <v>0</v>
      </c>
      <c r="K332" s="39">
        <f t="shared" si="4"/>
        <v>0</v>
      </c>
      <c r="L332" s="40">
        <f t="shared" si="5"/>
        <v>0</v>
      </c>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row>
    <row r="333" ht="15.0" customHeight="1">
      <c r="C333" s="1" t="str">
        <f t="shared" si="1"/>
        <v>Diego Said </v>
      </c>
      <c r="F333" s="86"/>
      <c r="G333" s="85" t="s">
        <v>1506</v>
      </c>
      <c r="H333" s="36" t="str">
        <f t="shared" si="2"/>
        <v>Hay que hacer lo siguiente…</v>
      </c>
      <c r="I333" s="45" t="s">
        <v>150</v>
      </c>
      <c r="J333" s="38" t="str">
        <f t="shared" si="25"/>
        <v>Elaborar</v>
      </c>
      <c r="K333" s="39">
        <f t="shared" si="4"/>
        <v>4</v>
      </c>
      <c r="L333" s="40" t="str">
        <f t="shared" si="5"/>
        <v>Da sugerencia u orientación</v>
      </c>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row>
    <row r="334" ht="15.0" customHeight="1">
      <c r="C334" s="1" t="str">
        <f t="shared" si="1"/>
        <v>Juan </v>
      </c>
      <c r="E334" s="59" t="s">
        <v>18</v>
      </c>
      <c r="F334" s="84" t="s">
        <v>1508</v>
      </c>
      <c r="G334" s="85" t="s">
        <v>1509</v>
      </c>
      <c r="H334" s="36" t="str">
        <f t="shared" si="2"/>
        <v>Por favor, muestreme…</v>
      </c>
      <c r="I334" s="45" t="s">
        <v>391</v>
      </c>
      <c r="J334" s="38" t="str">
        <f t="shared" si="25"/>
        <v>Ilustración</v>
      </c>
      <c r="K334" s="39">
        <f t="shared" si="4"/>
        <v>7</v>
      </c>
      <c r="L334" s="40" t="str">
        <f t="shared" si="5"/>
        <v>Pide información</v>
      </c>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row>
    <row r="335" ht="15.0" customHeight="1">
      <c r="C335" s="1" t="str">
        <f t="shared" si="1"/>
        <v>Diego Said </v>
      </c>
      <c r="E335" s="59" t="s">
        <v>44</v>
      </c>
      <c r="F335" s="84" t="s">
        <v>1508</v>
      </c>
      <c r="G335" s="85" t="s">
        <v>1511</v>
      </c>
      <c r="H335" s="36" t="str">
        <f t="shared" si="2"/>
        <v>Si, estoy de acuerdo…</v>
      </c>
      <c r="I335" s="45" t="s">
        <v>144</v>
      </c>
      <c r="J335" s="38" t="str">
        <f t="shared" si="25"/>
        <v>Aceptación/Confirmación</v>
      </c>
      <c r="K335" s="39">
        <f t="shared" si="4"/>
        <v>3</v>
      </c>
      <c r="L335" s="40" t="str">
        <f t="shared" si="5"/>
        <v>Muestra acuerdo o aprueba</v>
      </c>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row>
    <row r="336" ht="15.0" customHeight="1">
      <c r="C336" s="1" t="str">
        <f t="shared" si="1"/>
        <v>Diego Said </v>
      </c>
      <c r="F336" s="86"/>
      <c r="G336" s="85" t="s">
        <v>1514</v>
      </c>
      <c r="H336" s="36">
        <f t="shared" si="2"/>
        <v>0</v>
      </c>
      <c r="I336" s="37"/>
      <c r="J336" s="38">
        <f t="shared" si="25"/>
        <v>0</v>
      </c>
      <c r="K336" s="39">
        <f t="shared" si="4"/>
        <v>0</v>
      </c>
      <c r="L336" s="40">
        <f t="shared" si="5"/>
        <v>0</v>
      </c>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row>
    <row r="337" ht="15.0" customHeight="1">
      <c r="C337" s="1" t="str">
        <f t="shared" si="1"/>
        <v>Juan </v>
      </c>
      <c r="E337" s="59" t="s">
        <v>18</v>
      </c>
      <c r="F337" s="84" t="s">
        <v>1516</v>
      </c>
      <c r="G337" s="85" t="s">
        <v>1103</v>
      </c>
      <c r="H337" s="36">
        <f t="shared" si="2"/>
        <v>0</v>
      </c>
      <c r="I337" s="37"/>
      <c r="J337" s="38">
        <f t="shared" si="25"/>
        <v>0</v>
      </c>
      <c r="K337" s="39">
        <f t="shared" si="4"/>
        <v>0</v>
      </c>
      <c r="L337" s="40">
        <f t="shared" si="5"/>
        <v>0</v>
      </c>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row>
    <row r="338" ht="15.0" customHeight="1">
      <c r="C338" s="1" t="str">
        <f t="shared" si="1"/>
        <v>Diego Said </v>
      </c>
      <c r="E338" s="59" t="s">
        <v>44</v>
      </c>
      <c r="F338" s="84" t="s">
        <v>1516</v>
      </c>
      <c r="G338" s="85" t="s">
        <v>947</v>
      </c>
      <c r="H338" s="36">
        <f t="shared" si="2"/>
        <v>0</v>
      </c>
      <c r="I338" s="37"/>
      <c r="J338" s="38">
        <f t="shared" si="25"/>
        <v>0</v>
      </c>
      <c r="K338" s="39">
        <f t="shared" si="4"/>
        <v>0</v>
      </c>
      <c r="L338" s="40">
        <f t="shared" si="5"/>
        <v>0</v>
      </c>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row>
    <row r="339" ht="15.0" customHeight="1">
      <c r="C339" s="1" t="str">
        <f t="shared" si="1"/>
        <v>Juan </v>
      </c>
      <c r="E339" s="59" t="s">
        <v>18</v>
      </c>
      <c r="F339" s="84" t="s">
        <v>1519</v>
      </c>
      <c r="G339" s="85" t="s">
        <v>1520</v>
      </c>
      <c r="H339" s="36">
        <f t="shared" si="2"/>
        <v>0</v>
      </c>
      <c r="I339" s="37"/>
      <c r="J339" s="38">
        <f t="shared" si="25"/>
        <v>0</v>
      </c>
      <c r="K339" s="39">
        <f t="shared" si="4"/>
        <v>0</v>
      </c>
      <c r="L339" s="40">
        <f t="shared" si="5"/>
        <v>0</v>
      </c>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row>
    <row r="340" ht="15.0" customHeight="1">
      <c r="C340" s="1" t="str">
        <f t="shared" si="1"/>
        <v>Diego Said </v>
      </c>
      <c r="E340" s="59" t="s">
        <v>44</v>
      </c>
      <c r="F340" s="84" t="s">
        <v>1519</v>
      </c>
      <c r="G340" s="85" t="s">
        <v>1523</v>
      </c>
      <c r="H340" s="36" t="str">
        <f t="shared" si="2"/>
        <v>¡Vamos por buen camino!…</v>
      </c>
      <c r="I340" s="45" t="s">
        <v>278</v>
      </c>
      <c r="J340" s="38" t="str">
        <f t="shared" si="25"/>
        <v>Animar</v>
      </c>
      <c r="K340" s="39">
        <f t="shared" si="4"/>
        <v>1</v>
      </c>
      <c r="L340" s="40" t="str">
        <f t="shared" si="5"/>
        <v>Muestra solidaridad</v>
      </c>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row>
    <row r="341" ht="15.0" customHeight="1">
      <c r="C341" s="1" t="str">
        <f t="shared" si="1"/>
        <v>gabriela </v>
      </c>
      <c r="E341" s="59" t="s">
        <v>176</v>
      </c>
      <c r="F341" s="84" t="s">
        <v>1525</v>
      </c>
      <c r="G341" s="85" t="s">
        <v>352</v>
      </c>
      <c r="H341" s="36" t="str">
        <f t="shared" si="2"/>
        <v>¡Vamos por buen camino!…</v>
      </c>
      <c r="I341" s="45" t="s">
        <v>278</v>
      </c>
      <c r="J341" s="38" t="str">
        <f t="shared" si="25"/>
        <v>Animar</v>
      </c>
      <c r="K341" s="39">
        <f t="shared" si="4"/>
        <v>1</v>
      </c>
      <c r="L341" s="40" t="str">
        <f t="shared" si="5"/>
        <v>Muestra solidaridad</v>
      </c>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row>
    <row r="342" ht="15.0" customHeight="1">
      <c r="F342" s="86"/>
      <c r="G342" s="88"/>
      <c r="H342" s="36">
        <f t="shared" si="2"/>
        <v>0</v>
      </c>
      <c r="I342" s="37"/>
      <c r="J342" s="38">
        <f t="shared" si="25"/>
        <v>0</v>
      </c>
      <c r="K342" s="39">
        <f t="shared" si="4"/>
        <v>0</v>
      </c>
      <c r="L342" s="40">
        <f t="shared" si="5"/>
        <v>0</v>
      </c>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row>
  </sheetData>
  <dataValidations>
    <dataValidation type="list" allowBlank="1" showErrorMessage="1" sqref="I3:I342">
      <formula1>$W$28:$W$63</formula1>
    </dataValidation>
    <dataValidation type="list" allowBlank="1" showErrorMessage="1" sqref="K1:K2">
      <formula1>$O$4:$O$15</formula1>
    </dataValidation>
  </dataValidations>
  <hyperlinks>
    <hyperlink r:id="rId2" location="SE_basados_en_casos" ref="G127"/>
    <hyperlink r:id="rId3" ref="G161"/>
    <hyperlink r:id="rId4" ref="G177"/>
    <hyperlink r:id="rId5" ref="G206"/>
  </hyperlinks>
  <drawing r:id="rId6"/>
  <legacyDrawing r:id="rId7"/>
</worksheet>
</file>