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1 WG07" sheetId="1" r:id="rId3"/>
    <sheet state="visible" name="T1 WG08" sheetId="2" r:id="rId4"/>
  </sheets>
  <definedNames>
    <definedName localSheetId="1" name="k">'T1 WG08'!$K$17</definedName>
    <definedName localSheetId="0" name="k">'T1 WG07'!$K$17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2.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sharedStrings.xml><?xml version="1.0" encoding="utf-8"?>
<sst xmlns="http://schemas.openxmlformats.org/spreadsheetml/2006/main" count="2512" uniqueCount="769">
  <si>
    <t>FECHA</t>
  </si>
  <si>
    <t>AUTOR</t>
  </si>
  <si>
    <t>DESCRIPCION</t>
  </si>
  <si>
    <t>HORA</t>
  </si>
  <si>
    <t>MENSAJE</t>
  </si>
  <si>
    <t>Patrón Comunicación</t>
  </si>
  <si>
    <t>ATRIBUTO</t>
  </si>
  <si>
    <t>CONDUCTA</t>
  </si>
  <si>
    <t>Conducta (Descripción)</t>
  </si>
  <si>
    <t># interacc.</t>
  </si>
  <si>
    <t>% del equipo</t>
  </si>
  <si>
    <t>Problemas Grupales</t>
  </si>
  <si>
    <t>Ind de interac intragrupal</t>
  </si>
  <si>
    <t>totales &gt;&gt;</t>
  </si>
  <si>
    <t>Conflicto</t>
  </si>
  <si>
    <t>Conducta</t>
  </si>
  <si>
    <t>limi. Sup</t>
  </si>
  <si>
    <t>lim. Inf.</t>
  </si>
  <si>
    <t>IPA</t>
  </si>
  <si>
    <t>% por sub-h</t>
  </si>
  <si>
    <t>Sofía Helena Muñoz</t>
  </si>
  <si>
    <t>Hola chicos, soy Sofía Muñoz. Me gusta la idea de acordar un día y horario para conectarnos todos. Lo ideal sería que cada uno vaya leyendo e investigando un poco para poder intercambiar opiniones. Yo también rindo el miércoles, pero después de las 5 ya puedo.</t>
  </si>
  <si>
    <t>Yo creo que debemos intentar…</t>
  </si>
  <si>
    <t>Muestra solidaridad</t>
  </si>
  <si>
    <t>Comunicación</t>
  </si>
  <si>
    <t>c6</t>
  </si>
  <si>
    <t>.</t>
  </si>
  <si>
    <t>Muestra relajamiento o moderación</t>
  </si>
  <si>
    <t>c7</t>
  </si>
  <si>
    <t>martin cremona</t>
  </si>
  <si>
    <t>buenas! como va??</t>
  </si>
  <si>
    <t>Muestra acuerdo o aprueba</t>
  </si>
  <si>
    <t>Evaluación</t>
  </si>
  <si>
    <t>c5</t>
  </si>
  <si>
    <t>Da sugerencia u orientación</t>
  </si>
  <si>
    <t>c8</t>
  </si>
  <si>
    <t>Da opiniones</t>
  </si>
  <si>
    <t>Control</t>
  </si>
  <si>
    <t>c4</t>
  </si>
  <si>
    <t>Da información</t>
  </si>
  <si>
    <t>c9</t>
  </si>
  <si>
    <t>Alfonso Román Zubeldia</t>
  </si>
  <si>
    <t>buenas, no sabía que se podía chatear por aca. Buenisimo</t>
  </si>
  <si>
    <t>Pide información</t>
  </si>
  <si>
    <t>Decisión</t>
  </si>
  <si>
    <t>c3</t>
  </si>
  <si>
    <t>que hacemos? yo tenía pensado que cada uno responda, marcando una sección con su nombre. Y podríamos despues fusionar las respuestas o algo asi</t>
  </si>
  <si>
    <t>En vez de… Probemos…</t>
  </si>
  <si>
    <t>Pide opinión</t>
  </si>
  <si>
    <t>c10</t>
  </si>
  <si>
    <t>problema !!!</t>
  </si>
  <si>
    <t>Pide sugerencias u orientación</t>
  </si>
  <si>
    <t>Reducción de tensión</t>
  </si>
  <si>
    <t>c2</t>
  </si>
  <si>
    <t>Muestra desacuerdo o desaprobación</t>
  </si>
  <si>
    <t>c11</t>
  </si>
  <si>
    <t>Colo Elizalde</t>
  </si>
  <si>
    <t>Dale Juan, a las 5 voy a andar por acá.</t>
  </si>
  <si>
    <t>¡Hasta la próxima!</t>
  </si>
  <si>
    <t>Muestra tensión o molestia</t>
  </si>
  <si>
    <t>Reintegración</t>
  </si>
  <si>
    <t>c1</t>
  </si>
  <si>
    <t>Muestra antagonismo o agresividad</t>
  </si>
  <si>
    <t>c12</t>
  </si>
  <si>
    <t>yo si quieren hago la primera</t>
  </si>
  <si>
    <t>ahh decis responder las 3 cada uno y despues mezclar</t>
  </si>
  <si>
    <t xml:space="preserve"> % de interacción por atributo</t>
  </si>
  <si>
    <t>para mi seria mas simple si dividimos el punto 2(repartiendo las 3 aplicaciones para cada uno) mas el punto 1 y 3, serian 5 uno para cada uno</t>
  </si>
  <si>
    <t>Yo creo que… porque…</t>
  </si>
  <si>
    <t>Alumno: &gt;&gt;&gt;&gt;&gt;</t>
  </si>
  <si>
    <t>&gt;&gt;&gt;</t>
  </si>
  <si>
    <t>Agustin</t>
  </si>
  <si>
    <t>Interacciones de :</t>
  </si>
  <si>
    <t>Alfonso</t>
  </si>
  <si>
    <t>Cristian</t>
  </si>
  <si>
    <t>No sé que pasa que se me cierra el chat</t>
  </si>
  <si>
    <t>¿qué hacemos? ¿completamos el 1?</t>
  </si>
  <si>
    <t>ayelen</t>
  </si>
  <si>
    <t>Ayelén</t>
  </si>
  <si>
    <t>¿Qué hacemos ahora?...</t>
  </si>
  <si>
    <t>el 3 me gusta como quedó, el ejemplo es perfecto</t>
  </si>
  <si>
    <t>¡Esto va bien! Sigamos…</t>
  </si>
  <si>
    <t>Juan</t>
  </si>
  <si>
    <t>NULL</t>
  </si>
  <si>
    <t>Sofía Helena</t>
  </si>
  <si>
    <t>Colo</t>
  </si>
  <si>
    <t># del equipo</t>
  </si>
  <si>
    <t xml:space="preserve"> # individuo</t>
  </si>
  <si>
    <t>% individuo</t>
  </si>
  <si>
    <t>% ind X % grupal</t>
  </si>
  <si>
    <t>Si a mi también se me cierra.</t>
  </si>
  <si>
    <t>SUB HABILIDAD</t>
  </si>
  <si>
    <t>RESULTADOS</t>
  </si>
  <si>
    <t>Tobias</t>
  </si>
  <si>
    <t>Si dale podemos, completar el uno .</t>
  </si>
  <si>
    <t>Continuemos…</t>
  </si>
  <si>
    <t>Interacciones &gt;&gt;</t>
  </si>
  <si>
    <t>&gt;&gt;&gt;&gt;&gt;</t>
  </si>
  <si>
    <t>Patrón de comunicación</t>
  </si>
  <si>
    <t>Atributo (Descripción)</t>
  </si>
  <si>
    <t>Sub-Habilidad</t>
  </si>
  <si>
    <t xml:space="preserve">% individual </t>
  </si>
  <si>
    <t>% equipo</t>
  </si>
  <si>
    <t xml:space="preserve">% </t>
  </si>
  <si>
    <t>sub-habilidad</t>
  </si>
  <si>
    <t>% parcial x atributo y sub habilidad</t>
  </si>
  <si>
    <t>PROBLEMA</t>
  </si>
  <si>
    <t>SITUACION</t>
  </si>
  <si>
    <t>ESTRATEGIA</t>
  </si>
  <si>
    <t>Atributo</t>
  </si>
  <si>
    <t>Encontre un poco de chamuyo para arrancar en el 3.</t>
  </si>
  <si>
    <t>Preguntemos al profesor…</t>
  </si>
  <si>
    <t>La definición de dispositivos computacionales que puedan pensar requiere la incorporación de elementos que permitan representar el conocimiento y su consecuente</t>
  </si>
  <si>
    <t>Resumiendo,…</t>
  </si>
  <si>
    <t>Mediación docente</t>
  </si>
  <si>
    <t>Mediación</t>
  </si>
  <si>
    <t>Comunicacióm</t>
  </si>
  <si>
    <t>Informar</t>
  </si>
  <si>
    <t>Estudiante requiere entrenamiento de subhabilidad Informar</t>
  </si>
  <si>
    <t>manipulación. Uno de los primeros intentos consistió en la creación de un mecanismo para implementar algoritmos basados en lógica de primer orden. De este esfuerzo nació</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</si>
  <si>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t>
  </si>
  <si>
    <t>lun. 22:45</t>
  </si>
  <si>
    <t>Hola chicos, como estan? Como vieron ya nos dieron el primer TP. Les escribía para ir poniendonos en contacto e ir viendo cuando les parece que lo empecemos a hacer. Saludos, Cristian.</t>
  </si>
  <si>
    <t>Intentemos…</t>
  </si>
  <si>
    <t>el lenguaje de programación llamado Prolog.</t>
  </si>
  <si>
    <t>Todas las posturas son válidas..</t>
  </si>
  <si>
    <t>Conciliar</t>
  </si>
  <si>
    <t>Argumentación</t>
  </si>
  <si>
    <t>Tarea</t>
  </si>
  <si>
    <t>Estudiante requiere entrenamiento de subhabilidad Tarea</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</si>
  <si>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t>
  </si>
  <si>
    <t>A mi me parece bien…</t>
  </si>
  <si>
    <t>Concertar</t>
  </si>
  <si>
    <t>Requerir</t>
  </si>
  <si>
    <t>Estudiante requiere entrenamiento de subhabilidad Requerir</t>
  </si>
  <si>
    <t>Entrenar al estudiante, solicitándole que formule un requerimiento al grupo manifestando la subhabilidad Requerir. Dado que esta subhabilidad se relaciona con tres atributos, Información, Clarificación e Ilustración, se muestran tres alternativas de respuesta. El estudiante puede optar por hacer su contribución en alguna de ellas.
• Primera alternativa: vinculada con el atributo Información. Contribución comienza con la oración de apertura “¿Qué falta considerar... ?”.
• Segunda alternativa: vinculada con el atributo Clarificación. Contribución comienza con la oración de apertura “Por favor, explíquenme…”.
• Tercera alternativa: vinculada con el atributo Ilustración. Contribución comienza con la oración de apertura “Por favor, muéstrenme…”</t>
  </si>
  <si>
    <t>•</t>
  </si>
  <si>
    <t>Prolog es un lenguaje de programación para representar y utilizar el conocimiento que se tiene sobre un determinado dominio. Más exactamen</t>
  </si>
  <si>
    <t>Discrepar…</t>
  </si>
  <si>
    <t>Discrepar</t>
  </si>
  <si>
    <t>Estudiante requiere entrenamiento de subhabilidad Argumentación</t>
  </si>
  <si>
    <t>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t>
  </si>
  <si>
    <t>te, el dominio es un conjunto de objetos y el conocimiento se representa por un conjunto de relaciones que describen las propiedades de los objetos y sus interrelaciones.</t>
  </si>
  <si>
    <t>En lugar de eso podríamos…</t>
  </si>
  <si>
    <t>Ofrecer alternativa</t>
  </si>
  <si>
    <t>Estudiante requiere entrenamiento de subhabilidad Mediar</t>
  </si>
  <si>
    <t>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t>
  </si>
  <si>
    <t>lun. 22:56</t>
  </si>
  <si>
    <t>Sisi lo lei, hay que ir a buscar algo a la biblio? Yo mañana voy a ir a la facu</t>
  </si>
  <si>
    <t>Entonces…</t>
  </si>
  <si>
    <t>Inferir</t>
  </si>
  <si>
    <t xml:space="preserve">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t>
  </si>
  <si>
    <t>Supongamos que…</t>
  </si>
  <si>
    <t>Suponer</t>
  </si>
  <si>
    <t>Motivar</t>
  </si>
  <si>
    <t>Estudiante requiere entrenamiento de subhabilidad Motivar</t>
  </si>
  <si>
    <t>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t>
  </si>
  <si>
    <t>che.. lo de inductivo,deductivo.. todo eso del 1.. para mi es re secundario.. osea, encontre una parte que lo dice recontra breve ..como decir : esto es TAL cosa, esto TAL otra..</t>
  </si>
  <si>
    <t>Pero podría ocurrir que…</t>
  </si>
  <si>
    <t>Proponer excepciones</t>
  </si>
  <si>
    <t>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t>
  </si>
  <si>
    <t>No estoy seguro…</t>
  </si>
  <si>
    <t>Dudar</t>
  </si>
  <si>
    <t>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t>
  </si>
  <si>
    <t>Creo que la idea es que hablemos por el chat del doc como para ver cómo se desenvuelve cada uno . Me parece que apuntan a eso</t>
  </si>
  <si>
    <t>¡Vamos por buen camino!…</t>
  </si>
  <si>
    <t>Animar</t>
  </si>
  <si>
    <t>Mantenimiento</t>
  </si>
  <si>
    <t>Estudiante requiere entrenamiento de subhabilidad Mantenimiento</t>
  </si>
  <si>
    <t>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t>
  </si>
  <si>
    <t>Cuando quieran arrancamos</t>
  </si>
  <si>
    <t>Si, yo por eso lo deje ahi, no sabia bien que poner</t>
  </si>
  <si>
    <t>Si, estoy de acuerdo…</t>
  </si>
  <si>
    <t>Reforzar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</si>
  <si>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t>
  </si>
  <si>
    <t>En otras palabras…</t>
  </si>
  <si>
    <t>Parafrasear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</si>
  <si>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t>
  </si>
  <si>
    <t>Guiar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</si>
  <si>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t>
  </si>
  <si>
    <t>Yo pienso que…</t>
  </si>
  <si>
    <t>Sugerir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</si>
  <si>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t>
  </si>
  <si>
    <t>no creo que sea necesario poner mas q eso siendo q la pregunta se centra mas en otra cosa.. para mi es practico poner algo simple</t>
  </si>
  <si>
    <t>Bueno, si quieren vamos subiendo info al documento, lo discutimos y de ultima nos juntamos un dia en la biblio</t>
  </si>
  <si>
    <t>¿Están de acuerdo...?</t>
  </si>
  <si>
    <t>Hay que hacer lo siguiente…</t>
  </si>
  <si>
    <t>Elaborar</t>
  </si>
  <si>
    <t xml:space="preserve"> Entrenar al estudiante, solicitándole que formule un requerimiento al grupo manifestando la subhabilidad Requerir. Dado que esta subhabilidad se relaciona con el atributo Elaboración, el estudiante no posee alternativas para responder, debe hacer su contribución a continuación de la oración de apertura “¿Qué hacemos ahora…?”.</t>
  </si>
  <si>
    <t>Yo lo explicaría así…</t>
  </si>
  <si>
    <t>Explicar/Clarificar</t>
  </si>
  <si>
    <t>Reconocimiento</t>
  </si>
  <si>
    <t>XXXX</t>
  </si>
  <si>
    <t>Justificar</t>
  </si>
  <si>
    <t>Yo lo dejaría así…</t>
  </si>
  <si>
    <t>Afirmar</t>
  </si>
  <si>
    <t>Estudiante requiere entrenamiento de subhabilidad Reconocimiento</t>
  </si>
  <si>
    <t xml:space="preserve">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t>
  </si>
  <si>
    <t>Claro, porqe habla de definicion, no de explicación. Pero como que leo eso, y me queda medio vacio en cuanto a ¿Cómo adquiere la capacidad de aprender?</t>
  </si>
  <si>
    <t>No entiendo, ¿alguien puede...?</t>
  </si>
  <si>
    <t>Yo justo estoy yendo porque tengo que buscar unas cosas, de paso me fijo si hay algo en la biblioteca. No se si vieron lo que puse en el chat del doc ayer</t>
  </si>
  <si>
    <t>¿Qué falta considerar?...</t>
  </si>
  <si>
    <t>Información</t>
  </si>
  <si>
    <t xml:space="preserve">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t>
  </si>
  <si>
    <t>Elaboración</t>
  </si>
  <si>
    <t>Puesto que la conducta “Muestra tensión” es calificada por (Bales, 1950) como una conducta negativa, no se considera conveniente entrenar al grupo para que la manifieste.</t>
  </si>
  <si>
    <t>Por favor, expliqueme…</t>
  </si>
  <si>
    <t>Clarificación</t>
  </si>
  <si>
    <t>¿Por qué…?</t>
  </si>
  <si>
    <t>Justificación</t>
  </si>
  <si>
    <t xml:space="preserve">Estudiante requiere entrenamiento de subhabilidad Motivar </t>
  </si>
  <si>
    <t xml:space="preserve">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t>
  </si>
  <si>
    <t>No se ve nada en el chat del documento. No se si yo soy el gil que no sabe como verlo o es que solo funciona mientras que cuando estamos en el mismo momento sobre el documento.</t>
  </si>
  <si>
    <t>¿Se puede…?</t>
  </si>
  <si>
    <t>Opinión</t>
  </si>
  <si>
    <t xml:space="preserve">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t>
  </si>
  <si>
    <t>Por favor, muestreme…</t>
  </si>
  <si>
    <t>Ilustración</t>
  </si>
  <si>
    <t xml:space="preserve">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t>
  </si>
  <si>
    <t>Gracias amigos…</t>
  </si>
  <si>
    <t>Apreciación</t>
  </si>
  <si>
    <t>Puesto que la conducta “Muestra antagonismo” es calificada por (Bales, 1950) como una conducta negativa, no se considera conveniente entrenar al grupo para que la manifieste.</t>
  </si>
  <si>
    <t>Aceptación/Confirmación</t>
  </si>
  <si>
    <t>R (MEJORADO)</t>
  </si>
  <si>
    <t>El chat lo pueden ver sólo las personas que están en el momento que otro escribe</t>
  </si>
  <si>
    <t>mié. 18:21</t>
  </si>
  <si>
    <t>Hola</t>
  </si>
  <si>
    <t>No</t>
  </si>
  <si>
    <t>Rechazo</t>
  </si>
  <si>
    <t>Estudiante a requiere entrenamiento de subhabilidad Informar</t>
  </si>
  <si>
    <t>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t>
  </si>
  <si>
    <t>por eso no lo vemos</t>
  </si>
  <si>
    <t>Requerir atención</t>
  </si>
  <si>
    <t>Estudiante a requiere entrenamiento de subhabilidad Tarea</t>
  </si>
  <si>
    <t>Debe indicarle que cuando se efectúen un pedido de información, que realice una contribución a continuación de la oración de apertura “Resumiendo,…”.</t>
  </si>
  <si>
    <t>Sugerir acción</t>
  </si>
  <si>
    <t>Estudiante a requiere entrenamiento de subhabilidad Requerir</t>
  </si>
  <si>
    <t>Indicar que en un futuro debe formular al menos un requerimiento al grupo. El estudiante puede optar por: 
• Primera alternativa: La contribución comienza con la oración de apertura “¿Qué falta considerar... ?”.
• Segunda alternativa: La contribución comienza con la oración de apertura “Por favor, explíquenme…”.
• Tercera alternativa: La contribución comienza con la oración de apertura “Por favor, muéstrenme…”</t>
  </si>
  <si>
    <t>Requerir confirmación</t>
  </si>
  <si>
    <t>Estudiante a requiere entrenamiento de subhabilidad Argumentación</t>
  </si>
  <si>
    <t>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t>
  </si>
  <si>
    <t>Te explico….</t>
  </si>
  <si>
    <t>Atender</t>
  </si>
  <si>
    <t>Estudiante a requiere entrenamiento de subhabilidad Mediar</t>
  </si>
  <si>
    <t>Indicar que en un futuro debe formular al menos un requerimiento al grupo. El estudiante debe hacer su contribución a continuación de la oración de apertura “Preguntemos al profesor...”.</t>
  </si>
  <si>
    <t>Falta tobias</t>
  </si>
  <si>
    <t>Discúlpenme…</t>
  </si>
  <si>
    <t>Disculparse</t>
  </si>
  <si>
    <t xml:space="preserve">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t>
  </si>
  <si>
    <t>Les parece hacer así como puse?</t>
  </si>
  <si>
    <t>Coordinar procesos grupales</t>
  </si>
  <si>
    <t>Estudiante a requiere entrenamiento de subhabilidad Motivar</t>
  </si>
  <si>
    <t>Indicar que en un futuro debe formular al menos un requerimiento al grupo. El estudiante debe hacer su contribución a continuación de la oración de apertura “¡Esto va bien! Sigamos…”.</t>
  </si>
  <si>
    <t>Requerir cambio de enfoque</t>
  </si>
  <si>
    <t>Indicar que en un futuro debe formular al menos un requerimiento al grupo. El estudiante debe hacer su contribución a continuación de la oración de apertura “Continuemos…”.</t>
  </si>
  <si>
    <t>Ah bueno. Deje escrito en el documento, fijense que opinan</t>
  </si>
  <si>
    <t>Resumir información</t>
  </si>
  <si>
    <t>Indicar que en un futuro debe formular al menos un requerimiento al grupo.El estudiante puede optar por: 
• Primera alternativa: La contribución comienza con la oración de apertura “¿Por qué... ?”.
• Segunda alternativa: La contribución comienza con la oración de apertura “¿Se puede…?”.</t>
  </si>
  <si>
    <t>mié. 18:22</t>
  </si>
  <si>
    <t>Sí...</t>
  </si>
  <si>
    <t>Finalizar participación</t>
  </si>
  <si>
    <t>Estudiante a requiere entrenamiento de subhabilidad Mantenimiento</t>
  </si>
  <si>
    <t>Indicar que en un futuro debe formular al menos un requerimiento al grupo. El estudiante debe hacer su contribución a continuación de la oración de apertura “¿Están de acuerdo…?”.</t>
  </si>
  <si>
    <t xml:space="preserve">Debe indicarle que cuando se efectúen un pedido de sugerencia u orientación, que realice una contribución a continuación de la oración de apertura “En lugar de eso podríamos…”.
</t>
  </si>
  <si>
    <t xml:space="preserve">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t>
  </si>
  <si>
    <t>mié. 18:23</t>
  </si>
  <si>
    <t>Bueno, como hacemos esa parte de explicar los tipos de aprendizaje</t>
  </si>
  <si>
    <t>Ahi lei lo que pusiste, me parece bien. Luego subo mi parte</t>
  </si>
  <si>
    <t xml:space="preserve">Debe indicarle que cuando se efectúen un pedido de sugerencia u orientación, que realice una contribución a continuación de la oración de apertura “Yo creo que debemos intentar…”.
</t>
  </si>
  <si>
    <t>Eso de supervisado y no supervisado, lo lei en varios lados, hasta e wiki .</t>
  </si>
  <si>
    <t xml:space="preserve">Debe indicarle que cuando se efectúen un pedido de sugerencia u orientación, que realice una contribución a continuación de la oración de apertura “En vez de… probemos…”.
</t>
  </si>
  <si>
    <t>Indicar que en un futuro debe formular al menos un requerimiento al grupo. El estudiante debe hacer su contribución a continuación de la oración de apertura “¿Qué hacemos ahora…?”.</t>
  </si>
  <si>
    <t>Dale, lo que subí yo lo estuvimos haciendo con Aye en la biblioteca. Si tienen algo para poner vayan poniéndolo y vamos viendo</t>
  </si>
  <si>
    <t>Estudiante a requiere entrenamiento de subhabilidad Reconocimiento</t>
  </si>
  <si>
    <t>Indicar que en un futuro debe formular al menos una muestra de aprobación al grupo. El estudiante debe hacer su contribución a continuación de la oración de apertura “Sí, estoy de acuerdo…”.</t>
  </si>
  <si>
    <t>Indicar que en un futuro debe formular al menos una muestra de relajamiento al grupo. El estudiante debe hacer su contribución a continuación de la oración de apertura “Gracias amigos,…”.</t>
  </si>
  <si>
    <t>Puesto que la conducta “Muestra tensión” es calificada como una conducta negativa, no se considera conveniente entrenarla.</t>
  </si>
  <si>
    <t>3 min</t>
  </si>
  <si>
    <t>Alumnos ! Lo ideal era que esta discusión se desarrolle en le Google Docs</t>
  </si>
  <si>
    <t>Y evitar las reuniones personales en la biblioteca !</t>
  </si>
  <si>
    <t xml:space="preserve">Estudiante a requiere entrenamiento de subhabilidad Motivar </t>
  </si>
  <si>
    <t>Indicar que en un futuro debe formular al menos una muestra de solidaridad al grupo. El estudiante debe hacer su contribución a continuación de la oración de apertura “¡vamos por buen camino!...”.</t>
  </si>
  <si>
    <t>mié. 18:24</t>
  </si>
  <si>
    <t>a mi me parece que se entiende más con la información de los pdf que nos pasamos, y me parece bien profundicar en inductivo como dijiste</t>
  </si>
  <si>
    <t>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t>
  </si>
  <si>
    <t>Ahora</t>
  </si>
  <si>
    <t>Ah, pido disculpas. no sabíamos ! Igual el encuentro fue casual porque fuimos a buscar bibliografía. Vamos a seguir directo por google docs entonces</t>
  </si>
  <si>
    <t>*profundizar</t>
  </si>
  <si>
    <t>Indicar que en un futuro debe formular al menos una muestra de solidaridad al grupo. El estudiante debe hacer su contribución a continuación de la oración de apertura “¡Hasta la próxima!...”.</t>
  </si>
  <si>
    <t>Puesto que la conducta “Muestra antagonismo” es calificada como una conducta negativa, no se considera conveniente entrenarla.</t>
  </si>
  <si>
    <t>¿hay alguna forma de poner esta ventanita del chat en el docs? porque lo tengo en dos lugares distintos y me vuelve loca!</t>
  </si>
  <si>
    <t>mar. 19:30</t>
  </si>
  <si>
    <t>Deben usar este chat-room todos juntos, no por separado..</t>
  </si>
  <si>
    <t>mar. 19:49</t>
  </si>
  <si>
    <t>Entonces la idea es pactar una hora donde estemos todos juntos para discutir y resolver el trabajo?</t>
  </si>
  <si>
    <t>mm, creo que no.</t>
  </si>
  <si>
    <t>mar. 19:51</t>
  </si>
  <si>
    <t>Todos deben usar esta sala debido a problemas que estuvieron reportando sobre el otro chat otros grupos.</t>
  </si>
  <si>
    <t>Es la alternativa al otro chat. La resoluciión y organización deben resolverlo ustedes</t>
  </si>
  <si>
    <t>Lo que si la podes sacar como una ventana aparte.</t>
  </si>
  <si>
    <t>mar. 19:53</t>
  </si>
  <si>
    <t>Ahh, yo también interpreté que debíamos estar todos conectados al mismo tiempo en el chat. Eso no es necesario, no?</t>
  </si>
  <si>
    <t>con la flecha de al lado de cerrar.</t>
  </si>
  <si>
    <t>mar. 19:56</t>
  </si>
  <si>
    <t>El msj es genérico? Porque lo estábamos usando bien (a mi entender)</t>
  </si>
  <si>
    <t>claro, eso lo vi.. y bueno, algo es algo</t>
  </si>
  <si>
    <t>mié. 10:37</t>
  </si>
  <si>
    <t>Chicos, en el documento agregue un apartado en donde iría la respuesta final, sacando lo mejor de cada respuesta individual. Ya completé algo, los que quieran revisenlo. Esa parte la podemos ir modificando todos (aclarando los cambios) así vamos definiendo las respuestas. Que les parece ?</t>
  </si>
  <si>
    <t>mié. 12:33</t>
  </si>
  <si>
    <t>Cuando llegue a casa lo leo, yo en mi parte habia redactado la información que tenias en tu parte</t>
  </si>
  <si>
    <t>mié. 18:26</t>
  </si>
  <si>
    <t>Yo dejaria eso de supervisado y no supervisado, asi bien puntual. Mostrando las diferencias que hay entre cada uno, a que apunta cada uno y que resultado dan.</t>
  </si>
  <si>
    <t>mié. 13:22</t>
  </si>
  <si>
    <t>Cuando esté en la compu comento</t>
  </si>
  <si>
    <t>mié. 15:09</t>
  </si>
  <si>
    <t>Ahí comente el doc</t>
  </si>
  <si>
    <t>está bien</t>
  </si>
  <si>
    <t>jue. 9:48</t>
  </si>
  <si>
    <t>Agregue información al ejercicio 2 (profundice sobre diagnósticos médicos, y algo de INFO general), y la pregunta 3. Fijense que opinan, deje las fuentes también. Quedaría profundizar dos aplicaciones mas</t>
  </si>
  <si>
    <t>jue. 13:42</t>
  </si>
  <si>
    <t>Aye, acabo de ver tu comentario del ejemplo del diagnostico médico con imágenes. Esta bueno, no lo habia leido. Si querés agregalo así no nos olvidamos, yo ahora estoy desde el teléfono y no puedo</t>
  </si>
  <si>
    <t>mié. 18:27</t>
  </si>
  <si>
    <t>Lo acomodaria abajo de lo que puso tobias ahi en aprendizaje inductivo .</t>
  </si>
  <si>
    <t>y por ahi tratar de explicar un poco con nuestras palabras los otros aprendizaje y listo.</t>
  </si>
  <si>
    <t>jue. 13:50</t>
  </si>
  <si>
    <t>Aaa no hay problema ahora veo donde lo agregamos y si queda bien</t>
  </si>
  <si>
    <t>jue. 18:59</t>
  </si>
  <si>
    <t>Si pueden guarden las fuentes de donde sacan todos, por si ponemos bibliografía al final del trabajo</t>
  </si>
  <si>
    <t>Como haciendo clasificación de inductivo, dale"</t>
  </si>
  <si>
    <t>jue. 19:03</t>
  </si>
  <si>
    <t>Genial</t>
  </si>
  <si>
    <t>mié. 18:29</t>
  </si>
  <si>
    <t>soy horrible tratando de que quede lindo un doc</t>
  </si>
  <si>
    <t>jue. 21:05</t>
  </si>
  <si>
    <t>En la parte de respuestas generales ya están las 3 preguntas resueltas. Solamente queda revisar</t>
  </si>
  <si>
    <t>jue. 21:17</t>
  </si>
  <si>
    <t>Genial yo después lo leo y comento lo que me parece</t>
  </si>
  <si>
    <t>Jajajaja, yo te lo acomodo</t>
  </si>
  <si>
    <t>Ya esta el apartado de bibliografía y le agregue las fuentes que usé yo. El que tenga papers/libros de donde saco la información vaya poniéndolas ahí</t>
  </si>
  <si>
    <t>dale jaja</t>
  </si>
  <si>
    <t>Buenisimo ahora lo miro</t>
  </si>
  <si>
    <t>Chicos, borre todo lo individual y deje las respuestas finales, cosa de que vaya quedando listo para entregar. Antes de esto, por las dudas les envíe una copia del documento donde esta todo</t>
  </si>
  <si>
    <t>mié. 18:34</t>
  </si>
  <si>
    <t>los de las redes de neuronas lo saco</t>
  </si>
  <si>
    <t>ahi acomode un poco,,,</t>
  </si>
  <si>
    <t>Barbaro</t>
  </si>
  <si>
    <t>mié. 18:38</t>
  </si>
  <si>
    <t>o dejo lo de las neuronas?</t>
  </si>
  <si>
    <t>Lo relei y me parece que quedo bien, me gusto</t>
  </si>
  <si>
    <t>Si, yo tambien lo estuve leyendo de nuevo. No creó que haga falta agregar mas</t>
  </si>
  <si>
    <t>mié. 18:39</t>
  </si>
  <si>
    <t>mm, a mi no me gusta, pero porque no lo entiendo, no porque este mal</t>
  </si>
  <si>
    <t>Acabo de terminar de leerlo</t>
  </si>
  <si>
    <t>Creo que no tiene errores de redacción, para mi ya esta listo</t>
  </si>
  <si>
    <t>mié. 18:40</t>
  </si>
  <si>
    <t>Bueno, todos esos métodos de aprendizajr que estamos poniendo son un extra igual, así que si no estamos muy seguros de algo lo sacamos</t>
  </si>
  <si>
    <t>Por eso, quedo bien estructurado y todo. Buenissssimo</t>
  </si>
  <si>
    <t>mié. 18:42</t>
  </si>
  <si>
    <t>Ahi entra Juan creo, que tampoco encuentra como entrar al chat</t>
  </si>
  <si>
    <t>Ahora lo entrego entonces si les parece</t>
  </si>
  <si>
    <t>y vemos, tobias tampoco debe encontrar como entrar</t>
  </si>
  <si>
    <t>Estoy terminando de corregir unas cosas y agregar unas url</t>
  </si>
  <si>
    <t>mié. 18:43</t>
  </si>
  <si>
    <t>capaz que no... no es muy fácil</t>
  </si>
  <si>
    <t>Para mi esta perfecto</t>
  </si>
  <si>
    <t>mié. 18:45</t>
  </si>
  <si>
    <t>Para el 3 como una intro, encontre esto.</t>
  </si>
  <si>
    <t>Lo acabo de mandar, les debería llegar una copia a todos</t>
  </si>
  <si>
    <t>O sea el conjunto de objetos, son los hechos en la base, y el conocimiento lo representamos mediante los predicados.</t>
  </si>
  <si>
    <t>Sisi a mi me llego</t>
  </si>
  <si>
    <t>yo pondría desde: "Prolog es un lenguaje de progrmación...."</t>
  </si>
  <si>
    <t>Si, a mi tambien me llego</t>
  </si>
  <si>
    <t>Ah me falto agregar los integrantes en el documento. En un rato lo reenvío</t>
  </si>
  <si>
    <t>objetos : fiebre, juan .</t>
  </si>
  <si>
    <t>relacion tiene(juan,fiebre)</t>
  </si>
  <si>
    <t>No creo que haga falta</t>
  </si>
  <si>
    <t>mié. 18:46</t>
  </si>
  <si>
    <t>barbaro!</t>
  </si>
  <si>
    <t>Si, me llego un mail diciendo eso, ahora lo agrego</t>
  </si>
  <si>
    <t>Claro, tipo una intro, y después el ejemplo que esta ahi.</t>
  </si>
  <si>
    <t>Aaaa esta bien ☺</t>
  </si>
  <si>
    <t>mié. 18:47</t>
  </si>
  <si>
    <t>si, va a quedar re bien</t>
  </si>
  <si>
    <t>Ya lo mandé</t>
  </si>
  <si>
    <t>mié. 18:52</t>
  </si>
  <si>
    <t>Chicos, ahí vengo en 15</t>
  </si>
  <si>
    <t>Ok</t>
  </si>
  <si>
    <t>👍</t>
  </si>
  <si>
    <t>mié. 18:53</t>
  </si>
  <si>
    <t>Igual, creo que ya ir{ia quedando, solo decidir que hacemos con lo de los tipos de aprendizajes y listo. Pero ahi vengo, y cerramos asi no se nos hace muy tarde.</t>
  </si>
  <si>
    <t>Dale, te espero para eso, pero es verdad, ya estaríamos</t>
  </si>
  <si>
    <t>mié. 18:55</t>
  </si>
  <si>
    <t>me estaba perdiendo un par de cosas</t>
  </si>
  <si>
    <t>mié. 18:56</t>
  </si>
  <si>
    <t>Yo al genético y al conexionista los sacaría, es como mucho ya</t>
  </si>
  <si>
    <t>jajaja, bienvenido</t>
  </si>
  <si>
    <t>jaja, es todo un dilema ver hasta donde si, y cuando cortar para no irnos por las ramas</t>
  </si>
  <si>
    <t>mié. 18:57</t>
  </si>
  <si>
    <t>Claro... viste que agregamos bastante en la parte de inductivo, pero es porque nos pareció el más importante</t>
  </si>
  <si>
    <t>si bien son datos importantes, yo quiero como sacar la informacion complementaria</t>
  </si>
  <si>
    <t>mié. 18:58</t>
  </si>
  <si>
    <t>lo de las redes de neuronas es interesante, pero es como demasiado ya..</t>
  </si>
  <si>
    <t>mié. 18:59</t>
  </si>
  <si>
    <t>si</t>
  </si>
  <si>
    <t>y que es parte del aprendizaje conexionista o que?</t>
  </si>
  <si>
    <t>mié. 19:00</t>
  </si>
  <si>
    <t>claro, en realidad como no entendiamos a que se referia con lo de redes de neuronas artificales buscamos esa definicion</t>
  </si>
  <si>
    <t>mié. 19:02</t>
  </si>
  <si>
    <t>con eso entre paréntesis no hace falta la definición formal, esta bien?</t>
  </si>
  <si>
    <t>mié. 19:03</t>
  </si>
  <si>
    <t>perfecto</t>
  </si>
  <si>
    <t>jajaja, borralo sin culpa, se entiende con lo que pusiste entre parentesis</t>
  </si>
  <si>
    <t>mié. 19:04</t>
  </si>
  <si>
    <t>lo se, pero como no tengo idea de que parte de google salio esa definicion espero a que todos esten de acuerdo</t>
  </si>
  <si>
    <t>total es solo mirar lo que hay que borrar antes de hacer el pdf</t>
  </si>
  <si>
    <t>mié. 19:05</t>
  </si>
  <si>
    <t>Bueno, yo creo que ya estaríamos</t>
  </si>
  <si>
    <t>esperemos a que estemos todos de acuerdo y listo</t>
  </si>
  <si>
    <t>hay un chico que no apareció todavía...</t>
  </si>
  <si>
    <t>mié. 19:07</t>
  </si>
  <si>
    <t>jajaj problemas de conexión</t>
  </si>
  <si>
    <t>bueno, que hacemos. Mañana le damos los retoques finales para mandarlo? o quieren terminarlo en un rato?</t>
  </si>
  <si>
    <t>mié. 19:08</t>
  </si>
  <si>
    <t>Como quieran...</t>
  </si>
  <si>
    <t>Es para el sábado, asi que problemas de tiempo no hay</t>
  </si>
  <si>
    <t>por otra parte no sé cuanto más se le puede agregar</t>
  </si>
  <si>
    <t>yo decia para que lo vean todos</t>
  </si>
  <si>
    <t>Si, mejor</t>
  </si>
  <si>
    <t>mié. 19:09</t>
  </si>
  <si>
    <t>poner una hora para mañana. Y no tocar nada antes de esa hora jajaja</t>
  </si>
  <si>
    <t>Good , volvi .</t>
  </si>
  <si>
    <t>Apoyo la de mañana liquidarlo medio temprano.</t>
  </si>
  <si>
    <t>mié. 19:10</t>
  </si>
  <si>
    <t>antes del partido</t>
  </si>
  <si>
    <t>yo trato de contactar al chico que falta para que este al tanto y de su opinion</t>
  </si>
  <si>
    <t>mié. 19:11</t>
  </si>
  <si>
    <t>donde te fijas los integrantes del grupo? esta en la catedra?</t>
  </si>
  <si>
    <t>no, en el mail que nos mandaron</t>
  </si>
  <si>
    <t>mié. 19:12</t>
  </si>
  <si>
    <t>En el mail .</t>
  </si>
  <si>
    <t>o aca, fijate que arriba hay un tipito con un 5, ahi estamos todos.</t>
  </si>
  <si>
    <t>Bueno, a que hora les parece, tratemos de arreglarnos nosotros y dejemos un comentario en el doc, para que lo vean el resto.</t>
  </si>
  <si>
    <t>mié. 19:13</t>
  </si>
  <si>
    <t>tipo 5?</t>
  </si>
  <si>
    <t>quieren?</t>
  </si>
  <si>
    <t>dale, dale!</t>
  </si>
  <si>
    <t>mié. 19:14</t>
  </si>
  <si>
    <t>Bueno, dejamos las 5 como horario, si alguno de los otros chicos no puede que deje sus sugerencias en el doc</t>
  </si>
  <si>
    <t>listo. Nos "vemos" mañana</t>
  </si>
  <si>
    <t>Hasta mañana chicos!</t>
  </si>
  <si>
    <t>mié. 19:15</t>
  </si>
  <si>
    <t>dale, dejen el comment.</t>
  </si>
  <si>
    <t>listo</t>
  </si>
  <si>
    <t>mié. 19:16</t>
  </si>
  <si>
    <t>ah sofia, como te fue ? tengo varios parciales practicados, aunque ya es tarde, y esperemos que no llegues al prefi . jaja</t>
  </si>
  <si>
    <t>Jajaja, creo que bien</t>
  </si>
  <si>
    <t>Pero pongo un ? por las dudas...</t>
  </si>
  <si>
    <t>si me fue mal te los pido, pero espero que no!</t>
  </si>
  <si>
    <t>vos rendiste hoy tambien?</t>
  </si>
  <si>
    <t>mié. 19:17</t>
  </si>
  <si>
    <t>No, yo la meti en el parcial</t>
  </si>
  <si>
    <t>Ah, re bien</t>
  </si>
  <si>
    <t>que se rendia hoy?</t>
  </si>
  <si>
    <t>Bueno me fui, saludos, nos encontramos mañana!</t>
  </si>
  <si>
    <t>recuperatorio de exploratoria</t>
  </si>
  <si>
    <t>mié. 19:18</t>
  </si>
  <si>
    <t>ah cierto. Exitos</t>
  </si>
  <si>
    <t>Gracias, hasta mañana chicos!</t>
  </si>
  <si>
    <t>mié. 19:19</t>
  </si>
  <si>
    <t>hasta mañana</t>
  </si>
  <si>
    <t>jue. 17:05</t>
  </si>
  <si>
    <t>hay alguien?</t>
  </si>
  <si>
    <t>jue. 17:07</t>
  </si>
  <si>
    <t>Hola!</t>
  </si>
  <si>
    <t>acá estoy!</t>
  </si>
  <si>
    <t>hola sofi, como va?</t>
  </si>
  <si>
    <t>Todo bien, ¿vos?</t>
  </si>
  <si>
    <t>todo bien</t>
  </si>
  <si>
    <t>Se me pasó un poco la hora, ya casi me olvidaba</t>
  </si>
  <si>
    <t>jue. 17:08</t>
  </si>
  <si>
    <t>jajaja. Les damos 5 min al resto</t>
  </si>
  <si>
    <t>si?</t>
  </si>
  <si>
    <t>Si, no hay problema!</t>
  </si>
  <si>
    <t>Ah, Colo está en el doc, lo veo...jajaja</t>
  </si>
  <si>
    <t>ahi vine!</t>
  </si>
  <si>
    <t>esto de hangouts es medio incomodo</t>
  </si>
  <si>
    <t>jue. 17:09</t>
  </si>
  <si>
    <t>tener 2 cosas y cada una por su lado 😖</t>
  </si>
  <si>
    <t>se</t>
  </si>
  <si>
    <t>tiene buenos emoticones, eso si. xD</t>
  </si>
  <si>
    <t>jue. 17:10</t>
  </si>
  <si>
    <t>jaja, es verdad</t>
  </si>
  <si>
    <t>Los que no están en el doc, son los de progr. exploratoria, estaban siempre.</t>
  </si>
  <si>
    <t>jue. 17:11</t>
  </si>
  <si>
    <t>es verdad</t>
  </si>
  <si>
    <t>jue. 17:12</t>
  </si>
  <si>
    <t>bueno, vamos retocando?</t>
  </si>
  <si>
    <t>jue. 17:14</t>
  </si>
  <si>
    <t>Dale</t>
  </si>
  <si>
    <t>chicos, la definición de wikipedia con la definición de redes neuranales vuela, no? con lo que arreglaron ayer entre parentesis se entiende...</t>
  </si>
  <si>
    <t>para mi vuela</t>
  </si>
  <si>
    <t>Se, vuela.</t>
  </si>
  <si>
    <t>jue. 17:17</t>
  </si>
  <si>
    <t>me parece raro que aprendizaje inductivo quede tan grande, es una de las sub-ramas</t>
  </si>
  <si>
    <t>quizas deberia ser menos "protagonico"</t>
  </si>
  <si>
    <t>jue. 17:18</t>
  </si>
  <si>
    <t>En la mayoria de los resumenes que lei, hablaba no de inductivo, ni de deductivo, ni de conexionista, sino partia el aprendizaje en dos, dando por cerrado que era inductivo, y los partia en "supervisado - no supervisado"</t>
  </si>
  <si>
    <t>Habíamos puesto la clasificación porque aparecia en todos lados y parecia como el más importante</t>
  </si>
  <si>
    <t>sisi, pero parecia hasta con letra mas grande</t>
  </si>
  <si>
    <t>jue. 17:19</t>
  </si>
  <si>
    <t>jajajjaa</t>
  </si>
  <si>
    <t>puede ser..</t>
  </si>
  <si>
    <t>era porque estaba en arial, ahora lo deje todo en TimesNewRoman</t>
  </si>
  <si>
    <t>u.u se achica. jaja</t>
  </si>
  <si>
    <t>jue. 17:22</t>
  </si>
  <si>
    <t>no se por que esa parte se ve como con un renglon en el medio</t>
  </si>
  <si>
    <t>te lo acomodo</t>
  </si>
  <si>
    <t>jue. 17:23</t>
  </si>
  <si>
    <t>Les comento que soy un queso, poniendo "lindo" un doc, nunca fue bueno, nunca entendí como funcionaban los saltos de página, el puntitos, las sangrías, etc.</t>
  </si>
  <si>
    <t>por eso no se que hacer jaja</t>
  </si>
  <si>
    <t>jue. 17:24</t>
  </si>
  <si>
    <t>no hay problema</t>
  </si>
  <si>
    <t>jajaja, yo soy rustica, pero me las rebusco...</t>
  </si>
  <si>
    <t>lo podemos acomodar un toque entre nosotros, y despues para ponerlo en pdf hay algun boton desde el docs?</t>
  </si>
  <si>
    <t>jue. 17:25</t>
  </si>
  <si>
    <t>si, hay</t>
  </si>
  <si>
    <t>espera que lo encuentre, pero hay</t>
  </si>
  <si>
    <t>jajaa</t>
  </si>
  <si>
    <t>jue. 17:26</t>
  </si>
  <si>
    <t>sino copio el texto y lo pego en libreOffice</t>
  </si>
  <si>
    <t>con eso es solo apretar un boton</t>
  </si>
  <si>
    <t>jue. 17:29</t>
  </si>
  <si>
    <t>pero hay un botón, es fácil</t>
  </si>
  <si>
    <t>download as... y podes elegir pdf</t>
  </si>
  <si>
    <t>file, download as</t>
  </si>
  <si>
    <t>lo viste?</t>
  </si>
  <si>
    <t>no, acomode las sangrias que estabas haciendo con espacio? jajaja</t>
  </si>
  <si>
    <t>ahi esta</t>
  </si>
  <si>
    <t>jue. 17:30</t>
  </si>
  <si>
    <t>Ahí quedó más lindo... te dije que soy rústica, igual algunas partes había justificado el texto, pero te quedó mejor a vos</t>
  </si>
  <si>
    <t>jue. 17:33</t>
  </si>
  <si>
    <t>bien va quedando</t>
  </si>
  <si>
    <t>http://www.medigraphic.com/pdfs/revalemex/ram-2014/ram142j.pdf</t>
  </si>
  <si>
    <t>aca lei que las redes neuronales "nadie sabe a ciencia cierta como funcionan".</t>
  </si>
  <si>
    <t>jaja</t>
  </si>
  <si>
    <t>jue. 17:34</t>
  </si>
  <si>
    <t>jajajaja</t>
  </si>
  <si>
    <t>jue. 17:35</t>
  </si>
  <si>
    <t>creo que es sobre medicina, y hablan del poder de machine learning. porque andaba buscando, si encontraba algun ejemplo o algo, para el 3, como para agrandarlo un poquito más, como que queda el hecho ahi en la base de datos, una consulta, y como que eso no se si es demostrar es ya machine learning.</t>
  </si>
  <si>
    <t>jue. 17:36</t>
  </si>
  <si>
    <t>habia un pdf de los de ayer que estaba bueno, el de las pacientes embaradas...</t>
  </si>
  <si>
    <t>embarazadas</t>
  </si>
  <si>
    <t>pero cambie de pc, y perdi los links</t>
  </si>
  <si>
    <t>si los tienen a mano, sino voy a buscar la otra pc</t>
  </si>
  <si>
    <t>jue. 17:38</t>
  </si>
  <si>
    <t>ahora te los busco</t>
  </si>
  <si>
    <t>https://www.cs.us.es/~jalonso/cursos/ra-00/temas/tema-10.pdf</t>
  </si>
  <si>
    <t>este te decia yo</t>
  </si>
  <si>
    <t>jue. 17:39</t>
  </si>
  <si>
    <t>algo asi como portada? no soy de colorear mucho jaja</t>
  </si>
  <si>
    <t>jue. 17:40</t>
  </si>
  <si>
    <t>Si, esta bien. Solo te falta el número de grupo, que creo que es 8</t>
  </si>
  <si>
    <t>justo iba a decir lo del número .</t>
  </si>
  <si>
    <t>sisi, creio que es el 08.</t>
  </si>
  <si>
    <t>quedo joya.</t>
  </si>
  <si>
    <t>jue. 17:42</t>
  </si>
  <si>
    <t>Juan que opinas vos del 3? de lo del ejemplo?</t>
  </si>
  <si>
    <t>lo dice arriba</t>
  </si>
  <si>
    <t>jue. 17:43</t>
  </si>
  <si>
    <t>fijate lo que tengo agarrado en el ultimo ejemplo de aplicación .</t>
  </si>
  <si>
    <t>cuando dicen asserts, es muy de prolog . y ahí no habría que hacer referencia a un lenguaje</t>
  </si>
  <si>
    <t>me parece, más formal, tirar un se agregaría a los datos ya existentes, o algo asi.</t>
  </si>
  <si>
    <t>jue. 17:44</t>
  </si>
  <si>
    <t>bueno, podés poner que se puede incluir</t>
  </si>
  <si>
    <t>claro</t>
  </si>
  <si>
    <t>si querés entre parentesis podes poner asserts</t>
  </si>
  <si>
    <t>a la base de datos, porque si o si va a haber una</t>
  </si>
  <si>
    <t>llamala BD, lista de conocimientos o com oquieras, pero se agrega ahi</t>
  </si>
  <si>
    <t>jue. 17:45</t>
  </si>
  <si>
    <t>si, es cierto</t>
  </si>
  <si>
    <t>jue. 17:46</t>
  </si>
  <si>
    <t>No si .</t>
  </si>
  <si>
    <t>Pero la palabra "asserts" es una palabra reservada de un lenguaje especifico, que el tipo que no conoce prolog, no sabe que es incluir asserts</t>
  </si>
  <si>
    <t>como que eso no me cierra, igual no se como poder modificarlo.</t>
  </si>
  <si>
    <t>el asserts iría en el 3 por ejemplo</t>
  </si>
  <si>
    <t>jue. 17:47</t>
  </si>
  <si>
    <t>resultados en lugar de asserts?</t>
  </si>
  <si>
    <t>la pregunta es, ponemos resultado? solucion? o que?</t>
  </si>
  <si>
    <t>jue. 17:50</t>
  </si>
  <si>
    <t>lo estoy pensando</t>
  </si>
  <si>
    <t>chicos, me falla el hangouts</t>
  </si>
  <si>
    <t>me leen?</t>
  </si>
  <si>
    <t>sisi</t>
  </si>
  <si>
    <t>pero que es lo que no anda?</t>
  </si>
  <si>
    <t>jue. 17:51</t>
  </si>
  <si>
    <t>ah, me había fallado esto...que porqueria! no tengo suerte</t>
  </si>
  <si>
    <t>les mandaba y decía que no se pudo enviar mi mensaje</t>
  </si>
  <si>
    <t>estás complicado con los chats ultimamente.</t>
  </si>
  <si>
    <t>complicadA</t>
  </si>
  <si>
    <t>jue. 17:53</t>
  </si>
  <si>
    <t>jajaja</t>
  </si>
  <si>
    <t>Bueno, me parece que ya quedó bien, no?</t>
  </si>
  <si>
    <t>jue. 17:55</t>
  </si>
  <si>
    <t>Sisi .</t>
  </si>
  <si>
    <t>No encuentro algo más como para agregarle al 3 .</t>
  </si>
  <si>
    <t>ya esta</t>
  </si>
  <si>
    <t>quién de ustedes es el que se pone el equipo al hombro, y manda el pdf ?</t>
  </si>
  <si>
    <t>jue. 17:56</t>
  </si>
  <si>
    <t>Si quieren lo mando</t>
  </si>
  <si>
    <t>es lo mismo</t>
  </si>
  <si>
    <t>si, por el mismo mail que nos mandaron ellos</t>
  </si>
  <si>
    <t>asi nos queda copia a todos</t>
  </si>
  <si>
    <t>Tenes que cambiar el "asunto"</t>
  </si>
  <si>
    <t>Dale, lo cerramos ahi al trabajo? Lo paso a pdf?</t>
  </si>
  <si>
    <t>jue. 17:58</t>
  </si>
  <si>
    <t>Manda separado y fue, bajate una copia Juan, haciendo file-download as y listo.</t>
  </si>
  <si>
    <t>Porqe cuando respondes, el mail de ellos no se si podes cambiar el asunto .</t>
  </si>
  <si>
    <t>mm si o no ? o esperamos, a no sé, que nos confirmen el resto.</t>
  </si>
  <si>
    <t>total, solo es mandar un mail.</t>
  </si>
  <si>
    <t>Hay un chico que no lo hace</t>
  </si>
  <si>
    <t>y faltaría que aparezca Tobias</t>
  </si>
  <si>
    <t>jue. 18:00</t>
  </si>
  <si>
    <t>Yo esperaria, y mañana tardesita/noche mandamos y listo.</t>
  </si>
  <si>
    <t>no se, por si el chabon le pinta alguna idea buena, o no se para que no se cierre su participan YA</t>
  </si>
  <si>
    <t>Está bien, me parece bien</t>
  </si>
  <si>
    <t>Hay tiempo para entregar</t>
  </si>
  <si>
    <t>participación * era</t>
  </si>
  <si>
    <t>jue. 18:01</t>
  </si>
  <si>
    <t>El tema es coomo nos comunicamos entre nosotros... ponemos otro día para conectarnos?</t>
  </si>
  <si>
    <t>lo que si mañana avisen cuando lo mandan</t>
  </si>
  <si>
    <t>claro, y por ahí el chabon anduvo cuelgue, por x motivo, y hoy o mañana temprano se le ocurre algo, mientras no nos modifique todo, jaja</t>
  </si>
  <si>
    <t>jue. 18:03</t>
  </si>
  <si>
    <t>Jajaja</t>
  </si>
  <si>
    <t>Bueno, como fecha límite...¿cuando lo mandamos?</t>
  </si>
  <si>
    <t>¿mañana a la tarde, sábado a la mañana?</t>
  </si>
  <si>
    <t>Yo para poner un momento, que nos conectemos todos para ver como está y enviarlo de una vez</t>
  </si>
  <si>
    <t>mañana a la tardesita/noche me va más .</t>
  </si>
  <si>
    <t>Bueno, ¿a qué hora pueden?</t>
  </si>
  <si>
    <t>jue. 18:04</t>
  </si>
  <si>
    <t>estoy bastante al pedo, cuando gusten .</t>
  </si>
  <si>
    <t>Yo también</t>
  </si>
  <si>
    <t>dejo algun comentario en el doc ?</t>
  </si>
  <si>
    <t>dale, mañana a las 7. Por tirar una hora</t>
  </si>
  <si>
    <t>jue. 18:05</t>
  </si>
  <si>
    <t>Si querés deja, por si entra Tobias...</t>
  </si>
  <si>
    <t>Dale, me pongo alarma porque hoy casi se me pasa la hora</t>
  </si>
  <si>
    <t>yo tambien jajaaj</t>
  </si>
  <si>
    <t>Tiro un, "mañana a las 7 nos conectamos para ya enviarlo, si se quiere agregar o modificar algo, poner comentarios y mañana lo discutimos"</t>
  </si>
  <si>
    <t>jue. 18:06</t>
  </si>
  <si>
    <t>Dale, bárbaro</t>
  </si>
  <si>
    <t>y de paso tenemos un tiempito más para pensar si nos conforma el ejemplo del 3 o si le agregamos algo</t>
  </si>
  <si>
    <t>jue. 18:07</t>
  </si>
  <si>
    <t>dale dale .</t>
  </si>
  <si>
    <t>bueno, entonces nos encontramos mañana again .</t>
  </si>
  <si>
    <t>Hasta mañana chicos</t>
  </si>
  <si>
    <t>hasta mañana!</t>
  </si>
  <si>
    <t>jue. 18:08</t>
  </si>
  <si>
    <t>podemos poner como una justificacion antes del ejemplo que el hecho de que javalog permita trabajar con predicados metalogicos es el que permite incorporar la inteligencia artificial</t>
  </si>
  <si>
    <t>jue. 18:09</t>
  </si>
  <si>
    <t>Sí, me parece buena idea!</t>
  </si>
  <si>
    <t>que son predicados "metalogicos"</t>
  </si>
  <si>
    <t>estos predicados son assert y retract. A continuacion se presenta un ejemplo de utilizacion de estos predicados para lograr aprendizaje automatico</t>
  </si>
  <si>
    <t>jue. 18:10</t>
  </si>
  <si>
    <t>no sabia que se llamaban asi, bien me gusta!</t>
  </si>
  <si>
    <t>todos los dias se aprende algo nuevo.</t>
  </si>
  <si>
    <t>jue. 18:12</t>
  </si>
  <si>
    <t>lo de predicados "metalogicos" lo encontre en la teoria colo, se me dio por buscar</t>
  </si>
  <si>
    <t>se conectaron recien lo de prog. exploratoria, se perdieron toda la acción!</t>
  </si>
  <si>
    <t>jue. 18:14</t>
  </si>
  <si>
    <t>buenisimo lo que pusiste Juan!</t>
  </si>
  <si>
    <t>Está para agregarlo, de útima lo agregamos mañana</t>
  </si>
  <si>
    <t>Creo que se fue</t>
  </si>
  <si>
    <t>jue. 18:15</t>
  </si>
  <si>
    <t>Bueno, lo esperamos mañana para ponerlo? o lo ponemos entre { }</t>
  </si>
  <si>
    <t>Lo esperamos, por ahi se puso a hacer una idea, andaba con los cuadernos por lo que dijo.</t>
  </si>
  <si>
    <t>"lo esperamos" mañana</t>
  </si>
  <si>
    <t>por hoy ya esta o no ? xD</t>
  </si>
  <si>
    <t>jue. 18:16</t>
  </si>
  <si>
    <t>Dale, me parece bien, nos encontramos mañana a las 7 por acá!</t>
  </si>
  <si>
    <t>dale, dale .</t>
  </si>
  <si>
    <t>bueno hasta mañana!</t>
  </si>
  <si>
    <t>Hasta mañana!!</t>
  </si>
  <si>
    <t>hola, como va?</t>
  </si>
  <si>
    <t>Buenass!</t>
  </si>
  <si>
    <t>que puntualidad.</t>
  </si>
  <si>
    <t>Jajaja, alarma de por medio</t>
  </si>
  <si>
    <t>jjaja, yo estaba leyendo lo del juego</t>
  </si>
  <si>
    <t>es como el que hacemos con las cartas</t>
  </si>
  <si>
    <t>Yo tire en el chat nuevo que me agregaron, para organizarnos, y ahi vamos comentando, va a estar dificil, 8 personas acordar un horario</t>
  </si>
  <si>
    <t>ah, yo ayer quise leerlo y no pude..</t>
  </si>
  <si>
    <t>si, yo por ejemplo en el horario que me habian asignado no podia porque tengo el prefinal de Sistemas</t>
  </si>
  <si>
    <t>Claro pero ahora no es mas ese horario, hay que organizarse y completar una tablita que ellos pusieron</t>
  </si>
  <si>
    <t>claro, lo vi</t>
  </si>
  <si>
    <t>bueno, les parece agregar lo que escribi ayer aca?</t>
  </si>
  <si>
    <t>Si, me parece buena idea, estaba bueno</t>
  </si>
  <si>
    <t>sisi, en el otro chat estoy hablando con tobias para que venga para aca</t>
  </si>
  <si>
    <t>EEEEEE!!! joda joda !</t>
  </si>
  <si>
    <t>jajaj lo encontre</t>
  </si>
  <si>
    <t>bien ahi</t>
  </si>
  <si>
    <t>ea por fin.</t>
  </si>
  <si>
    <t>bueno ahora tenes que leer todo el historial..</t>
  </si>
  <si>
    <t>Na, basicamente, ya casi que esta listo el tp, Juan va a agregar algo al 3.</t>
  </si>
  <si>
    <t>y deciamos de ya hoy mandarlo .</t>
  </si>
  <si>
    <t>ahi?</t>
  </si>
  <si>
    <t>Perfecto! re bien!</t>
  </si>
  <si>
    <t>capaz podriamos buscar otra palabra para poner.. porque queda permita trabajar con predicados metalógicos es el que permite</t>
  </si>
  <si>
    <t>una pavada igual, pero capaz que a alguien se le ocurre un sinónimo y queda más lindp</t>
  </si>
  <si>
    <t>buena Juan Cruz!</t>
  </si>
  <si>
    <t>bueno ahora si</t>
  </si>
  <si>
    <t>descargo?</t>
  </si>
  <si>
    <t>Estamos todos de acuerdo? alguna cosa más para sugerir?</t>
  </si>
  <si>
    <t>el "es el que permite.." como que, sacaria "es el que", directamente permite.</t>
  </si>
  <si>
    <t>si, o es lo que permite o naa</t>
  </si>
  <si>
    <t>o nada...queda medio raro</t>
  </si>
  <si>
    <t>chicos disculpen .. pense q nos conectabamos a las 7 y uds estan desde las 5 y pico aca.. mmmm.. se supone que el que lo que estamos escribiendo es para alguien que sabe del tema no?</t>
  </si>
  <si>
    <t>No, de las 7 estamos, a las 5 estabamos ayer.</t>
  </si>
  <si>
    <t>claro, ayer quedamos para las 5, por eso</t>
  </si>
  <si>
    <t>le borre el "se" del "se permite"</t>
  </si>
  <si>
    <t>lo vi, esta bien u.u</t>
  </si>
  <si>
    <t>bueno, ¿qué les parece? ya estaria, ¿no?</t>
  </si>
  <si>
    <t>lo descargo, ya fue</t>
  </si>
  <si>
    <t>Bueno, por mi si</t>
  </si>
  <si>
    <t>Me parece que ya quedó bien</t>
  </si>
  <si>
    <t>Para, comoo para alguien que sabe del tema tobias ?</t>
  </si>
  <si>
    <t>perdon que colgue</t>
  </si>
  <si>
    <t>claro.. pq ponele..</t>
  </si>
  <si>
    <t>si yo leo predicados metalogicos .. asi descolgado y no se un pomo del tema por ahi se esta introduciendo un tema sin aclarar a que se refiere</t>
  </si>
  <si>
    <t>pera, entonces no estas seguro que lo mande todavia?</t>
  </si>
  <si>
    <t>ahora.. si se supone que el destinatario del proyecto tiene ciertos conocimientos todo bien</t>
  </si>
  <si>
    <t>igual se supone que es para los de exploratoria</t>
  </si>
  <si>
    <t>aa listo joya entonces, solo tenia esa duda</t>
  </si>
  <si>
    <t>pero dice cuales son los predicados metalogicos...</t>
  </si>
  <si>
    <t>dice que son el assert y el retract</t>
  </si>
  <si>
    <t>Na si, o sea, a ver es una manera formal, de como se clasifican esos tipos de predicados, si no tenes idea que es prolog, tampoco sabes que es un predicado.</t>
  </si>
  <si>
    <t>de ultima lo lee alguien con internet, que tiene la facilidad de googlear las palabras que no conozca y listo</t>
  </si>
  <si>
    <t>ajajaja</t>
  </si>
  <si>
    <t>Pero a mi me parece que queda claro con eso... la frase dice "assert y retract" alguien que no sabe nada no puede entender la pregunta de si se puede usar prolog...</t>
  </si>
  <si>
    <t>mi madre me bloqueo google un dia que se enteró que me escape de la clase de ingles en la secundaria..</t>
  </si>
  <si>
    <t>lo tenian re cortito</t>
  </si>
  <si>
    <t>joya entonces! mandale 😉</t>
  </si>
  <si>
    <t>Empeza a descolgarte tobias!! jaja</t>
  </si>
  <si>
    <t>amigate con hangouts que nos estan chusmeando</t>
  </si>
  <si>
    <t>Bueno, lo mandamos entonces</t>
  </si>
  <si>
    <t>?</t>
  </si>
  <si>
    <t>dale</t>
  </si>
  <si>
    <t>Juan lo mandas vos o lo mando yo?</t>
  </si>
  <si>
    <t>yoyo</t>
  </si>
  <si>
    <t>Ok, bárbaro</t>
  </si>
  <si>
    <t>el mensaje fue enviado</t>
  </si>
  <si>
    <t>Bueno chicos, buenisimo</t>
  </si>
  <si>
    <t>Cualquier cosa respecto a este trabajo nos podemos comunicar por mail, no?</t>
  </si>
  <si>
    <t>un gusto haber trabajado con ustedes</t>
  </si>
  <si>
    <t>en el pdf, lo amarillo y eso de los comentarios no esta no ?</t>
  </si>
  <si>
    <t>no, nada</t>
  </si>
  <si>
    <t>6 en proba!!!</t>
  </si>
  <si>
    <t>buena!</t>
  </si>
  <si>
    <t>felicitaciones!</t>
  </si>
  <si>
    <t>Bien , felicitaciones</t>
  </si>
  <si>
    <t>Bueno chicos, me despido, nos estamos viendo, nos encontraremos en algub otro tp</t>
  </si>
  <si>
    <t>gracias</t>
  </si>
  <si>
    <t>dale. Nos vemos chicos</t>
  </si>
  <si>
    <t>jaja dale ! suerte colo, nos estamos viendo chicos</t>
  </si>
  <si>
    <t>Si te responden o algo del mail con el tp juan, tiralo por aca</t>
  </si>
  <si>
    <t>Bueno chicos, un gusto! Suerte!</t>
  </si>
  <si>
    <t>sisi, no te preocupes</t>
  </si>
  <si>
    <t>yo les aviso</t>
  </si>
  <si>
    <t>Dale, saludos!</t>
  </si>
  <si>
    <t>lun. 15:08</t>
  </si>
  <si>
    <t>hasta ahora no dijeron nada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</si>
</sst>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8">
    <font>
      <sz val="11.0"/>
      <color rgb="FF000000"/>
      <name val="Calibri"/>
    </font>
    <font>
      <sz val="8.0"/>
      <color rgb="FF000000"/>
      <name val="Calibri"/>
    </font>
    <font>
      <color rgb="FF000000"/>
    </font>
    <font>
      <b/>
      <sz val="11.0"/>
      <color rgb="FF000000"/>
      <name val="Calibri"/>
    </font>
    <font>
      <b/>
      <sz val="8.0"/>
      <color rgb="FF000000"/>
      <name val="Calibri"/>
    </font>
    <font>
      <b/>
      <sz val="11.0"/>
      <color rgb="FF222222"/>
      <name val="Arial"/>
    </font>
    <font>
      <sz val="10.0"/>
      <color rgb="FF000000"/>
      <name val="Arial"/>
    </font>
    <font>
      <sz val="8.0"/>
      <color rgb="FF000000"/>
      <name val="Arial"/>
    </font>
    <font>
      <sz val="10.0"/>
    </font>
    <font>
      <sz val="11.0"/>
    </font>
    <font>
      <sz val="10.0"/>
      <color rgb="FF222222"/>
    </font>
    <font>
      <b/>
      <sz val="10.0"/>
      <color rgb="FF222222"/>
    </font>
    <font>
      <sz val="8.0"/>
      <color rgb="FF777777"/>
    </font>
    <font>
      <sz val="8.0"/>
    </font>
    <font>
      <sz val="10.0"/>
      <color rgb="FF262626"/>
    </font>
    <font>
      <sz val="11.0"/>
      <color rgb="FF000000"/>
      <name val="Arial"/>
    </font>
    <font>
      <sz val="11.0"/>
      <name val="Calibri"/>
    </font>
    <font/>
  </fonts>
  <fills count="11">
    <fill>
      <patternFill patternType="none"/>
    </fill>
    <fill>
      <patternFill patternType="lightGray"/>
    </fill>
    <fill>
      <patternFill patternType="solid">
        <fgColor rgb="FF000000"/>
        <bgColor rgb="FF000000"/>
      </patternFill>
    </fill>
    <fill>
      <patternFill patternType="solid">
        <fgColor rgb="FFF2F2F2"/>
        <bgColor rgb="FFF2F2F2"/>
      </patternFill>
    </fill>
    <fill>
      <patternFill patternType="solid">
        <fgColor rgb="FFD8D8D8"/>
        <bgColor rgb="FFD8D8D8"/>
      </patternFill>
    </fill>
    <fill>
      <patternFill patternType="solid">
        <fgColor rgb="FF595959"/>
        <bgColor rgb="FF595959"/>
      </patternFill>
    </fill>
    <fill>
      <patternFill patternType="solid">
        <fgColor rgb="FFFFFFFF"/>
        <bgColor rgb="FFFFFFFF"/>
      </patternFill>
    </fill>
    <fill>
      <patternFill patternType="solid">
        <fgColor rgb="FFFFC000"/>
        <bgColor rgb="FFFFC000"/>
      </patternFill>
    </fill>
    <fill>
      <patternFill patternType="solid">
        <fgColor rgb="FFD6E3BC"/>
        <bgColor rgb="FFD6E3BC"/>
      </patternFill>
    </fill>
    <fill>
      <patternFill patternType="solid">
        <fgColor rgb="FFC2D69B"/>
        <bgColor rgb="FFC2D69B"/>
      </patternFill>
    </fill>
    <fill>
      <patternFill patternType="solid">
        <fgColor rgb="FFFF0000"/>
        <bgColor rgb="FFFF0000"/>
      </patternFill>
    </fill>
  </fills>
  <borders count="2">
    <border>
      <left/>
      <right/>
      <top/>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70">
    <xf borderId="0" fillId="0" fontId="0" numFmtId="0" xfId="0" applyAlignment="1" applyFont="1">
      <alignment/>
    </xf>
    <xf borderId="0" fillId="0" fontId="0" numFmtId="0" xfId="0" applyFont="1"/>
    <xf borderId="0" fillId="2" fontId="0" numFmtId="0" xfId="0" applyBorder="1" applyFill="1" applyFont="1"/>
    <xf borderId="0" fillId="0" fontId="1" numFmtId="0" xfId="0" applyFont="1"/>
    <xf borderId="0" fillId="3" fontId="0" numFmtId="0" xfId="0" applyBorder="1" applyFill="1" applyFont="1"/>
    <xf borderId="0" fillId="4" fontId="0" numFmtId="0" xfId="0" applyBorder="1" applyFill="1" applyFont="1"/>
    <xf borderId="0" fillId="5" fontId="0" numFmtId="0" xfId="0" applyBorder="1" applyFill="1" applyFont="1"/>
    <xf borderId="0" fillId="2" fontId="0" numFmtId="0" xfId="0" applyBorder="1" applyFont="1"/>
    <xf borderId="0" fillId="6" fontId="0" numFmtId="0" xfId="0" applyFill="1" applyFont="1"/>
    <xf borderId="0" fillId="0" fontId="2" numFmtId="0" xfId="0" applyFont="1"/>
    <xf borderId="0" fillId="7" fontId="3" numFmtId="0" xfId="0" applyBorder="1" applyFill="1" applyFont="1"/>
    <xf borderId="0" fillId="2" fontId="3" numFmtId="0" xfId="0" applyBorder="1" applyFont="1"/>
    <xf borderId="0" fillId="7" fontId="4" numFmtId="0" xfId="0" applyBorder="1" applyFont="1"/>
    <xf borderId="0" fillId="3" fontId="3" numFmtId="0" xfId="0" applyBorder="1" applyFont="1"/>
    <xf borderId="0" fillId="4" fontId="3" numFmtId="0" xfId="0" applyBorder="1" applyFont="1"/>
    <xf borderId="0" fillId="5" fontId="3" numFmtId="0" xfId="0" applyBorder="1" applyFont="1"/>
    <xf borderId="0" fillId="2" fontId="3" numFmtId="0" xfId="0" applyBorder="1" applyFont="1"/>
    <xf borderId="0" fillId="6" fontId="3" numFmtId="0" xfId="0" applyFont="1"/>
    <xf borderId="0" fillId="0" fontId="3" numFmtId="0" xfId="0" applyFont="1"/>
    <xf borderId="1" fillId="6" fontId="5" numFmtId="14" xfId="0" applyAlignment="1" applyBorder="1" applyFont="1" applyNumberFormat="1">
      <alignment horizontal="left"/>
    </xf>
    <xf borderId="1" fillId="0" fontId="6" numFmtId="0" xfId="0" applyAlignment="1" applyBorder="1" applyFont="1">
      <alignment wrapText="1"/>
    </xf>
    <xf borderId="1" fillId="0" fontId="7" numFmtId="0" xfId="0" applyAlignment="1" applyBorder="1" applyFont="1">
      <alignment wrapText="1"/>
    </xf>
    <xf borderId="0" fillId="0" fontId="8" numFmtId="14" xfId="0" applyAlignment="1" applyFont="1" applyNumberFormat="1">
      <alignment/>
    </xf>
    <xf borderId="0" fillId="0" fontId="8" numFmtId="0" xfId="0" applyAlignment="1" applyFont="1">
      <alignment/>
    </xf>
    <xf borderId="0" fillId="6" fontId="8" numFmtId="20" xfId="0" applyAlignment="1" applyFont="1" applyNumberFormat="1">
      <alignment/>
    </xf>
    <xf borderId="0" fillId="6" fontId="8" numFmtId="0" xfId="0" applyAlignment="1" applyFont="1">
      <alignment/>
    </xf>
    <xf borderId="0" fillId="6" fontId="9" numFmtId="20" xfId="0" applyFont="1" applyNumberFormat="1"/>
    <xf borderId="0" fillId="0" fontId="8" numFmtId="0" xfId="0" applyFont="1"/>
    <xf borderId="0" fillId="6" fontId="10" numFmtId="20" xfId="0" applyAlignment="1" applyFont="1" applyNumberFormat="1">
      <alignment horizontal="left"/>
    </xf>
    <xf borderId="0" fillId="0" fontId="8" numFmtId="20" xfId="0" applyAlignment="1" applyFont="1" applyNumberFormat="1">
      <alignment horizontal="right"/>
    </xf>
    <xf borderId="0" fillId="0" fontId="0" numFmtId="0" xfId="0" applyAlignment="1" applyFont="1">
      <alignment/>
    </xf>
    <xf borderId="0" fillId="6" fontId="8" numFmtId="20" xfId="0" applyAlignment="1" applyFont="1" applyNumberFormat="1">
      <alignment/>
    </xf>
    <xf borderId="0" fillId="0" fontId="8" numFmtId="14" xfId="0" applyAlignment="1" applyFont="1" applyNumberFormat="1">
      <alignment horizontal="right"/>
    </xf>
    <xf borderId="0" fillId="0" fontId="8" numFmtId="20" xfId="0" applyAlignment="1" applyFont="1" applyNumberFormat="1">
      <alignment/>
    </xf>
    <xf borderId="0" fillId="6" fontId="11" numFmtId="20" xfId="0" applyAlignment="1" applyFont="1" applyNumberFormat="1">
      <alignment horizontal="left"/>
    </xf>
    <xf borderId="0" fillId="6" fontId="12" numFmtId="20" xfId="0" applyAlignment="1" applyFont="1" applyNumberFormat="1">
      <alignment horizontal="right"/>
    </xf>
    <xf borderId="0" fillId="6" fontId="10" numFmtId="0" xfId="0" applyAlignment="1" applyFont="1">
      <alignment/>
    </xf>
    <xf borderId="0" fillId="0" fontId="8" numFmtId="20" xfId="0" applyAlignment="1" applyFont="1" applyNumberFormat="1">
      <alignment/>
    </xf>
    <xf borderId="0" fillId="0" fontId="8" numFmtId="14" xfId="0" applyAlignment="1" applyFont="1" applyNumberFormat="1">
      <alignment/>
    </xf>
    <xf borderId="0" fillId="6" fontId="8" numFmtId="14" xfId="0" applyAlignment="1" applyFont="1" applyNumberFormat="1">
      <alignment/>
    </xf>
    <xf borderId="0" fillId="6" fontId="9" numFmtId="14" xfId="0" applyFont="1" applyNumberFormat="1"/>
    <xf borderId="0" fillId="6" fontId="11" numFmtId="14" xfId="0" applyAlignment="1" applyFont="1" applyNumberFormat="1">
      <alignment horizontal="left"/>
    </xf>
    <xf borderId="0" fillId="6" fontId="9" numFmtId="0" xfId="0" applyAlignment="1" applyFont="1">
      <alignment/>
    </xf>
    <xf borderId="0" fillId="6" fontId="0" numFmtId="0" xfId="0" applyAlignment="1" applyFont="1">
      <alignment/>
    </xf>
    <xf borderId="0" fillId="0" fontId="8" numFmtId="22" xfId="0" applyAlignment="1" applyFont="1" applyNumberFormat="1">
      <alignment/>
    </xf>
    <xf borderId="0" fillId="6" fontId="9" numFmtId="22" xfId="0" applyFont="1" applyNumberFormat="1"/>
    <xf borderId="0" fillId="6" fontId="11" numFmtId="22" xfId="0" applyAlignment="1" applyFont="1" applyNumberFormat="1">
      <alignment horizontal="left"/>
    </xf>
    <xf borderId="0" fillId="6" fontId="8" numFmtId="22" xfId="0" applyAlignment="1" applyFont="1" applyNumberFormat="1">
      <alignment/>
    </xf>
    <xf borderId="0" fillId="6" fontId="0" numFmtId="0" xfId="0" applyBorder="1" applyFont="1"/>
    <xf borderId="0" fillId="6" fontId="10" numFmtId="0" xfId="0" applyAlignment="1" applyFont="1">
      <alignment horizontal="left"/>
    </xf>
    <xf borderId="0" fillId="0" fontId="0" numFmtId="0" xfId="0" applyFont="1"/>
    <xf borderId="0" fillId="7" fontId="0" numFmtId="0" xfId="0" applyFont="1"/>
    <xf borderId="0" fillId="7" fontId="3" numFmtId="0" xfId="0" applyFont="1"/>
    <xf borderId="0" fillId="8" fontId="0" numFmtId="0" xfId="0" applyFill="1" applyFont="1"/>
    <xf borderId="0" fillId="8" fontId="3" numFmtId="0" xfId="0" applyFont="1"/>
    <xf borderId="0" fillId="9" fontId="3" numFmtId="0" xfId="0" applyFill="1" applyFont="1"/>
    <xf borderId="0" fillId="6" fontId="0" numFmtId="0" xfId="0" applyAlignment="1" applyFont="1">
      <alignment wrapText="1"/>
    </xf>
    <xf borderId="0" fillId="0" fontId="13" numFmtId="22" xfId="0" applyAlignment="1" applyFont="1" applyNumberFormat="1">
      <alignment/>
    </xf>
    <xf borderId="0" fillId="0" fontId="13" numFmtId="0" xfId="0" applyAlignment="1" applyFont="1">
      <alignment/>
    </xf>
    <xf borderId="0" fillId="0" fontId="14" numFmtId="0" xfId="0" applyAlignment="1" applyFont="1">
      <alignment/>
    </xf>
    <xf borderId="0" fillId="0" fontId="13" numFmtId="0" xfId="0" applyAlignment="1" applyFont="1">
      <alignment vertical="top"/>
    </xf>
    <xf borderId="0" fillId="0" fontId="13" numFmtId="20" xfId="0" applyAlignment="1" applyFont="1" applyNumberFormat="1">
      <alignment horizontal="right"/>
    </xf>
    <xf borderId="0" fillId="10" fontId="0" numFmtId="0" xfId="0" applyFill="1" applyFont="1"/>
    <xf borderId="0" fillId="5" fontId="15" numFmtId="0" xfId="0" applyBorder="1" applyFont="1"/>
    <xf borderId="0" fillId="2" fontId="15" numFmtId="0" xfId="0" applyBorder="1" applyFont="1"/>
    <xf borderId="0" fillId="6" fontId="9" numFmtId="0" xfId="0" applyFont="1"/>
    <xf borderId="0" fillId="0" fontId="16" numFmtId="0" xfId="0" applyFont="1"/>
    <xf borderId="0" fillId="0" fontId="17" numFmtId="0" xfId="0" applyAlignment="1" applyFont="1">
      <alignment/>
    </xf>
    <xf borderId="0" fillId="0" fontId="13" numFmtId="164" xfId="0" applyAlignment="1" applyFont="1" applyNumberFormat="1">
      <alignment horizontal="right"/>
    </xf>
    <xf borderId="0" fillId="0" fontId="8" numFmtId="164" xfId="0" applyAlignment="1" applyFont="1" applyNumberForma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drawing2.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8.25"/>
    <col customWidth="1" min="7" max="7" width="35.5"/>
    <col customWidth="1" min="8" max="8" width="2.38"/>
    <col customWidth="1" min="9" max="9" width="32.1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30.38"/>
    <col customWidth="1" min="39" max="39" width="63.8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1"/>
      <c r="G1" s="3"/>
      <c r="H1" s="2"/>
      <c r="I1" s="1"/>
      <c r="J1" s="4"/>
      <c r="K1" s="5"/>
      <c r="L1" s="6"/>
      <c r="M1" s="7"/>
      <c r="N1" s="8"/>
      <c r="O1" s="8"/>
      <c r="P1" s="8"/>
      <c r="Q1" s="8"/>
      <c r="R1" s="8"/>
      <c r="S1" s="8"/>
      <c r="T1" s="8"/>
      <c r="U1" s="8"/>
      <c r="V1" s="8"/>
      <c r="W1" s="8"/>
      <c r="X1" s="8"/>
      <c r="Y1" s="8"/>
      <c r="Z1" s="8"/>
      <c r="AA1" s="8"/>
      <c r="AB1" s="8"/>
      <c r="AC1" s="8"/>
      <c r="AD1" s="8"/>
      <c r="AE1" s="8"/>
      <c r="AF1" s="8"/>
      <c r="AG1" s="8"/>
      <c r="AH1" s="8"/>
      <c r="AI1" s="8"/>
      <c r="AJ1" s="1"/>
      <c r="AK1" s="1"/>
      <c r="AL1" s="1"/>
      <c r="AM1" s="1"/>
      <c r="AN1" s="1"/>
      <c r="AO1" s="1"/>
      <c r="AP1" s="1"/>
      <c r="AQ1" s="1"/>
      <c r="AR1" s="9"/>
    </row>
    <row r="2" ht="18.0" customHeight="1">
      <c r="A2" s="10" t="s">
        <v>0</v>
      </c>
      <c r="B2" s="10" t="s">
        <v>1</v>
      </c>
      <c r="C2" s="10" t="s">
        <v>2</v>
      </c>
      <c r="D2" s="11"/>
      <c r="E2" s="10" t="s">
        <v>1</v>
      </c>
      <c r="F2" s="10" t="s">
        <v>3</v>
      </c>
      <c r="G2" s="12" t="s">
        <v>4</v>
      </c>
      <c r="H2" s="11"/>
      <c r="I2" s="10" t="s">
        <v>5</v>
      </c>
      <c r="J2" s="13" t="s">
        <v>6</v>
      </c>
      <c r="K2" s="14" t="s">
        <v>7</v>
      </c>
      <c r="L2" s="15"/>
      <c r="M2" s="16"/>
      <c r="N2" s="17" t="s">
        <v>8</v>
      </c>
      <c r="O2" s="17"/>
      <c r="P2" s="17" t="s">
        <v>9</v>
      </c>
      <c r="Q2" s="17" t="s">
        <v>10</v>
      </c>
      <c r="R2" s="17"/>
      <c r="S2" s="17" t="s">
        <v>11</v>
      </c>
      <c r="T2" s="17"/>
      <c r="U2" s="17"/>
      <c r="V2" s="17"/>
      <c r="W2" s="17" t="s">
        <v>12</v>
      </c>
      <c r="X2" s="17"/>
      <c r="Y2" s="17"/>
      <c r="Z2" s="17"/>
      <c r="AA2" s="17"/>
      <c r="AB2" s="17"/>
      <c r="AC2" s="17"/>
      <c r="AD2" s="17"/>
      <c r="AE2" s="17"/>
      <c r="AF2" s="17"/>
      <c r="AG2" s="17"/>
      <c r="AH2" s="17"/>
      <c r="AI2" s="17"/>
      <c r="AJ2" s="18"/>
      <c r="AK2" s="18"/>
      <c r="AL2" s="18"/>
      <c r="AM2" s="18"/>
      <c r="AN2" s="18"/>
      <c r="AO2" s="18"/>
      <c r="AP2" s="18"/>
      <c r="AQ2" s="18"/>
      <c r="AR2" s="18"/>
    </row>
    <row r="3" ht="18.75" customHeight="1">
      <c r="A3" s="1"/>
      <c r="B3" s="1"/>
      <c r="C3" s="1"/>
      <c r="D3" s="2"/>
      <c r="E3" s="22"/>
      <c r="F3" s="22"/>
      <c r="G3" s="23"/>
      <c r="H3" s="2"/>
      <c r="I3" s="1"/>
      <c r="J3" s="4">
        <f t="shared" ref="J3:J235"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5">
        <f t="shared" ref="K3:K235"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6"/>
      <c r="M3" s="7"/>
      <c r="N3" s="17"/>
      <c r="O3" s="17" t="s">
        <v>13</v>
      </c>
      <c r="P3" s="8">
        <f>COUNTIFS(K$3:K$235,"&gt;0")</f>
        <v>45</v>
      </c>
      <c r="Q3" s="8">
        <f t="shared" ref="Q3:Q15" si="3">(P3/P$3)*100</f>
        <v>100</v>
      </c>
      <c r="R3" s="8"/>
      <c r="S3" s="8"/>
      <c r="T3" s="8"/>
      <c r="U3" s="8"/>
      <c r="V3" s="8"/>
      <c r="W3" s="17" t="s">
        <v>14</v>
      </c>
      <c r="X3" s="17" t="s">
        <v>15</v>
      </c>
      <c r="Y3" s="17" t="s">
        <v>16</v>
      </c>
      <c r="Z3" s="17" t="s">
        <v>17</v>
      </c>
      <c r="AA3" s="8"/>
      <c r="AB3" s="17" t="s">
        <v>18</v>
      </c>
      <c r="AC3" s="17" t="s">
        <v>19</v>
      </c>
      <c r="AD3" s="8"/>
      <c r="AE3" s="8"/>
      <c r="AF3" s="8"/>
      <c r="AG3" s="8"/>
      <c r="AH3" s="8"/>
      <c r="AI3" s="8"/>
      <c r="AJ3" s="1"/>
      <c r="AK3" s="1"/>
      <c r="AL3" s="1"/>
      <c r="AM3" s="1"/>
      <c r="AN3" s="1"/>
      <c r="AO3" s="1"/>
      <c r="AP3" s="1"/>
      <c r="AQ3" s="1"/>
      <c r="AR3" s="9"/>
    </row>
    <row r="4" ht="16.5" customHeight="1">
      <c r="A4" s="1"/>
      <c r="B4" s="1"/>
      <c r="C4" s="1"/>
      <c r="D4" s="2"/>
      <c r="E4" s="24"/>
      <c r="F4" s="25"/>
      <c r="G4" s="27"/>
      <c r="H4" s="2"/>
      <c r="I4" s="1"/>
      <c r="J4" s="4">
        <f t="shared" si="1"/>
        <v>0</v>
      </c>
      <c r="K4" s="5">
        <f t="shared" si="2"/>
        <v>0</v>
      </c>
      <c r="L4" s="6"/>
      <c r="M4" s="7"/>
      <c r="N4" s="17" t="s">
        <v>23</v>
      </c>
      <c r="O4" s="17">
        <v>1.0</v>
      </c>
      <c r="P4" s="8">
        <f t="shared" ref="P4:P15" si="4">COUNTIF(K$3:K$235,O4)</f>
        <v>5</v>
      </c>
      <c r="Q4" s="8">
        <f t="shared" si="3"/>
        <v>11.11111111</v>
      </c>
      <c r="R4" s="8"/>
      <c r="S4" s="8" t="str">
        <f>IF(Q4&gt;5,"Problema de Reintegración",0)</f>
        <v>Problema de Reintegración</v>
      </c>
      <c r="T4" s="8">
        <v>0.0</v>
      </c>
      <c r="U4" s="8"/>
      <c r="V4" s="8"/>
      <c r="W4" s="17" t="s">
        <v>24</v>
      </c>
      <c r="X4" s="17" t="s">
        <v>25</v>
      </c>
      <c r="Y4" s="17">
        <f>30/100</f>
        <v>0.3</v>
      </c>
      <c r="Z4" s="17">
        <f>14/100</f>
        <v>0.14</v>
      </c>
      <c r="AA4" s="8"/>
      <c r="AB4" s="8">
        <v>1.0</v>
      </c>
      <c r="AC4" s="8"/>
      <c r="AD4" s="8">
        <f>IF(AC4&gt;5,"Problema de Reintegración",0)</f>
        <v>0</v>
      </c>
      <c r="AE4" s="8">
        <v>0.0</v>
      </c>
      <c r="AF4" s="8" t="s">
        <v>26</v>
      </c>
      <c r="AG4" s="8"/>
      <c r="AH4" s="8"/>
      <c r="AI4" s="8"/>
      <c r="AJ4" s="1"/>
      <c r="AK4" s="1"/>
      <c r="AL4" s="1"/>
      <c r="AM4" s="1"/>
      <c r="AN4" s="1"/>
      <c r="AO4" s="1"/>
      <c r="AP4" s="1"/>
      <c r="AQ4" s="1"/>
      <c r="AR4" s="9"/>
    </row>
    <row r="5" ht="18.0" customHeight="1">
      <c r="A5" s="1"/>
      <c r="B5" s="1"/>
      <c r="C5" s="1"/>
      <c r="D5" s="2"/>
      <c r="E5" s="31"/>
      <c r="F5" s="32">
        <v>41960.0</v>
      </c>
      <c r="G5" s="27"/>
      <c r="H5" s="2"/>
      <c r="I5" s="1"/>
      <c r="J5" s="4">
        <f t="shared" si="1"/>
        <v>0</v>
      </c>
      <c r="K5" s="5">
        <f t="shared" si="2"/>
        <v>0</v>
      </c>
      <c r="L5" s="6"/>
      <c r="M5" s="7"/>
      <c r="N5" s="17" t="s">
        <v>27</v>
      </c>
      <c r="O5" s="17">
        <v>2.0</v>
      </c>
      <c r="P5" s="8">
        <f t="shared" si="4"/>
        <v>0</v>
      </c>
      <c r="Q5" s="8">
        <f t="shared" si="3"/>
        <v>0</v>
      </c>
      <c r="R5" s="8"/>
      <c r="S5" s="8" t="str">
        <f>IF(Q5&lt;=14,,"Problema de Tensión")</f>
        <v/>
      </c>
      <c r="T5" s="8" t="str">
        <f>IF(Q5&gt;=3,,"Problema de Tensión")</f>
        <v>Problema de Tensión</v>
      </c>
      <c r="U5" s="8"/>
      <c r="V5" s="8"/>
      <c r="W5" s="17" t="s">
        <v>24</v>
      </c>
      <c r="X5" s="17" t="s">
        <v>28</v>
      </c>
      <c r="Y5" s="17">
        <f>11/100</f>
        <v>0.11</v>
      </c>
      <c r="Z5" s="17">
        <f>2/100</f>
        <v>0.02</v>
      </c>
      <c r="AA5" s="8"/>
      <c r="AB5" s="8">
        <v>2.0</v>
      </c>
      <c r="AC5" s="8"/>
      <c r="AD5" s="8" t="str">
        <f>IF(AC5&lt;=14,,"Problema de Tensión")</f>
        <v/>
      </c>
      <c r="AE5" s="8" t="str">
        <f>IF(AC5&gt;=3,,"Problema de Tensión")</f>
        <v>Problema de Tensión</v>
      </c>
      <c r="AF5" s="8" t="s">
        <v>26</v>
      </c>
      <c r="AG5" s="8"/>
      <c r="AH5" s="8"/>
      <c r="AI5" s="8"/>
      <c r="AJ5" s="1"/>
      <c r="AK5" s="1"/>
      <c r="AL5" s="1"/>
      <c r="AM5" s="1"/>
      <c r="AN5" s="1"/>
      <c r="AO5" s="1"/>
      <c r="AP5" s="1"/>
      <c r="AQ5" s="1"/>
      <c r="AR5" s="9"/>
    </row>
    <row r="6" ht="15.75" customHeight="1">
      <c r="A6" s="1"/>
      <c r="B6" s="1"/>
      <c r="C6" s="26" t="str">
        <f t="shared" ref="C6:C235" si="5">IF(E6="",C5,E6)</f>
        <v>martin cremona</v>
      </c>
      <c r="D6" s="2"/>
      <c r="E6" s="34" t="s">
        <v>29</v>
      </c>
      <c r="F6" s="35">
        <v>0.8638888888888889</v>
      </c>
      <c r="G6" s="36" t="s">
        <v>30</v>
      </c>
      <c r="H6" s="2"/>
      <c r="J6" s="4">
        <f t="shared" si="1"/>
        <v>0</v>
      </c>
      <c r="K6" s="5">
        <f t="shared" si="2"/>
        <v>0</v>
      </c>
      <c r="L6" s="6"/>
      <c r="M6" s="7"/>
      <c r="N6" s="17" t="s">
        <v>31</v>
      </c>
      <c r="O6" s="17">
        <v>3.0</v>
      </c>
      <c r="P6" s="8">
        <f t="shared" si="4"/>
        <v>3</v>
      </c>
      <c r="Q6" s="8">
        <f t="shared" si="3"/>
        <v>6.666666667</v>
      </c>
      <c r="R6" s="8"/>
      <c r="S6" s="8" t="str">
        <f>IF(Q6&lt;=20,,"Problema de Decisión")</f>
        <v/>
      </c>
      <c r="T6" s="8" t="str">
        <f>IF(Q6&gt;=6,,"Problema de Decisión")</f>
        <v/>
      </c>
      <c r="U6" s="8"/>
      <c r="V6" s="8"/>
      <c r="W6" s="17" t="s">
        <v>32</v>
      </c>
      <c r="X6" s="17" t="s">
        <v>33</v>
      </c>
      <c r="Y6" s="17">
        <f>40/100</f>
        <v>0.4</v>
      </c>
      <c r="Z6" s="17">
        <f>21/100</f>
        <v>0.21</v>
      </c>
      <c r="AA6" s="8"/>
      <c r="AB6" s="8">
        <v>3.0</v>
      </c>
      <c r="AC6" s="8"/>
      <c r="AD6" s="8" t="str">
        <f>IF(AC6&lt;=20,,"Problema de Decisión")</f>
        <v/>
      </c>
      <c r="AE6" s="8" t="str">
        <f>IF(AC6&gt;=6,,"Problema de Decisión")</f>
        <v>Problema de Decisión</v>
      </c>
      <c r="AF6" s="8" t="s">
        <v>26</v>
      </c>
      <c r="AG6" s="8"/>
      <c r="AH6" s="8"/>
      <c r="AI6" s="8"/>
      <c r="AJ6" s="1"/>
      <c r="AK6" s="1"/>
      <c r="AL6" s="1"/>
      <c r="AM6" s="1"/>
      <c r="AN6" s="1"/>
      <c r="AO6" s="1"/>
      <c r="AP6" s="1"/>
      <c r="AQ6" s="1"/>
      <c r="AR6" s="9"/>
    </row>
    <row r="7" ht="15.75" customHeight="1">
      <c r="A7" s="1"/>
      <c r="B7" s="1"/>
      <c r="C7" s="26" t="str">
        <f t="shared" si="5"/>
        <v>martin cremona</v>
      </c>
      <c r="D7" s="2"/>
      <c r="E7" s="24"/>
      <c r="F7" s="25"/>
      <c r="G7" s="25"/>
      <c r="H7" s="2"/>
      <c r="I7" s="1"/>
      <c r="J7" s="4">
        <f t="shared" si="1"/>
        <v>0</v>
      </c>
      <c r="K7" s="5">
        <f t="shared" si="2"/>
        <v>0</v>
      </c>
      <c r="L7" s="6"/>
      <c r="M7" s="7"/>
      <c r="N7" s="17" t="s">
        <v>34</v>
      </c>
      <c r="O7" s="17">
        <v>4.0</v>
      </c>
      <c r="P7" s="8">
        <f t="shared" si="4"/>
        <v>6</v>
      </c>
      <c r="Q7" s="8">
        <f t="shared" si="3"/>
        <v>13.33333333</v>
      </c>
      <c r="R7" s="8"/>
      <c r="S7" s="8" t="str">
        <f>IF(Q7&lt;=11,,"Problema de Control")</f>
        <v>Problema de Control</v>
      </c>
      <c r="T7" s="8" t="str">
        <f>IF(Q7&gt;=4,,"Problema de Control")</f>
        <v/>
      </c>
      <c r="U7" s="8"/>
      <c r="V7" s="8"/>
      <c r="W7" s="17" t="s">
        <v>32</v>
      </c>
      <c r="X7" s="17" t="s">
        <v>35</v>
      </c>
      <c r="Y7" s="17">
        <f>9/100</f>
        <v>0.09</v>
      </c>
      <c r="Z7" s="17">
        <f>1/100</f>
        <v>0.01</v>
      </c>
      <c r="AA7" s="8"/>
      <c r="AB7" s="8">
        <v>4.0</v>
      </c>
      <c r="AC7" s="8"/>
      <c r="AD7" s="8" t="str">
        <f>IF(AC7&lt;=11,,"Problema de Control")</f>
        <v/>
      </c>
      <c r="AE7" s="8" t="str">
        <f>IF(AC7&gt;=4,,"Problema de Control")</f>
        <v>Problema de Control</v>
      </c>
      <c r="AF7" s="8" t="s">
        <v>26</v>
      </c>
      <c r="AG7" s="8"/>
      <c r="AH7" s="8"/>
      <c r="AI7" s="8"/>
      <c r="AJ7" s="1"/>
      <c r="AK7" s="1"/>
      <c r="AL7" s="1"/>
      <c r="AM7" s="1"/>
      <c r="AN7" s="1"/>
      <c r="AO7" s="1"/>
      <c r="AP7" s="1"/>
      <c r="AQ7" s="1"/>
      <c r="AR7" s="9"/>
    </row>
    <row r="8" ht="15.75" customHeight="1">
      <c r="A8" s="1"/>
      <c r="B8" s="1"/>
      <c r="C8" s="26" t="str">
        <f t="shared" si="5"/>
        <v>martin cremona</v>
      </c>
      <c r="D8" s="2"/>
      <c r="E8" s="24"/>
      <c r="F8" s="25"/>
      <c r="G8" s="27"/>
      <c r="H8" s="2"/>
      <c r="I8" s="1"/>
      <c r="J8" s="4">
        <f t="shared" si="1"/>
        <v>0</v>
      </c>
      <c r="K8" s="5">
        <f t="shared" si="2"/>
        <v>0</v>
      </c>
      <c r="L8" s="6"/>
      <c r="M8" s="7"/>
      <c r="N8" s="17" t="s">
        <v>36</v>
      </c>
      <c r="O8" s="17">
        <v>5.0</v>
      </c>
      <c r="P8" s="8">
        <f t="shared" si="4"/>
        <v>14</v>
      </c>
      <c r="Q8" s="8">
        <f t="shared" si="3"/>
        <v>31.11111111</v>
      </c>
      <c r="R8" s="8"/>
      <c r="S8" s="8" t="str">
        <f>IF(Q8&lt;=40,,"Problema de Evaluación")</f>
        <v/>
      </c>
      <c r="T8" s="8" t="str">
        <f>IF(Q8&gt;=21,,"Problema de Evaluación")</f>
        <v/>
      </c>
      <c r="U8" s="8"/>
      <c r="V8" s="8"/>
      <c r="W8" s="17" t="s">
        <v>37</v>
      </c>
      <c r="X8" s="17" t="s">
        <v>38</v>
      </c>
      <c r="Y8" s="17">
        <f>11/100</f>
        <v>0.11</v>
      </c>
      <c r="Z8" s="17">
        <f>4/100</f>
        <v>0.04</v>
      </c>
      <c r="AA8" s="8"/>
      <c r="AB8" s="8">
        <v>5.0</v>
      </c>
      <c r="AC8" s="8"/>
      <c r="AD8" s="8" t="str">
        <f>IF(AC8&lt;=40,,"Problema de Evaluación")</f>
        <v/>
      </c>
      <c r="AE8" s="8" t="str">
        <f>IF(AC8&gt;=21,,"Problema de Evaluación")</f>
        <v>Problema de Evaluación</v>
      </c>
      <c r="AF8" s="8" t="s">
        <v>26</v>
      </c>
      <c r="AG8" s="8"/>
      <c r="AH8" s="8"/>
      <c r="AI8" s="8"/>
      <c r="AJ8" s="1"/>
      <c r="AK8" s="1"/>
      <c r="AL8" s="1"/>
      <c r="AM8" s="1"/>
      <c r="AN8" s="1"/>
      <c r="AO8" s="1"/>
      <c r="AP8" s="1"/>
      <c r="AQ8" s="1"/>
      <c r="AR8" s="9"/>
    </row>
    <row r="9" ht="15.75" customHeight="1">
      <c r="A9" s="1"/>
      <c r="B9" s="1"/>
      <c r="C9" s="26" t="str">
        <f t="shared" si="5"/>
        <v>martin cremona</v>
      </c>
      <c r="D9" s="2"/>
      <c r="E9" s="31"/>
      <c r="F9" s="27"/>
      <c r="G9" s="27"/>
      <c r="H9" s="2"/>
      <c r="I9" s="1"/>
      <c r="J9" s="4">
        <f t="shared" si="1"/>
        <v>0</v>
      </c>
      <c r="K9" s="5">
        <f t="shared" si="2"/>
        <v>0</v>
      </c>
      <c r="L9" s="6"/>
      <c r="M9" s="7"/>
      <c r="N9" s="17" t="s">
        <v>39</v>
      </c>
      <c r="O9" s="17">
        <v>6.0</v>
      </c>
      <c r="P9" s="8">
        <f t="shared" si="4"/>
        <v>4</v>
      </c>
      <c r="Q9" s="8">
        <f t="shared" si="3"/>
        <v>8.888888889</v>
      </c>
      <c r="R9" s="8"/>
      <c r="S9" s="8" t="str">
        <f>IF(Q9&lt;=30,,"Problema de Comunicación")</f>
        <v/>
      </c>
      <c r="T9" s="8" t="str">
        <f>IF(Q9&gt;=14,,"Problema de Comunicación")</f>
        <v>Problema de Comunicación</v>
      </c>
      <c r="U9" s="8"/>
      <c r="V9" s="8"/>
      <c r="W9" s="17" t="s">
        <v>37</v>
      </c>
      <c r="X9" s="17" t="s">
        <v>40</v>
      </c>
      <c r="Y9" s="17">
        <f>5/100</f>
        <v>0.05</v>
      </c>
      <c r="Z9" s="17">
        <v>0.0</v>
      </c>
      <c r="AA9" s="8"/>
      <c r="AB9" s="8">
        <v>6.0</v>
      </c>
      <c r="AC9" s="8"/>
      <c r="AD9" s="8" t="str">
        <f>IF(AC9&lt;=30,,"Problema de Comunicación")</f>
        <v/>
      </c>
      <c r="AE9" s="8" t="str">
        <f>IF(AC9&gt;=14,,"Problema de Comunicación")</f>
        <v>Problema de Comunicación</v>
      </c>
      <c r="AF9" s="8" t="s">
        <v>26</v>
      </c>
      <c r="AG9" s="8"/>
      <c r="AH9" s="8"/>
      <c r="AI9" s="8"/>
      <c r="AJ9" s="1"/>
      <c r="AK9" s="1"/>
      <c r="AL9" s="1"/>
      <c r="AM9" s="1"/>
      <c r="AN9" s="1"/>
      <c r="AO9" s="1"/>
      <c r="AP9" s="1"/>
      <c r="AQ9" s="1"/>
      <c r="AR9" s="9"/>
    </row>
    <row r="10" ht="15.75" customHeight="1">
      <c r="A10" s="1"/>
      <c r="B10" s="1"/>
      <c r="C10" s="26" t="str">
        <f t="shared" si="5"/>
        <v>Alfonso Román Zubeldia</v>
      </c>
      <c r="D10" s="2"/>
      <c r="E10" s="34" t="s">
        <v>41</v>
      </c>
      <c r="F10" s="35">
        <v>0.8736111111111111</v>
      </c>
      <c r="G10" s="36" t="s">
        <v>42</v>
      </c>
      <c r="H10" s="2"/>
      <c r="I10" s="1"/>
      <c r="J10" s="4">
        <f t="shared" si="1"/>
        <v>0</v>
      </c>
      <c r="K10" s="5">
        <f t="shared" si="2"/>
        <v>0</v>
      </c>
      <c r="L10" s="6"/>
      <c r="M10" s="7"/>
      <c r="N10" s="17" t="s">
        <v>43</v>
      </c>
      <c r="O10" s="17">
        <v>7.0</v>
      </c>
      <c r="P10" s="8">
        <f t="shared" si="4"/>
        <v>0</v>
      </c>
      <c r="Q10" s="8">
        <f t="shared" si="3"/>
        <v>0</v>
      </c>
      <c r="R10" s="8"/>
      <c r="S10" s="8" t="str">
        <f>IF(Q10&lt;=11,,"Problema de Comunicación")</f>
        <v/>
      </c>
      <c r="T10" s="8" t="str">
        <f>IF(Q10&gt;=2,,"Problema de Comunicación")</f>
        <v>Problema de Comunicación</v>
      </c>
      <c r="U10" s="8"/>
      <c r="V10" s="8"/>
      <c r="W10" s="17" t="s">
        <v>44</v>
      </c>
      <c r="X10" s="17" t="s">
        <v>45</v>
      </c>
      <c r="Y10" s="17">
        <f>20/100</f>
        <v>0.2</v>
      </c>
      <c r="Z10" s="17">
        <f>6/100</f>
        <v>0.06</v>
      </c>
      <c r="AA10" s="8"/>
      <c r="AB10" s="8">
        <v>7.0</v>
      </c>
      <c r="AC10" s="8"/>
      <c r="AD10" s="8" t="str">
        <f>IF(AC10&lt;=11,,"Problema de Comunicación")</f>
        <v/>
      </c>
      <c r="AE10" s="8" t="str">
        <f>IF(AC10&gt;=2,,"Problema de Comunicación")</f>
        <v>Problema de Comunicación</v>
      </c>
      <c r="AF10" s="8" t="s">
        <v>26</v>
      </c>
      <c r="AG10" s="8"/>
      <c r="AH10" s="8"/>
      <c r="AI10" s="8"/>
      <c r="AJ10" s="1"/>
      <c r="AK10" s="1"/>
      <c r="AL10" s="1"/>
      <c r="AM10" s="1"/>
      <c r="AN10" s="1"/>
      <c r="AO10" s="1"/>
      <c r="AP10" s="1"/>
      <c r="AQ10" s="1"/>
      <c r="AR10" s="9"/>
    </row>
    <row r="11" ht="15.75" customHeight="1">
      <c r="A11" s="1"/>
      <c r="B11" s="1"/>
      <c r="C11" s="26" t="str">
        <f t="shared" si="5"/>
        <v>Alfonso Román Zubeldia</v>
      </c>
      <c r="D11" s="2"/>
      <c r="E11" s="24"/>
      <c r="F11" s="25"/>
      <c r="G11" s="36" t="s">
        <v>46</v>
      </c>
      <c r="H11" s="2"/>
      <c r="I11" s="30" t="s">
        <v>47</v>
      </c>
      <c r="J11" s="4">
        <f t="shared" si="1"/>
        <v>34</v>
      </c>
      <c r="K11" s="5">
        <f t="shared" si="2"/>
        <v>4</v>
      </c>
      <c r="L11" s="6"/>
      <c r="M11" s="7"/>
      <c r="N11" s="17" t="s">
        <v>48</v>
      </c>
      <c r="O11" s="17">
        <v>8.0</v>
      </c>
      <c r="P11" s="8">
        <f t="shared" si="4"/>
        <v>8</v>
      </c>
      <c r="Q11" s="8">
        <f t="shared" si="3"/>
        <v>17.77777778</v>
      </c>
      <c r="R11" s="8"/>
      <c r="S11" s="8" t="str">
        <f>IF(Q11&lt;=9,,"Problema de Evaluación")</f>
        <v>Problema de Evaluación</v>
      </c>
      <c r="T11" s="8" t="str">
        <f>IF(Q11&gt;=1,,"Problema de Evaluación")</f>
        <v/>
      </c>
      <c r="U11" s="8"/>
      <c r="V11" s="8"/>
      <c r="W11" s="17" t="s">
        <v>44</v>
      </c>
      <c r="X11" s="17" t="s">
        <v>49</v>
      </c>
      <c r="Y11" s="17">
        <f>13/100</f>
        <v>0.13</v>
      </c>
      <c r="Z11" s="17">
        <f t="shared" ref="Z11:Z12" si="6">3/100</f>
        <v>0.03</v>
      </c>
      <c r="AA11" s="8"/>
      <c r="AB11" s="8">
        <v>8.0</v>
      </c>
      <c r="AC11" s="8"/>
      <c r="AD11" s="8" t="str">
        <f>IF(AC11&lt;=9,,"Problema de Evaluación")</f>
        <v/>
      </c>
      <c r="AE11" s="8" t="str">
        <f>IF(AC11&gt;=1,,"Problema de Evaluación")</f>
        <v>Problema de Evaluación</v>
      </c>
      <c r="AF11" s="8" t="s">
        <v>26</v>
      </c>
      <c r="AG11" s="8" t="s">
        <v>50</v>
      </c>
      <c r="AH11" s="8"/>
      <c r="AI11" s="8"/>
      <c r="AJ11" s="1"/>
      <c r="AK11" s="1"/>
      <c r="AL11" s="1"/>
      <c r="AM11" s="1"/>
      <c r="AN11" s="1"/>
      <c r="AO11" s="1"/>
      <c r="AP11" s="1"/>
      <c r="AQ11" s="1"/>
      <c r="AR11" s="9"/>
    </row>
    <row r="12" ht="15.75" customHeight="1">
      <c r="A12" s="1"/>
      <c r="B12" s="1"/>
      <c r="C12" s="26" t="str">
        <f t="shared" si="5"/>
        <v>Alfonso Román Zubeldia</v>
      </c>
      <c r="D12" s="2"/>
      <c r="E12" s="39"/>
      <c r="F12" s="25"/>
      <c r="G12" s="25"/>
      <c r="H12" s="2"/>
      <c r="I12" s="1"/>
      <c r="J12" s="4">
        <f t="shared" si="1"/>
        <v>0</v>
      </c>
      <c r="K12" s="5">
        <f t="shared" si="2"/>
        <v>0</v>
      </c>
      <c r="L12" s="6"/>
      <c r="M12" s="7"/>
      <c r="N12" s="17" t="s">
        <v>51</v>
      </c>
      <c r="O12" s="17">
        <v>9.0</v>
      </c>
      <c r="P12" s="8">
        <f t="shared" si="4"/>
        <v>1</v>
      </c>
      <c r="Q12" s="8">
        <f t="shared" si="3"/>
        <v>2.222222222</v>
      </c>
      <c r="R12" s="8"/>
      <c r="S12" s="8" t="str">
        <f>IF(Q12&lt;=5,,"Problema de Control")</f>
        <v/>
      </c>
      <c r="T12" s="8" t="str">
        <f>IF(Q12&gt;=0,,"Problema de Control")</f>
        <v/>
      </c>
      <c r="U12" s="8"/>
      <c r="V12" s="8"/>
      <c r="W12" s="17" t="s">
        <v>52</v>
      </c>
      <c r="X12" s="17" t="s">
        <v>53</v>
      </c>
      <c r="Y12" s="17">
        <f>14/100</f>
        <v>0.14</v>
      </c>
      <c r="Z12" s="17">
        <f t="shared" si="6"/>
        <v>0.03</v>
      </c>
      <c r="AA12" s="8"/>
      <c r="AB12" s="8">
        <v>9.0</v>
      </c>
      <c r="AC12" s="8"/>
      <c r="AD12" s="8" t="str">
        <f>IF(AC12&lt;=5,,"Problema de Control")</f>
        <v/>
      </c>
      <c r="AE12" s="8" t="str">
        <f>IF(AC12&gt;=0,,"Problema de Control")</f>
        <v/>
      </c>
      <c r="AF12" s="8" t="s">
        <v>26</v>
      </c>
      <c r="AG12" s="8">
        <v>1.0</v>
      </c>
      <c r="AH12" s="8">
        <f t="shared" ref="AH12:AH23" si="7">IF( OR(T4&lt;&gt;0,S4&lt;&gt;0),1,0)</f>
        <v>1</v>
      </c>
      <c r="AI12" s="8"/>
      <c r="AJ12" s="1"/>
      <c r="AK12" s="1"/>
      <c r="AL12" s="1"/>
      <c r="AM12" s="1"/>
      <c r="AN12" s="1"/>
      <c r="AO12" s="1"/>
      <c r="AP12" s="1"/>
      <c r="AQ12" s="1"/>
      <c r="AR12" s="9"/>
    </row>
    <row r="13" ht="24.0" customHeight="1">
      <c r="A13" s="1"/>
      <c r="B13" s="1"/>
      <c r="C13" s="26" t="str">
        <f t="shared" si="5"/>
        <v>Alfonso Román Zubeldia</v>
      </c>
      <c r="D13" s="2"/>
      <c r="E13" s="24"/>
      <c r="F13" s="25"/>
      <c r="G13" s="25"/>
      <c r="H13" s="2"/>
      <c r="I13" s="1"/>
      <c r="J13" s="4">
        <f t="shared" si="1"/>
        <v>0</v>
      </c>
      <c r="K13" s="5">
        <f t="shared" si="2"/>
        <v>0</v>
      </c>
      <c r="L13" s="6"/>
      <c r="M13" s="7"/>
      <c r="N13" s="17" t="s">
        <v>54</v>
      </c>
      <c r="O13" s="17">
        <v>10.0</v>
      </c>
      <c r="P13" s="8">
        <f t="shared" si="4"/>
        <v>0</v>
      </c>
      <c r="Q13" s="8">
        <f t="shared" si="3"/>
        <v>0</v>
      </c>
      <c r="R13" s="8"/>
      <c r="S13" s="8" t="str">
        <f>IF(Q13&lt;=13,,"Problema de Decisión")</f>
        <v/>
      </c>
      <c r="T13" s="8" t="str">
        <f>IF(Q13&gt;=3,,"Problema de Decisión")</f>
        <v>Problema de Decisión</v>
      </c>
      <c r="U13" s="8"/>
      <c r="V13" s="8"/>
      <c r="W13" s="17" t="s">
        <v>52</v>
      </c>
      <c r="X13" s="17" t="s">
        <v>55</v>
      </c>
      <c r="Y13" s="17">
        <f>10/100</f>
        <v>0.1</v>
      </c>
      <c r="Z13" s="17">
        <f>1/100</f>
        <v>0.01</v>
      </c>
      <c r="AA13" s="8"/>
      <c r="AB13" s="8">
        <v>10.0</v>
      </c>
      <c r="AC13" s="8"/>
      <c r="AD13" s="8" t="str">
        <f>IF(AC13&lt;=13,,"Problema de Decisión")</f>
        <v/>
      </c>
      <c r="AE13" s="8" t="str">
        <f>IF(AC13&gt;=3,,"Problema de Decisión")</f>
        <v>Problema de Decisión</v>
      </c>
      <c r="AF13" s="8" t="s">
        <v>26</v>
      </c>
      <c r="AG13" s="8">
        <v>2.0</v>
      </c>
      <c r="AH13" s="8">
        <f t="shared" si="7"/>
        <v>1</v>
      </c>
      <c r="AI13" s="8"/>
      <c r="AJ13" s="1"/>
      <c r="AK13" s="1"/>
      <c r="AL13" s="1"/>
      <c r="AM13" s="1"/>
      <c r="AN13" s="1"/>
      <c r="AO13" s="1"/>
      <c r="AP13" s="1"/>
      <c r="AQ13" s="1"/>
      <c r="AR13" s="9"/>
    </row>
    <row r="14" ht="24.0" customHeight="1">
      <c r="A14" s="1"/>
      <c r="B14" s="1"/>
      <c r="C14" s="26" t="str">
        <f t="shared" si="5"/>
        <v>Alfonso Román Zubeldia</v>
      </c>
      <c r="D14" s="2"/>
      <c r="E14" s="24"/>
      <c r="F14" s="25"/>
      <c r="G14" s="27"/>
      <c r="H14" s="2"/>
      <c r="I14" s="1"/>
      <c r="J14" s="4">
        <f t="shared" si="1"/>
        <v>0</v>
      </c>
      <c r="K14" s="5">
        <f t="shared" si="2"/>
        <v>0</v>
      </c>
      <c r="L14" s="6"/>
      <c r="M14" s="7"/>
      <c r="N14" s="17" t="s">
        <v>59</v>
      </c>
      <c r="O14" s="17">
        <v>11.0</v>
      </c>
      <c r="P14" s="8">
        <f t="shared" si="4"/>
        <v>3</v>
      </c>
      <c r="Q14" s="8">
        <f t="shared" si="3"/>
        <v>6.666666667</v>
      </c>
      <c r="R14" s="8"/>
      <c r="S14" s="8" t="str">
        <f>IF(Q14&lt;=10,,"Problema de Tensión")</f>
        <v/>
      </c>
      <c r="T14" s="8" t="str">
        <f>IF(Q14&gt;=1,,"Problema de Tensión")</f>
        <v/>
      </c>
      <c r="U14" s="8"/>
      <c r="V14" s="8"/>
      <c r="W14" s="17" t="s">
        <v>60</v>
      </c>
      <c r="X14" s="17" t="s">
        <v>61</v>
      </c>
      <c r="Y14" s="17">
        <f>5/100</f>
        <v>0.05</v>
      </c>
      <c r="Z14" s="17">
        <v>0.0</v>
      </c>
      <c r="AA14" s="8"/>
      <c r="AB14" s="8">
        <v>11.0</v>
      </c>
      <c r="AC14" s="8"/>
      <c r="AD14" s="8" t="str">
        <f>IF(AC14&lt;=10,,"Problema de Tensión")</f>
        <v/>
      </c>
      <c r="AE14" s="8" t="str">
        <f>IF(AC14&gt;=1,,"Problema de Tensión")</f>
        <v>Problema de Tensión</v>
      </c>
      <c r="AF14" s="8" t="s">
        <v>26</v>
      </c>
      <c r="AG14" s="8">
        <v>3.0</v>
      </c>
      <c r="AH14" s="8">
        <f t="shared" si="7"/>
        <v>0</v>
      </c>
      <c r="AI14" s="8"/>
      <c r="AJ14" s="1"/>
      <c r="AK14" s="1"/>
      <c r="AL14" s="1"/>
      <c r="AM14" s="1"/>
      <c r="AN14" s="1"/>
      <c r="AO14" s="1"/>
      <c r="AP14" s="1"/>
      <c r="AQ14" s="1"/>
      <c r="AR14" s="9"/>
    </row>
    <row r="15" ht="15.75" customHeight="1">
      <c r="A15" s="1"/>
      <c r="B15" s="1"/>
      <c r="C15" s="26" t="str">
        <f t="shared" si="5"/>
        <v>Alfonso Román Zubeldia</v>
      </c>
      <c r="D15" s="2"/>
      <c r="E15" s="31"/>
      <c r="F15" s="27"/>
      <c r="G15" s="27"/>
      <c r="H15" s="2"/>
      <c r="I15" s="1"/>
      <c r="J15" s="4">
        <f t="shared" si="1"/>
        <v>0</v>
      </c>
      <c r="K15" s="5">
        <f t="shared" si="2"/>
        <v>0</v>
      </c>
      <c r="L15" s="6"/>
      <c r="M15" s="7"/>
      <c r="N15" s="17" t="s">
        <v>62</v>
      </c>
      <c r="O15" s="17">
        <v>12.0</v>
      </c>
      <c r="P15" s="8">
        <f t="shared" si="4"/>
        <v>1</v>
      </c>
      <c r="Q15" s="8">
        <f t="shared" si="3"/>
        <v>2.222222222</v>
      </c>
      <c r="R15" s="8"/>
      <c r="S15" s="8" t="str">
        <f>IF(Q15&lt;=7,,"Problema de Reintegración")</f>
        <v/>
      </c>
      <c r="T15" s="8" t="str">
        <f>IF(Q15&gt;=0,,"Problema de Reintegración")</f>
        <v/>
      </c>
      <c r="U15" s="8"/>
      <c r="V15" s="8"/>
      <c r="W15" s="17" t="s">
        <v>60</v>
      </c>
      <c r="X15" s="17" t="s">
        <v>63</v>
      </c>
      <c r="Y15" s="17">
        <f>7/100</f>
        <v>0.07</v>
      </c>
      <c r="Z15" s="17">
        <v>0.0</v>
      </c>
      <c r="AA15" s="8"/>
      <c r="AB15" s="8">
        <v>12.0</v>
      </c>
      <c r="AC15" s="8"/>
      <c r="AD15" s="8" t="str">
        <f>IF(AC15&lt;=7,,"Problema de Reintegración")</f>
        <v/>
      </c>
      <c r="AE15" s="8" t="str">
        <f>IF(AC15&gt;=0,,"Problema de Reintegración")</f>
        <v/>
      </c>
      <c r="AF15" s="8" t="s">
        <v>26</v>
      </c>
      <c r="AG15" s="8">
        <v>4.0</v>
      </c>
      <c r="AH15" s="8">
        <f t="shared" si="7"/>
        <v>1</v>
      </c>
      <c r="AI15" s="8"/>
      <c r="AJ15" s="1"/>
      <c r="AK15" s="1"/>
      <c r="AL15" s="1"/>
      <c r="AM15" s="1"/>
      <c r="AN15" s="1"/>
      <c r="AO15" s="1"/>
      <c r="AP15" s="1"/>
      <c r="AQ15" s="1"/>
      <c r="AR15" s="9"/>
    </row>
    <row r="16" ht="15.75" customHeight="1">
      <c r="A16" s="1"/>
      <c r="B16" s="1"/>
      <c r="C16" s="40" t="str">
        <f t="shared" si="5"/>
        <v>martin cremona</v>
      </c>
      <c r="D16" s="2"/>
      <c r="E16" s="41" t="s">
        <v>29</v>
      </c>
      <c r="F16" s="35">
        <v>0.8909722222222223</v>
      </c>
      <c r="G16" s="36" t="s">
        <v>64</v>
      </c>
      <c r="H16" s="2"/>
      <c r="I16" s="1"/>
      <c r="J16" s="4">
        <f t="shared" si="1"/>
        <v>0</v>
      </c>
      <c r="K16" s="5">
        <f t="shared" si="2"/>
        <v>0</v>
      </c>
      <c r="L16" s="6"/>
      <c r="M16" s="7"/>
      <c r="N16" s="17"/>
      <c r="O16" s="17"/>
      <c r="P16" s="8"/>
      <c r="Q16" s="8"/>
      <c r="R16" s="8"/>
      <c r="S16" s="8"/>
      <c r="T16" s="8"/>
      <c r="U16" s="17"/>
      <c r="V16" s="8"/>
      <c r="W16" s="17"/>
      <c r="X16" s="17"/>
      <c r="Y16" s="17"/>
      <c r="Z16" s="17"/>
      <c r="AA16" s="8"/>
      <c r="AB16" s="8"/>
      <c r="AC16" s="8"/>
      <c r="AD16" s="8"/>
      <c r="AE16" s="8"/>
      <c r="AF16" s="8" t="s">
        <v>26</v>
      </c>
      <c r="AG16" s="8">
        <v>5.0</v>
      </c>
      <c r="AH16" s="8">
        <f t="shared" si="7"/>
        <v>0</v>
      </c>
      <c r="AI16" s="8"/>
      <c r="AJ16" s="1"/>
      <c r="AK16" s="1"/>
      <c r="AL16" s="1"/>
      <c r="AM16" s="1"/>
      <c r="AN16" s="1"/>
      <c r="AO16" s="1"/>
      <c r="AP16" s="1"/>
      <c r="AQ16" s="1"/>
      <c r="AR16" s="9"/>
    </row>
    <row r="17" ht="29.25" customHeight="1">
      <c r="A17" s="1"/>
      <c r="B17" s="1"/>
      <c r="C17" s="40" t="str">
        <f t="shared" si="5"/>
        <v>martin cremona</v>
      </c>
      <c r="D17" s="2"/>
      <c r="E17" s="25"/>
      <c r="F17" s="25"/>
      <c r="G17" s="36" t="s">
        <v>65</v>
      </c>
      <c r="H17" s="2"/>
      <c r="J17" s="4">
        <f t="shared" si="1"/>
        <v>0</v>
      </c>
      <c r="K17" s="5">
        <f t="shared" si="2"/>
        <v>0</v>
      </c>
      <c r="L17" s="6"/>
      <c r="M17" s="7"/>
      <c r="N17" s="8"/>
      <c r="O17" s="8"/>
      <c r="P17" s="8"/>
      <c r="Q17" s="8"/>
      <c r="R17" s="8"/>
      <c r="S17" s="8"/>
      <c r="T17" s="17"/>
      <c r="U17" s="8" t="s">
        <v>66</v>
      </c>
      <c r="V17" s="8"/>
      <c r="W17" s="8"/>
      <c r="X17" s="8"/>
      <c r="Y17" s="8"/>
      <c r="Z17" s="8"/>
      <c r="AA17" s="8"/>
      <c r="AB17" s="8"/>
      <c r="AC17" s="8"/>
      <c r="AD17" s="8"/>
      <c r="AE17" s="8"/>
      <c r="AF17" s="8"/>
      <c r="AG17" s="8">
        <v>6.0</v>
      </c>
      <c r="AH17" s="8">
        <f t="shared" si="7"/>
        <v>1</v>
      </c>
      <c r="AI17" s="8"/>
      <c r="AJ17" s="1"/>
      <c r="AK17" s="1"/>
      <c r="AL17" s="1"/>
      <c r="AM17" s="1"/>
      <c r="AN17" s="1"/>
      <c r="AO17" s="1"/>
      <c r="AP17" s="1"/>
      <c r="AQ17" s="1"/>
      <c r="AR17" s="9"/>
    </row>
    <row r="18" ht="37.5" customHeight="1">
      <c r="A18" s="1"/>
      <c r="B18" s="1"/>
      <c r="C18" s="40" t="str">
        <f t="shared" si="5"/>
        <v>martin cremona</v>
      </c>
      <c r="D18" s="2"/>
      <c r="E18" s="25"/>
      <c r="F18" s="25"/>
      <c r="G18" s="36" t="s">
        <v>67</v>
      </c>
      <c r="H18" s="2"/>
      <c r="I18" s="30" t="s">
        <v>68</v>
      </c>
      <c r="J18" s="4">
        <f t="shared" si="1"/>
        <v>17</v>
      </c>
      <c r="K18" s="5">
        <f t="shared" si="2"/>
        <v>5</v>
      </c>
      <c r="L18" s="6"/>
      <c r="M18" s="7"/>
      <c r="N18" s="17" t="s">
        <v>69</v>
      </c>
      <c r="O18" s="8" t="s">
        <v>70</v>
      </c>
      <c r="P18" s="8" t="s">
        <v>70</v>
      </c>
      <c r="Q18" s="8" t="s">
        <v>70</v>
      </c>
      <c r="R18" s="8"/>
      <c r="S18" s="42" t="s">
        <v>71</v>
      </c>
      <c r="T18" s="43"/>
      <c r="U18" s="8"/>
      <c r="V18" s="8"/>
      <c r="W18" s="8"/>
      <c r="X18" s="8"/>
      <c r="Y18" s="8"/>
      <c r="Z18" s="8"/>
      <c r="AA18" s="8"/>
      <c r="AB18" s="8"/>
      <c r="AC18" s="8"/>
      <c r="AD18" s="8"/>
      <c r="AE18" s="8"/>
      <c r="AF18" s="8"/>
      <c r="AG18" s="8">
        <v>7.0</v>
      </c>
      <c r="AH18" s="8">
        <f t="shared" si="7"/>
        <v>1</v>
      </c>
      <c r="AI18" s="8"/>
      <c r="AJ18" s="1"/>
      <c r="AK18" s="1"/>
      <c r="AL18" s="1"/>
      <c r="AM18" s="1"/>
      <c r="AN18" s="1"/>
      <c r="AO18" s="1"/>
      <c r="AP18" s="1"/>
      <c r="AQ18" s="1"/>
      <c r="AR18" s="9"/>
    </row>
    <row r="19" ht="30.0" customHeight="1">
      <c r="A19" s="1"/>
      <c r="B19" s="1"/>
      <c r="C19" s="40" t="str">
        <f t="shared" si="5"/>
        <v>martin cremona</v>
      </c>
      <c r="D19" s="2"/>
      <c r="E19" s="25"/>
      <c r="F19" s="25"/>
      <c r="G19" s="25"/>
      <c r="H19" s="2"/>
      <c r="I19" s="1"/>
      <c r="J19" s="4">
        <f t="shared" si="1"/>
        <v>0</v>
      </c>
      <c r="K19" s="5">
        <f t="shared" si="2"/>
        <v>0</v>
      </c>
      <c r="L19" s="6"/>
      <c r="M19" s="43"/>
      <c r="N19" s="17" t="s">
        <v>72</v>
      </c>
      <c r="O19" s="43" t="s">
        <v>29</v>
      </c>
      <c r="P19" s="8">
        <f t="shared" ref="P19:P25" si="8">COUNTIFS(C$3:C$235,O19,K$3:K$235,"&gt;0") + COUNTIFS(C$3:C$235,M19,K$3:K$235,"&gt;0")</f>
        <v>1</v>
      </c>
      <c r="Q19" s="8"/>
      <c r="R19" s="8"/>
      <c r="S19" s="8"/>
      <c r="T19" s="8"/>
      <c r="U19" s="8"/>
      <c r="V19" s="8"/>
      <c r="W19" s="8"/>
      <c r="X19" s="8"/>
      <c r="Y19" s="8"/>
      <c r="Z19" s="8"/>
      <c r="AA19" s="8"/>
      <c r="AB19" s="8"/>
      <c r="AC19" s="8"/>
      <c r="AD19" s="8"/>
      <c r="AE19" s="8"/>
      <c r="AF19" s="8"/>
      <c r="AG19" s="8">
        <v>8.0</v>
      </c>
      <c r="AH19" s="8">
        <f t="shared" si="7"/>
        <v>1</v>
      </c>
      <c r="AI19" s="8"/>
      <c r="AJ19" s="1"/>
      <c r="AK19" s="1"/>
      <c r="AL19" s="1"/>
      <c r="AM19" s="1"/>
      <c r="AN19" s="1"/>
      <c r="AO19" s="1"/>
      <c r="AP19" s="1"/>
      <c r="AQ19" s="1"/>
      <c r="AR19" s="9"/>
    </row>
    <row r="20" ht="36.75" customHeight="1">
      <c r="A20" s="1"/>
      <c r="B20" s="1"/>
      <c r="C20" s="40" t="str">
        <f t="shared" si="5"/>
        <v>martin cremona</v>
      </c>
      <c r="D20" s="2"/>
      <c r="E20" s="25"/>
      <c r="F20" s="25"/>
      <c r="G20" s="27"/>
      <c r="H20" s="2"/>
      <c r="I20" s="1"/>
      <c r="J20" s="4">
        <f t="shared" si="1"/>
        <v>0</v>
      </c>
      <c r="K20" s="5">
        <f t="shared" si="2"/>
        <v>0</v>
      </c>
      <c r="L20" s="6"/>
      <c r="M20" s="43" t="s">
        <v>73</v>
      </c>
      <c r="N20" s="17" t="s">
        <v>72</v>
      </c>
      <c r="O20" s="43" t="s">
        <v>41</v>
      </c>
      <c r="P20" s="8">
        <f t="shared" si="8"/>
        <v>23</v>
      </c>
      <c r="Q20" s="8"/>
      <c r="R20" s="8"/>
      <c r="S20" s="8"/>
      <c r="T20" s="8"/>
      <c r="U20" s="8"/>
      <c r="V20" s="8"/>
      <c r="W20" s="8"/>
      <c r="X20" s="8"/>
      <c r="Y20" s="8"/>
      <c r="Z20" s="8"/>
      <c r="AA20" s="8"/>
      <c r="AB20" s="8"/>
      <c r="AC20" s="8"/>
      <c r="AD20" s="8"/>
      <c r="AE20" s="8"/>
      <c r="AF20" s="8"/>
      <c r="AG20" s="8">
        <v>9.0</v>
      </c>
      <c r="AH20" s="8">
        <f t="shared" si="7"/>
        <v>0</v>
      </c>
      <c r="AI20" s="8"/>
      <c r="AJ20" s="1"/>
      <c r="AK20" s="1"/>
      <c r="AL20" s="1"/>
      <c r="AM20" s="1"/>
      <c r="AN20" s="1"/>
      <c r="AO20" s="1"/>
      <c r="AP20" s="1"/>
      <c r="AQ20" s="1"/>
      <c r="AR20" s="9"/>
    </row>
    <row r="21" ht="47.25" customHeight="1">
      <c r="A21" s="1"/>
      <c r="B21" s="1"/>
      <c r="C21" s="40" t="str">
        <f t="shared" si="5"/>
        <v>martin cremona</v>
      </c>
      <c r="D21" s="2"/>
      <c r="E21" s="44"/>
      <c r="F21" s="27"/>
      <c r="G21" s="27"/>
      <c r="H21" s="2"/>
      <c r="I21" s="1"/>
      <c r="J21" s="4">
        <f t="shared" si="1"/>
        <v>0</v>
      </c>
      <c r="K21" s="5">
        <f t="shared" si="2"/>
        <v>0</v>
      </c>
      <c r="L21" s="6"/>
      <c r="M21" s="43"/>
      <c r="N21" s="17" t="s">
        <v>72</v>
      </c>
      <c r="O21" s="43" t="s">
        <v>74</v>
      </c>
      <c r="P21" s="8">
        <f t="shared" si="8"/>
        <v>8</v>
      </c>
      <c r="Q21" s="8"/>
      <c r="R21" s="8"/>
      <c r="S21" s="8"/>
      <c r="T21" s="8"/>
      <c r="U21" s="8"/>
      <c r="V21" s="8"/>
      <c r="W21" s="8"/>
      <c r="X21" s="8"/>
      <c r="Y21" s="8"/>
      <c r="Z21" s="8"/>
      <c r="AA21" s="8"/>
      <c r="AB21" s="8"/>
      <c r="AC21" s="8"/>
      <c r="AD21" s="8"/>
      <c r="AE21" s="8"/>
      <c r="AF21" s="8"/>
      <c r="AG21" s="8">
        <v>10.0</v>
      </c>
      <c r="AH21" s="8">
        <f t="shared" si="7"/>
        <v>1</v>
      </c>
      <c r="AI21" s="8"/>
      <c r="AJ21" s="1"/>
      <c r="AK21" s="1"/>
      <c r="AL21" s="1"/>
      <c r="AM21" s="1"/>
      <c r="AN21" s="1"/>
      <c r="AO21" s="1"/>
      <c r="AP21" s="1"/>
      <c r="AQ21" s="1"/>
      <c r="AR21" s="9"/>
    </row>
    <row r="22" ht="27.0" customHeight="1">
      <c r="A22" s="1"/>
      <c r="B22" s="1"/>
      <c r="C22" s="45" t="str">
        <f t="shared" si="5"/>
        <v>Cristian</v>
      </c>
      <c r="D22" s="2"/>
      <c r="E22" s="46" t="s">
        <v>74</v>
      </c>
      <c r="F22" s="35">
        <v>0.8909722222222223</v>
      </c>
      <c r="G22" s="36" t="s">
        <v>67</v>
      </c>
      <c r="H22" s="2"/>
      <c r="I22" s="30" t="s">
        <v>68</v>
      </c>
      <c r="J22" s="4">
        <f t="shared" si="1"/>
        <v>17</v>
      </c>
      <c r="K22" s="5">
        <f t="shared" si="2"/>
        <v>5</v>
      </c>
      <c r="L22" s="6"/>
      <c r="M22" s="43" t="s">
        <v>77</v>
      </c>
      <c r="N22" s="17" t="s">
        <v>72</v>
      </c>
      <c r="O22" s="43" t="s">
        <v>78</v>
      </c>
      <c r="P22" s="8">
        <f t="shared" si="8"/>
        <v>8</v>
      </c>
      <c r="Q22" s="8"/>
      <c r="R22" s="8"/>
      <c r="S22" s="8"/>
      <c r="T22" s="8"/>
      <c r="U22" s="8"/>
      <c r="V22" s="8"/>
      <c r="W22" s="8"/>
      <c r="X22" s="8"/>
      <c r="Y22" s="8"/>
      <c r="Z22" s="8"/>
      <c r="AA22" s="8"/>
      <c r="AB22" s="8"/>
      <c r="AC22" s="8"/>
      <c r="AD22" s="8"/>
      <c r="AE22" s="8"/>
      <c r="AF22" s="8"/>
      <c r="AG22" s="8">
        <v>11.0</v>
      </c>
      <c r="AH22" s="8">
        <f t="shared" si="7"/>
        <v>0</v>
      </c>
      <c r="AI22" s="8"/>
      <c r="AJ22" s="1"/>
      <c r="AK22" s="1"/>
      <c r="AL22" s="1"/>
      <c r="AM22" s="1"/>
      <c r="AN22" s="1"/>
      <c r="AO22" s="1"/>
      <c r="AP22" s="1"/>
      <c r="AQ22" s="1"/>
      <c r="AR22" s="9"/>
    </row>
    <row r="23" ht="27.0" customHeight="1">
      <c r="A23" s="1"/>
      <c r="B23" s="1"/>
      <c r="C23" s="45" t="str">
        <f t="shared" si="5"/>
        <v>Cristian</v>
      </c>
      <c r="D23" s="2"/>
      <c r="E23" s="47"/>
      <c r="F23" s="25"/>
      <c r="G23" s="25"/>
      <c r="H23" s="2"/>
      <c r="I23" s="1"/>
      <c r="J23" s="4">
        <f t="shared" si="1"/>
        <v>0</v>
      </c>
      <c r="K23" s="5">
        <f t="shared" si="2"/>
        <v>0</v>
      </c>
      <c r="L23" s="6"/>
      <c r="M23" s="43"/>
      <c r="N23" s="17" t="s">
        <v>72</v>
      </c>
      <c r="O23" s="43" t="s">
        <v>71</v>
      </c>
      <c r="P23" s="8">
        <f t="shared" si="8"/>
        <v>5</v>
      </c>
      <c r="Q23" s="8"/>
      <c r="R23" s="8"/>
      <c r="S23" s="8"/>
      <c r="T23" s="8"/>
      <c r="U23" s="8"/>
      <c r="V23" s="8"/>
      <c r="W23" s="8"/>
      <c r="X23" s="8"/>
      <c r="Y23" s="8"/>
      <c r="Z23" s="8"/>
      <c r="AA23" s="8"/>
      <c r="AB23" s="8"/>
      <c r="AC23" s="8"/>
      <c r="AD23" s="8"/>
      <c r="AE23" s="8"/>
      <c r="AF23" s="8"/>
      <c r="AG23" s="8">
        <v>12.0</v>
      </c>
      <c r="AH23" s="8">
        <f t="shared" si="7"/>
        <v>0</v>
      </c>
      <c r="AI23" s="8"/>
      <c r="AJ23" s="8"/>
      <c r="AK23" s="8"/>
      <c r="AL23" s="8"/>
      <c r="AM23" s="8"/>
      <c r="AN23" s="8"/>
      <c r="AO23" s="8"/>
      <c r="AP23" s="8"/>
      <c r="AQ23" s="8"/>
      <c r="AR23" s="8"/>
    </row>
    <row r="24" ht="24.0" customHeight="1">
      <c r="A24" s="1"/>
      <c r="B24" s="1"/>
      <c r="C24" s="45" t="str">
        <f t="shared" si="5"/>
        <v>Cristian</v>
      </c>
      <c r="D24" s="2"/>
      <c r="E24" s="47"/>
      <c r="F24" s="25"/>
      <c r="G24" s="25"/>
      <c r="H24" s="2"/>
      <c r="I24" s="1"/>
      <c r="J24" s="4">
        <f t="shared" si="1"/>
        <v>0</v>
      </c>
      <c r="K24" s="5">
        <f t="shared" si="2"/>
        <v>0</v>
      </c>
      <c r="L24" s="6"/>
      <c r="M24" s="48"/>
      <c r="N24" s="17" t="s">
        <v>72</v>
      </c>
      <c r="P24" s="8">
        <f t="shared" si="8"/>
        <v>0</v>
      </c>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row>
    <row r="25" ht="27.75" customHeight="1">
      <c r="A25" s="1"/>
      <c r="B25" s="1"/>
      <c r="C25" s="45" t="str">
        <f t="shared" si="5"/>
        <v>Cristian</v>
      </c>
      <c r="D25" s="2"/>
      <c r="E25" s="47"/>
      <c r="F25" s="25"/>
      <c r="G25" s="25"/>
      <c r="H25" s="2"/>
      <c r="I25" s="1"/>
      <c r="J25" s="4">
        <f t="shared" si="1"/>
        <v>0</v>
      </c>
      <c r="K25" s="5">
        <f t="shared" si="2"/>
        <v>0</v>
      </c>
      <c r="L25" s="6"/>
      <c r="M25" s="48"/>
      <c r="N25" s="17" t="s">
        <v>72</v>
      </c>
      <c r="P25" s="8">
        <f t="shared" si="8"/>
        <v>0</v>
      </c>
      <c r="Q25" s="17" t="s">
        <v>6</v>
      </c>
      <c r="R25" s="8"/>
      <c r="S25" s="8"/>
      <c r="T25" s="8"/>
      <c r="U25" s="17" t="s">
        <v>6</v>
      </c>
      <c r="V25" s="17" t="s">
        <v>6</v>
      </c>
      <c r="W25" s="8"/>
      <c r="X25" s="8"/>
      <c r="Y25" s="8"/>
      <c r="Z25" s="8"/>
      <c r="AA25" s="8"/>
      <c r="AB25" s="8"/>
      <c r="AC25" s="8"/>
      <c r="AD25" s="8"/>
      <c r="AE25" s="8"/>
      <c r="AF25" s="8"/>
      <c r="AG25" s="8"/>
      <c r="AH25" s="8"/>
      <c r="AI25" s="8"/>
      <c r="AJ25" s="8"/>
      <c r="AK25" s="8"/>
      <c r="AL25" s="8"/>
      <c r="AM25" s="8"/>
      <c r="AN25" s="8"/>
      <c r="AO25" s="8"/>
      <c r="AP25" s="8"/>
      <c r="AQ25" s="8"/>
      <c r="AR25" s="8"/>
    </row>
    <row r="26" ht="35.25" customHeight="1">
      <c r="A26" s="1"/>
      <c r="B26" s="1"/>
      <c r="C26" s="45" t="str">
        <f t="shared" si="5"/>
        <v>Cristian</v>
      </c>
      <c r="D26" s="2"/>
      <c r="E26" s="47"/>
      <c r="F26" s="25"/>
      <c r="G26" s="25"/>
      <c r="H26" s="2"/>
      <c r="I26" s="1"/>
      <c r="J26" s="4">
        <f t="shared" si="1"/>
        <v>0</v>
      </c>
      <c r="K26" s="5">
        <f t="shared" si="2"/>
        <v>0</v>
      </c>
      <c r="L26" s="6"/>
      <c r="M26" s="7"/>
      <c r="N26" s="17"/>
      <c r="O26" s="8"/>
      <c r="P26" s="17" t="s">
        <v>86</v>
      </c>
      <c r="Q26" s="17" t="s">
        <v>10</v>
      </c>
      <c r="R26" s="17"/>
      <c r="S26" s="17" t="s">
        <v>87</v>
      </c>
      <c r="T26" s="8"/>
      <c r="U26" s="17" t="s">
        <v>88</v>
      </c>
      <c r="V26" s="17" t="s">
        <v>89</v>
      </c>
      <c r="W26" s="8"/>
      <c r="X26" s="8"/>
      <c r="Y26" s="8"/>
      <c r="Z26" s="8"/>
      <c r="AA26" s="8"/>
      <c r="AB26" s="17" t="s">
        <v>91</v>
      </c>
      <c r="AC26" s="8"/>
      <c r="AD26" s="8"/>
      <c r="AE26" s="8"/>
      <c r="AF26" s="8"/>
      <c r="AG26" s="8"/>
      <c r="AH26" s="8"/>
      <c r="AI26" s="8"/>
      <c r="AJ26" s="8"/>
      <c r="AK26" s="8"/>
      <c r="AL26" s="8"/>
      <c r="AM26" s="8"/>
      <c r="AN26" s="8"/>
      <c r="AO26" s="8"/>
      <c r="AP26" s="17" t="s">
        <v>92</v>
      </c>
      <c r="AQ26" s="8"/>
      <c r="AR26" s="8"/>
    </row>
    <row r="27" ht="39.75" customHeight="1">
      <c r="A27" s="1"/>
      <c r="B27" s="1"/>
      <c r="C27" s="45" t="str">
        <f t="shared" si="5"/>
        <v>Cristian</v>
      </c>
      <c r="D27" s="2"/>
      <c r="E27" s="47"/>
      <c r="F27" s="25"/>
      <c r="G27" s="25"/>
      <c r="H27" s="2"/>
      <c r="I27" s="1"/>
      <c r="J27" s="4">
        <f t="shared" si="1"/>
        <v>0</v>
      </c>
      <c r="K27" s="5">
        <f t="shared" si="2"/>
        <v>0</v>
      </c>
      <c r="L27" s="6"/>
      <c r="M27" s="7"/>
      <c r="N27" s="17" t="s">
        <v>96</v>
      </c>
      <c r="O27" s="8" t="s">
        <v>97</v>
      </c>
      <c r="P27" s="8"/>
      <c r="Q27" s="8"/>
      <c r="R27" s="8"/>
      <c r="S27" s="8">
        <f>COUNTIFS(C$3:C$235,S$18,K$3:K$235,"&gt;0") + COUNTIFS(C$3:C$235,T$18,K$3:K$235,"&gt;0")</f>
        <v>5</v>
      </c>
      <c r="T27" s="8">
        <f>(S27/P$3)*100</f>
        <v>11.11111111</v>
      </c>
      <c r="U27" s="8"/>
      <c r="V27" s="50"/>
      <c r="W27" s="51" t="s">
        <v>98</v>
      </c>
      <c r="X27" s="52" t="s">
        <v>99</v>
      </c>
      <c r="Y27" s="52" t="s">
        <v>100</v>
      </c>
      <c r="Z27" s="17" t="s">
        <v>15</v>
      </c>
      <c r="AA27" s="8"/>
      <c r="AB27" s="17" t="s">
        <v>101</v>
      </c>
      <c r="AC27" s="17" t="s">
        <v>102</v>
      </c>
      <c r="AD27" s="17" t="s">
        <v>103</v>
      </c>
      <c r="AE27" s="17" t="s">
        <v>14</v>
      </c>
      <c r="AF27" s="17" t="s">
        <v>15</v>
      </c>
      <c r="AG27" s="17" t="s">
        <v>104</v>
      </c>
      <c r="AH27" s="17" t="s">
        <v>105</v>
      </c>
      <c r="AI27" s="8"/>
      <c r="AJ27" s="8"/>
      <c r="AK27" s="8" t="s">
        <v>106</v>
      </c>
      <c r="AL27" s="8" t="s">
        <v>107</v>
      </c>
      <c r="AM27" s="8" t="s">
        <v>108</v>
      </c>
      <c r="AN27" s="8"/>
      <c r="AO27" s="8"/>
      <c r="AP27" s="8" t="str">
        <f>S18</f>
        <v>Agustin</v>
      </c>
      <c r="AQ27" s="8"/>
      <c r="AR27" s="8" t="s">
        <v>26</v>
      </c>
    </row>
    <row r="28" ht="36.75" customHeight="1">
      <c r="A28" s="1"/>
      <c r="B28" s="1"/>
      <c r="C28" s="45" t="str">
        <f t="shared" si="5"/>
        <v>Cristian</v>
      </c>
      <c r="D28" s="2"/>
      <c r="E28" s="44"/>
      <c r="F28" s="27"/>
      <c r="G28" s="27"/>
      <c r="H28" s="2"/>
      <c r="J28" s="4">
        <f t="shared" si="1"/>
        <v>0</v>
      </c>
      <c r="K28" s="5">
        <f t="shared" si="2"/>
        <v>0</v>
      </c>
      <c r="L28" s="6"/>
      <c r="M28" s="7"/>
      <c r="N28" s="17" t="s">
        <v>109</v>
      </c>
      <c r="O28" s="17">
        <v>1.0</v>
      </c>
      <c r="P28" s="8">
        <f t="shared" ref="P28:P63" si="9">COUNTIF(I$3:I$24,W28)</f>
        <v>0</v>
      </c>
      <c r="Q28" s="8">
        <f t="shared" ref="Q28:Q63" si="10">(P28/P$3)</f>
        <v>0</v>
      </c>
      <c r="R28" s="8"/>
      <c r="S28" s="8">
        <f t="shared" ref="S28:S63" si="11">COUNTIFS(J$3:J$235,O28,C$3:C$235,S$18) + COUNTIFS(J$3:J$235,O28,C$3:C$235,T$18)
</f>
        <v>0</v>
      </c>
      <c r="T28" s="8" t="str">
        <f t="shared" ref="T28:T63" si="12">IF(P28&lt;&gt;0,S28/P28,"oo")</f>
        <v>oo</v>
      </c>
      <c r="U28" s="8">
        <f t="shared" ref="U28:U63" si="13">IF(P28&lt;&gt;0,T28,0)</f>
        <v>0</v>
      </c>
      <c r="V28" s="50">
        <f t="shared" ref="V28:V63" si="14">U28*Q28</f>
        <v>0</v>
      </c>
      <c r="W28" s="53" t="s">
        <v>111</v>
      </c>
      <c r="X28" s="54" t="s">
        <v>114</v>
      </c>
      <c r="Y28" s="55" t="s">
        <v>115</v>
      </c>
      <c r="Z28" s="17">
        <v>5.0</v>
      </c>
      <c r="AA28" s="8"/>
      <c r="AB28" s="8">
        <f t="shared" ref="AB28:AB63" si="15">SUMIFS(V$28:V$63,Y$28:Y$63,Y28)</f>
        <v>0</v>
      </c>
      <c r="AC28" s="8">
        <f t="shared" ref="AC28:AC63" si="16">SUMIFS(Q$28:Q$63,Y$28:Y$63,Y28)</f>
        <v>0</v>
      </c>
      <c r="AD28" s="8">
        <f t="shared" ref="AD28:AD63" si="17">IF(AC28&lt;&gt;0,AB28/AC28,0)</f>
        <v>0</v>
      </c>
      <c r="AE28" s="17" t="s">
        <v>116</v>
      </c>
      <c r="AF28" s="17">
        <v>6.0</v>
      </c>
      <c r="AG28" s="17" t="s">
        <v>117</v>
      </c>
      <c r="AH28" s="8">
        <f t="shared" ref="AH28:AH52" si="18">SUMIFS(V$28:V$63,Y$28:Y$63,AG28,Z$28:Z$63,AF28)</f>
        <v>0</v>
      </c>
      <c r="AI28" s="8" t="str">
        <f t="shared" ref="AI28:AI52" si="19">IF(AH28&lt;0.21,"BAJO",0)</f>
        <v>BAJO</v>
      </c>
      <c r="AJ28" s="8">
        <f t="shared" ref="AJ28:AJ52" si="20">IF(AH28&gt;0.5,"ALTO",0)</f>
        <v>0</v>
      </c>
      <c r="AK28" s="8" t="s">
        <v>24</v>
      </c>
      <c r="AL28" s="8" t="s">
        <v>118</v>
      </c>
      <c r="AM28" s="56" t="s">
        <v>120</v>
      </c>
      <c r="AN28" s="8"/>
      <c r="AO28" s="8"/>
      <c r="AP28" s="8" t="str">
        <f>IF(AND(AI$28&lt;&gt;0, AH$17&lt;&gt;0),AL$28&amp;" - "&amp;AK$28,0)</f>
        <v>Estudiante requiere entrenamiento de subhabilidad Informar - Comunicación</v>
      </c>
      <c r="AQ28" s="8"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8" t="s">
        <v>26</v>
      </c>
    </row>
    <row r="29" ht="31.5" customHeight="1">
      <c r="A29" s="1"/>
      <c r="B29" s="1"/>
      <c r="C29" s="45" t="str">
        <f t="shared" si="5"/>
        <v>Cristian</v>
      </c>
      <c r="D29" s="2"/>
      <c r="E29" s="57" t="s">
        <v>74</v>
      </c>
      <c r="F29" s="58" t="s">
        <v>121</v>
      </c>
      <c r="G29" s="59" t="s">
        <v>122</v>
      </c>
      <c r="H29" s="2"/>
      <c r="I29" s="30" t="s">
        <v>123</v>
      </c>
      <c r="J29" s="4">
        <f t="shared" si="1"/>
        <v>13</v>
      </c>
      <c r="K29" s="5">
        <f t="shared" si="2"/>
        <v>4</v>
      </c>
      <c r="L29" s="6"/>
      <c r="M29" s="7"/>
      <c r="N29" s="17" t="s">
        <v>109</v>
      </c>
      <c r="O29" s="17">
        <v>2.0</v>
      </c>
      <c r="P29" s="8">
        <f t="shared" si="9"/>
        <v>0</v>
      </c>
      <c r="Q29" s="8">
        <f t="shared" si="10"/>
        <v>0</v>
      </c>
      <c r="R29" s="8"/>
      <c r="S29" s="8">
        <f t="shared" si="11"/>
        <v>0</v>
      </c>
      <c r="T29" s="8" t="str">
        <f t="shared" si="12"/>
        <v>oo</v>
      </c>
      <c r="U29" s="8">
        <f t="shared" si="13"/>
        <v>0</v>
      </c>
      <c r="V29" s="50">
        <f t="shared" si="14"/>
        <v>0</v>
      </c>
      <c r="W29" s="53" t="s">
        <v>125</v>
      </c>
      <c r="X29" s="54" t="s">
        <v>126</v>
      </c>
      <c r="Y29" s="55" t="s">
        <v>127</v>
      </c>
      <c r="Z29" s="17">
        <v>5.0</v>
      </c>
      <c r="AA29" s="8"/>
      <c r="AB29" s="8">
        <f t="shared" si="15"/>
        <v>0</v>
      </c>
      <c r="AC29" s="8">
        <f t="shared" si="16"/>
        <v>0</v>
      </c>
      <c r="AD29" s="8">
        <f t="shared" si="17"/>
        <v>0</v>
      </c>
      <c r="AE29" s="17"/>
      <c r="AF29" s="17">
        <v>6.0</v>
      </c>
      <c r="AG29" s="17" t="s">
        <v>128</v>
      </c>
      <c r="AH29" s="8">
        <f t="shared" si="18"/>
        <v>0</v>
      </c>
      <c r="AI29" s="8" t="str">
        <f t="shared" si="19"/>
        <v>BAJO</v>
      </c>
      <c r="AJ29" s="8">
        <f t="shared" si="20"/>
        <v>0</v>
      </c>
      <c r="AK29" s="8" t="s">
        <v>24</v>
      </c>
      <c r="AL29" s="8" t="s">
        <v>129</v>
      </c>
      <c r="AM29" s="56" t="s">
        <v>130</v>
      </c>
      <c r="AN29" s="8"/>
      <c r="AO29" s="8"/>
      <c r="AP29" s="8" t="str">
        <f>IF( AND(AI$29&lt;&gt;0,AH$17&lt;&gt;0),AL$29&amp;" - "&amp;AK$29,0)</f>
        <v>Estudiante requiere entrenamiento de subhabilidad Tarea - Comunicación</v>
      </c>
      <c r="AQ29" s="8"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8" t="s">
        <v>26</v>
      </c>
    </row>
    <row r="30" ht="52.5" customHeight="1">
      <c r="A30" s="1"/>
      <c r="B30" s="1"/>
      <c r="C30" s="45" t="str">
        <f t="shared" si="5"/>
        <v>Cristian</v>
      </c>
      <c r="D30" s="2"/>
      <c r="E30" s="44"/>
      <c r="F30" s="23"/>
      <c r="G30" s="27"/>
      <c r="H30" s="2"/>
      <c r="I30" s="1"/>
      <c r="J30" s="4">
        <f t="shared" si="1"/>
        <v>0</v>
      </c>
      <c r="K30" s="5">
        <f t="shared" si="2"/>
        <v>0</v>
      </c>
      <c r="L30" s="6"/>
      <c r="M30" s="7"/>
      <c r="N30" s="17" t="s">
        <v>109</v>
      </c>
      <c r="O30" s="17">
        <v>3.0</v>
      </c>
      <c r="P30" s="8">
        <f t="shared" si="9"/>
        <v>0</v>
      </c>
      <c r="Q30" s="8">
        <f t="shared" si="10"/>
        <v>0</v>
      </c>
      <c r="R30" s="8"/>
      <c r="S30" s="8">
        <f t="shared" si="11"/>
        <v>0</v>
      </c>
      <c r="T30" s="8" t="str">
        <f t="shared" si="12"/>
        <v>oo</v>
      </c>
      <c r="U30" s="8">
        <f t="shared" si="13"/>
        <v>0</v>
      </c>
      <c r="V30" s="50">
        <f t="shared" si="14"/>
        <v>0</v>
      </c>
      <c r="W30" s="53" t="s">
        <v>131</v>
      </c>
      <c r="X30" s="54" t="s">
        <v>132</v>
      </c>
      <c r="Y30" s="55" t="s">
        <v>127</v>
      </c>
      <c r="Z30" s="17">
        <v>5.0</v>
      </c>
      <c r="AA30" s="8"/>
      <c r="AB30" s="8">
        <f t="shared" si="15"/>
        <v>0</v>
      </c>
      <c r="AC30" s="8">
        <f t="shared" si="16"/>
        <v>0</v>
      </c>
      <c r="AD30" s="8">
        <f t="shared" si="17"/>
        <v>0</v>
      </c>
      <c r="AE30" s="17"/>
      <c r="AF30" s="17">
        <v>7.0</v>
      </c>
      <c r="AG30" s="17" t="s">
        <v>133</v>
      </c>
      <c r="AH30" s="8">
        <f t="shared" si="18"/>
        <v>0</v>
      </c>
      <c r="AI30" s="8" t="str">
        <f t="shared" si="19"/>
        <v>BAJO</v>
      </c>
      <c r="AJ30" s="8">
        <f t="shared" si="20"/>
        <v>0</v>
      </c>
      <c r="AK30" s="8" t="s">
        <v>24</v>
      </c>
      <c r="AL30" s="8" t="s">
        <v>134</v>
      </c>
      <c r="AM30" s="56" t="s">
        <v>135</v>
      </c>
      <c r="AN30" s="8"/>
      <c r="AO30" s="8"/>
      <c r="AP30" s="8" t="str">
        <f>IF( AND(AI$30&lt;&gt;0,AH$18&lt;&gt;0),AL$30&amp;" - "&amp;AK$30,0)</f>
        <v>Estudiante requiere entrenamiento de subhabilidad Requerir - Comunicación</v>
      </c>
      <c r="AQ30" s="8" t="str">
        <f>IF( AP30&lt;&gt;0,AM$30,0)</f>
        <v>Entrenar al estudiante, solicitándole que formule un requerimiento al grupo manifestando la subhabilidad Requerir. Dado que esta subhabilidad se relaciona con tres atributos, Información, Clarificación e Ilustración, se muestran tres alternativas de respuesta. El estudiante puede optar por hacer su contribución en alguna de ellas.
• Primera alternativa: vinculada con el atributo Información. Contribución comienza con la oración de apertura “¿Qué falta considerar... ?”.
• Segunda alternativa: vinculada con el atributo Clarificación. Contribución comienza con la oración de apertura “Por favor, explíquenme…”.
• Tercera alternativa: vinculada con el atributo Ilustración. Contribución comienza con la oración de apertura “Por favor, muéstrenme…”</v>
      </c>
      <c r="AR30" s="8" t="s">
        <v>26</v>
      </c>
    </row>
    <row r="31" ht="24.75" customHeight="1">
      <c r="A31" s="1"/>
      <c r="B31" s="1"/>
      <c r="C31" s="45" t="str">
        <f t="shared" si="5"/>
        <v>Cristian</v>
      </c>
      <c r="D31" s="2"/>
      <c r="E31" s="44"/>
      <c r="F31" s="23"/>
      <c r="G31" s="60" t="s">
        <v>136</v>
      </c>
      <c r="H31" s="2"/>
      <c r="I31" s="1"/>
      <c r="J31" s="4">
        <f t="shared" si="1"/>
        <v>0</v>
      </c>
      <c r="K31" s="5">
        <f t="shared" si="2"/>
        <v>0</v>
      </c>
      <c r="L31" s="6"/>
      <c r="M31" s="7"/>
      <c r="N31" s="17" t="s">
        <v>109</v>
      </c>
      <c r="O31" s="17">
        <v>4.0</v>
      </c>
      <c r="P31" s="8">
        <f t="shared" si="9"/>
        <v>0</v>
      </c>
      <c r="Q31" s="8">
        <f t="shared" si="10"/>
        <v>0</v>
      </c>
      <c r="R31" s="8"/>
      <c r="S31" s="8">
        <f t="shared" si="11"/>
        <v>0</v>
      </c>
      <c r="T31" s="8" t="str">
        <f t="shared" si="12"/>
        <v>oo</v>
      </c>
      <c r="U31" s="8">
        <f t="shared" si="13"/>
        <v>0</v>
      </c>
      <c r="V31" s="50">
        <f t="shared" si="14"/>
        <v>0</v>
      </c>
      <c r="W31" s="53" t="s">
        <v>138</v>
      </c>
      <c r="X31" s="54" t="s">
        <v>139</v>
      </c>
      <c r="Y31" s="55" t="s">
        <v>127</v>
      </c>
      <c r="Z31" s="17">
        <v>12.0</v>
      </c>
      <c r="AA31" s="8"/>
      <c r="AB31" s="8">
        <f t="shared" si="15"/>
        <v>0</v>
      </c>
      <c r="AC31" s="8">
        <f t="shared" si="16"/>
        <v>0</v>
      </c>
      <c r="AD31" s="8">
        <f t="shared" si="17"/>
        <v>0</v>
      </c>
      <c r="AE31" s="17" t="s">
        <v>32</v>
      </c>
      <c r="AF31" s="17">
        <v>5.0</v>
      </c>
      <c r="AG31" s="17" t="s">
        <v>127</v>
      </c>
      <c r="AH31" s="8">
        <f t="shared" si="18"/>
        <v>0</v>
      </c>
      <c r="AI31" s="8" t="str">
        <f t="shared" si="19"/>
        <v>BAJO</v>
      </c>
      <c r="AJ31" s="8">
        <f t="shared" si="20"/>
        <v>0</v>
      </c>
      <c r="AK31" s="8" t="s">
        <v>32</v>
      </c>
      <c r="AL31" s="8" t="s">
        <v>140</v>
      </c>
      <c r="AM31" s="56" t="s">
        <v>141</v>
      </c>
      <c r="AN31" s="8"/>
      <c r="AO31" s="8"/>
      <c r="AP31" s="8">
        <f>IF( AND(AI$31&lt;&gt;0,AH$16&lt;&gt;0),AL$31&amp;" - "&amp;AK$31,0)</f>
        <v>0</v>
      </c>
      <c r="AQ31" s="8">
        <f>IF( AP31&lt;&gt;0,AM$31,0)</f>
        <v>0</v>
      </c>
      <c r="AR31" s="8" t="s">
        <v>26</v>
      </c>
    </row>
    <row r="32" ht="29.25" customHeight="1">
      <c r="A32" s="1"/>
      <c r="B32" s="1"/>
      <c r="C32" s="45" t="str">
        <f t="shared" si="5"/>
        <v>Cristian</v>
      </c>
      <c r="D32" s="2"/>
      <c r="E32" s="44"/>
      <c r="F32" s="23"/>
      <c r="G32" s="27"/>
      <c r="H32" s="2"/>
      <c r="I32" s="1"/>
      <c r="J32" s="4">
        <f t="shared" si="1"/>
        <v>0</v>
      </c>
      <c r="K32" s="5">
        <f t="shared" si="2"/>
        <v>0</v>
      </c>
      <c r="L32" s="6"/>
      <c r="M32" s="7"/>
      <c r="N32" s="17" t="s">
        <v>109</v>
      </c>
      <c r="O32" s="17">
        <v>5.0</v>
      </c>
      <c r="P32" s="8">
        <f t="shared" si="9"/>
        <v>0</v>
      </c>
      <c r="Q32" s="8">
        <f t="shared" si="10"/>
        <v>0</v>
      </c>
      <c r="R32" s="8"/>
      <c r="S32" s="8">
        <f t="shared" si="11"/>
        <v>0</v>
      </c>
      <c r="T32" s="8" t="str">
        <f t="shared" si="12"/>
        <v>oo</v>
      </c>
      <c r="U32" s="8">
        <f t="shared" si="13"/>
        <v>0</v>
      </c>
      <c r="V32" s="50">
        <f t="shared" si="14"/>
        <v>0</v>
      </c>
      <c r="W32" s="53" t="s">
        <v>143</v>
      </c>
      <c r="X32" s="54" t="s">
        <v>144</v>
      </c>
      <c r="Y32" s="55" t="s">
        <v>127</v>
      </c>
      <c r="Z32" s="17">
        <v>4.0</v>
      </c>
      <c r="AA32" s="8"/>
      <c r="AB32" s="8">
        <f t="shared" si="15"/>
        <v>0</v>
      </c>
      <c r="AC32" s="8">
        <f t="shared" si="16"/>
        <v>0</v>
      </c>
      <c r="AD32" s="8">
        <f t="shared" si="17"/>
        <v>0</v>
      </c>
      <c r="AE32" s="17"/>
      <c r="AF32" s="17">
        <v>5.0</v>
      </c>
      <c r="AG32" s="17" t="s">
        <v>115</v>
      </c>
      <c r="AH32" s="8">
        <f t="shared" si="18"/>
        <v>0</v>
      </c>
      <c r="AI32" s="8" t="str">
        <f t="shared" si="19"/>
        <v>BAJO</v>
      </c>
      <c r="AJ32" s="8">
        <f t="shared" si="20"/>
        <v>0</v>
      </c>
      <c r="AK32" s="8" t="s">
        <v>32</v>
      </c>
      <c r="AL32" s="8" t="s">
        <v>145</v>
      </c>
      <c r="AM32" s="56" t="s">
        <v>146</v>
      </c>
      <c r="AN32" s="8"/>
      <c r="AO32" s="8"/>
      <c r="AP32" s="8">
        <f>IF( AND(AI$32&lt;&gt;0,AH$16&lt;&gt;0),AL$32&amp;" - "&amp;AK$32,0)</f>
        <v>0</v>
      </c>
      <c r="AQ32" s="8">
        <f>IF( AP32&lt;&gt;0,AM$32,0)</f>
        <v>0</v>
      </c>
      <c r="AR32" s="8" t="s">
        <v>26</v>
      </c>
    </row>
    <row r="33" ht="20.25" customHeight="1">
      <c r="A33" s="1"/>
      <c r="B33" s="1"/>
      <c r="C33" s="45" t="str">
        <f t="shared" si="5"/>
        <v>ayelen</v>
      </c>
      <c r="D33" s="2"/>
      <c r="E33" s="57" t="s">
        <v>77</v>
      </c>
      <c r="F33" s="58" t="s">
        <v>147</v>
      </c>
      <c r="G33" s="59" t="s">
        <v>148</v>
      </c>
      <c r="H33" s="2"/>
      <c r="I33" s="30" t="s">
        <v>79</v>
      </c>
      <c r="J33" s="4">
        <f t="shared" si="1"/>
        <v>20</v>
      </c>
      <c r="K33" s="5">
        <f t="shared" si="2"/>
        <v>9</v>
      </c>
      <c r="L33" s="6"/>
      <c r="M33" s="7"/>
      <c r="N33" s="17" t="s">
        <v>109</v>
      </c>
      <c r="O33" s="17">
        <v>6.0</v>
      </c>
      <c r="P33" s="8">
        <f t="shared" si="9"/>
        <v>0</v>
      </c>
      <c r="Q33" s="8">
        <f t="shared" si="10"/>
        <v>0</v>
      </c>
      <c r="R33" s="8"/>
      <c r="S33" s="8">
        <f t="shared" si="11"/>
        <v>0</v>
      </c>
      <c r="T33" s="8" t="str">
        <f t="shared" si="12"/>
        <v>oo</v>
      </c>
      <c r="U33" s="8">
        <f t="shared" si="13"/>
        <v>0</v>
      </c>
      <c r="V33" s="50">
        <f t="shared" si="14"/>
        <v>0</v>
      </c>
      <c r="W33" s="53" t="s">
        <v>149</v>
      </c>
      <c r="X33" s="54" t="s">
        <v>150</v>
      </c>
      <c r="Y33" s="55" t="s">
        <v>127</v>
      </c>
      <c r="Z33" s="17">
        <v>5.0</v>
      </c>
      <c r="AA33" s="8"/>
      <c r="AB33" s="8">
        <f t="shared" si="15"/>
        <v>0</v>
      </c>
      <c r="AC33" s="8">
        <f t="shared" si="16"/>
        <v>0</v>
      </c>
      <c r="AD33" s="8">
        <f t="shared" si="17"/>
        <v>0</v>
      </c>
      <c r="AE33" s="17"/>
      <c r="AF33" s="17">
        <v>5.0</v>
      </c>
      <c r="AG33" s="17" t="s">
        <v>117</v>
      </c>
      <c r="AH33" s="8">
        <f t="shared" si="18"/>
        <v>0.02222222222</v>
      </c>
      <c r="AI33" s="8" t="str">
        <f t="shared" si="19"/>
        <v>BAJO</v>
      </c>
      <c r="AJ33" s="8">
        <f t="shared" si="20"/>
        <v>0</v>
      </c>
      <c r="AK33" s="8" t="s">
        <v>32</v>
      </c>
      <c r="AL33" s="8" t="s">
        <v>118</v>
      </c>
      <c r="AM33" s="56" t="s">
        <v>151</v>
      </c>
      <c r="AN33" s="8"/>
      <c r="AO33" s="8"/>
      <c r="AP33" s="8">
        <f>IF( AND(AI$33&lt;&gt;0,AH$16&lt;&gt;0),AL$33&amp;" - "&amp;AK$33,0)</f>
        <v>0</v>
      </c>
      <c r="AQ33" s="8">
        <f>IF( AP33&lt;&gt;0,AM$33,0)</f>
        <v>0</v>
      </c>
      <c r="AR33" s="8" t="s">
        <v>26</v>
      </c>
    </row>
    <row r="34" ht="37.5" customHeight="1">
      <c r="A34" s="1"/>
      <c r="B34" s="1"/>
      <c r="C34" s="45" t="str">
        <f t="shared" si="5"/>
        <v>ayelen</v>
      </c>
      <c r="D34" s="2"/>
      <c r="E34" s="44"/>
      <c r="F34" s="23"/>
      <c r="G34" s="27"/>
      <c r="H34" s="2"/>
      <c r="I34" s="1"/>
      <c r="J34" s="4">
        <f t="shared" si="1"/>
        <v>0</v>
      </c>
      <c r="K34" s="5">
        <f t="shared" si="2"/>
        <v>0</v>
      </c>
      <c r="L34" s="6"/>
      <c r="M34" s="7"/>
      <c r="N34" s="17" t="s">
        <v>109</v>
      </c>
      <c r="O34" s="17">
        <v>7.0</v>
      </c>
      <c r="P34" s="8">
        <f t="shared" si="9"/>
        <v>0</v>
      </c>
      <c r="Q34" s="8">
        <f t="shared" si="10"/>
        <v>0</v>
      </c>
      <c r="R34" s="8"/>
      <c r="S34" s="8">
        <f t="shared" si="11"/>
        <v>0</v>
      </c>
      <c r="T34" s="8" t="str">
        <f t="shared" si="12"/>
        <v>oo</v>
      </c>
      <c r="U34" s="8">
        <f t="shared" si="13"/>
        <v>0</v>
      </c>
      <c r="V34" s="50">
        <f t="shared" si="14"/>
        <v>0</v>
      </c>
      <c r="W34" s="53" t="s">
        <v>152</v>
      </c>
      <c r="X34" s="54" t="s">
        <v>153</v>
      </c>
      <c r="Y34" s="55" t="s">
        <v>127</v>
      </c>
      <c r="Z34" s="17">
        <v>5.0</v>
      </c>
      <c r="AA34" s="8"/>
      <c r="AB34" s="8">
        <f t="shared" si="15"/>
        <v>0</v>
      </c>
      <c r="AC34" s="8">
        <f t="shared" si="16"/>
        <v>0</v>
      </c>
      <c r="AD34" s="8">
        <f t="shared" si="17"/>
        <v>0</v>
      </c>
      <c r="AE34" s="17"/>
      <c r="AF34" s="17">
        <v>5.0</v>
      </c>
      <c r="AG34" s="17" t="s">
        <v>154</v>
      </c>
      <c r="AH34" s="8">
        <f t="shared" si="18"/>
        <v>0</v>
      </c>
      <c r="AI34" s="8" t="str">
        <f t="shared" si="19"/>
        <v>BAJO</v>
      </c>
      <c r="AJ34" s="8">
        <f t="shared" si="20"/>
        <v>0</v>
      </c>
      <c r="AK34" s="8" t="s">
        <v>32</v>
      </c>
      <c r="AL34" s="8" t="s">
        <v>155</v>
      </c>
      <c r="AM34" s="56" t="s">
        <v>156</v>
      </c>
      <c r="AN34" s="8"/>
      <c r="AO34" s="8"/>
      <c r="AP34" s="8">
        <f>IF( AND(AI$34&lt;&gt;0,AH$16&lt;&gt;0),AL$34&amp;" - "&amp;AK$34,0)</f>
        <v>0</v>
      </c>
      <c r="AQ34" s="8">
        <f>IF( AP34&lt;&gt;0,AM$34,0)</f>
        <v>0</v>
      </c>
      <c r="AR34" s="8" t="s">
        <v>26</v>
      </c>
    </row>
    <row r="35" ht="24.0" customHeight="1">
      <c r="A35" s="1"/>
      <c r="B35" s="1"/>
      <c r="C35" s="45" t="str">
        <f t="shared" si="5"/>
        <v>ayelen</v>
      </c>
      <c r="D35" s="2"/>
      <c r="E35" s="44"/>
      <c r="F35" s="23"/>
      <c r="G35" s="60" t="s">
        <v>136</v>
      </c>
      <c r="H35" s="2"/>
      <c r="I35" s="1"/>
      <c r="J35" s="4">
        <f t="shared" si="1"/>
        <v>0</v>
      </c>
      <c r="K35" s="5">
        <f t="shared" si="2"/>
        <v>0</v>
      </c>
      <c r="L35" s="6"/>
      <c r="M35" s="7"/>
      <c r="N35" s="17" t="s">
        <v>109</v>
      </c>
      <c r="O35" s="17">
        <v>8.0</v>
      </c>
      <c r="P35" s="8">
        <f t="shared" si="9"/>
        <v>0</v>
      </c>
      <c r="Q35" s="8">
        <f t="shared" si="10"/>
        <v>0</v>
      </c>
      <c r="R35" s="8"/>
      <c r="S35" s="8">
        <f t="shared" si="11"/>
        <v>0</v>
      </c>
      <c r="T35" s="8" t="str">
        <f t="shared" si="12"/>
        <v>oo</v>
      </c>
      <c r="U35" s="8">
        <f t="shared" si="13"/>
        <v>0</v>
      </c>
      <c r="V35" s="50">
        <f t="shared" si="14"/>
        <v>0</v>
      </c>
      <c r="W35" s="53" t="s">
        <v>158</v>
      </c>
      <c r="X35" s="54" t="s">
        <v>159</v>
      </c>
      <c r="Y35" s="55" t="s">
        <v>127</v>
      </c>
      <c r="Z35" s="17">
        <v>5.0</v>
      </c>
      <c r="AA35" s="8"/>
      <c r="AB35" s="8">
        <f t="shared" si="15"/>
        <v>0</v>
      </c>
      <c r="AC35" s="8">
        <f t="shared" si="16"/>
        <v>0</v>
      </c>
      <c r="AD35" s="8">
        <f t="shared" si="17"/>
        <v>0</v>
      </c>
      <c r="AE35" s="17"/>
      <c r="AF35" s="17">
        <v>5.0</v>
      </c>
      <c r="AG35" s="17" t="s">
        <v>128</v>
      </c>
      <c r="AH35" s="8">
        <f t="shared" si="18"/>
        <v>0</v>
      </c>
      <c r="AI35" s="8" t="str">
        <f t="shared" si="19"/>
        <v>BAJO</v>
      </c>
      <c r="AJ35" s="8">
        <f t="shared" si="20"/>
        <v>0</v>
      </c>
      <c r="AK35" s="8" t="s">
        <v>32</v>
      </c>
      <c r="AL35" s="8" t="s">
        <v>129</v>
      </c>
      <c r="AM35" s="56" t="s">
        <v>160</v>
      </c>
      <c r="AN35" s="8"/>
      <c r="AO35" s="8"/>
      <c r="AP35" s="8">
        <f>IF( AND(AI$35&lt;&gt;0,AH$16&lt;&gt;0),AL$35&amp;" - "&amp;AK$35,0)</f>
        <v>0</v>
      </c>
      <c r="AQ35" s="8">
        <f>IF( AP35&lt;&gt;0,AM$35,0)</f>
        <v>0</v>
      </c>
      <c r="AR35" s="8" t="s">
        <v>26</v>
      </c>
    </row>
    <row r="36" ht="37.5" customHeight="1">
      <c r="A36" s="1"/>
      <c r="B36" s="1"/>
      <c r="C36" s="45" t="str">
        <f t="shared" si="5"/>
        <v>ayelen</v>
      </c>
      <c r="D36" s="2"/>
      <c r="E36" s="44"/>
      <c r="F36" s="23"/>
      <c r="G36" s="27"/>
      <c r="H36" s="2"/>
      <c r="I36" s="1"/>
      <c r="J36" s="4">
        <f t="shared" si="1"/>
        <v>0</v>
      </c>
      <c r="K36" s="5">
        <f t="shared" si="2"/>
        <v>0</v>
      </c>
      <c r="L36" s="6"/>
      <c r="M36" s="7"/>
      <c r="N36" s="17" t="s">
        <v>109</v>
      </c>
      <c r="O36" s="17">
        <v>9.0</v>
      </c>
      <c r="P36" s="8">
        <f t="shared" si="9"/>
        <v>0</v>
      </c>
      <c r="Q36" s="8">
        <f t="shared" si="10"/>
        <v>0</v>
      </c>
      <c r="R36" s="8"/>
      <c r="S36" s="8">
        <f t="shared" si="11"/>
        <v>0</v>
      </c>
      <c r="T36" s="8" t="str">
        <f t="shared" si="12"/>
        <v>oo</v>
      </c>
      <c r="U36" s="8">
        <f t="shared" si="13"/>
        <v>0</v>
      </c>
      <c r="V36" s="50">
        <f t="shared" si="14"/>
        <v>0</v>
      </c>
      <c r="W36" s="53" t="s">
        <v>161</v>
      </c>
      <c r="X36" s="54" t="s">
        <v>162</v>
      </c>
      <c r="Y36" s="55" t="s">
        <v>127</v>
      </c>
      <c r="Z36" s="17">
        <v>11.0</v>
      </c>
      <c r="AA36" s="8"/>
      <c r="AB36" s="8">
        <f t="shared" si="15"/>
        <v>0</v>
      </c>
      <c r="AC36" s="8">
        <f t="shared" si="16"/>
        <v>0</v>
      </c>
      <c r="AD36" s="8">
        <f t="shared" si="17"/>
        <v>0</v>
      </c>
      <c r="AE36" s="17"/>
      <c r="AF36" s="17">
        <v>8.0</v>
      </c>
      <c r="AG36" s="17" t="s">
        <v>133</v>
      </c>
      <c r="AH36" s="8">
        <f t="shared" si="18"/>
        <v>0</v>
      </c>
      <c r="AI36" s="8" t="str">
        <f t="shared" si="19"/>
        <v>BAJO</v>
      </c>
      <c r="AJ36" s="8">
        <f t="shared" si="20"/>
        <v>0</v>
      </c>
      <c r="AK36" s="8" t="s">
        <v>32</v>
      </c>
      <c r="AL36" s="8" t="s">
        <v>134</v>
      </c>
      <c r="AM36" s="56" t="s">
        <v>163</v>
      </c>
      <c r="AN36" s="8"/>
      <c r="AO36" s="8"/>
      <c r="AP36" s="8" t="str">
        <f>IF( AND(AI$36&lt;&gt;0,AH$19&lt;&gt;0),AL$36&amp;" - "&amp;AK$36,0)</f>
        <v>Estudiante requiere entrenamiento de subhabilidad Requerir - Evaluación</v>
      </c>
      <c r="AQ36" s="8" t="str">
        <f>IF( AP36&lt;&gt;0,AM$36,0)</f>
        <v>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v>
      </c>
      <c r="AR36" s="8" t="s">
        <v>26</v>
      </c>
    </row>
    <row r="37" ht="33.0" customHeight="1">
      <c r="A37" s="1"/>
      <c r="B37" s="1"/>
      <c r="C37" s="45" t="str">
        <f t="shared" si="5"/>
        <v>Agustin</v>
      </c>
      <c r="D37" s="2"/>
      <c r="E37" s="57" t="s">
        <v>71</v>
      </c>
      <c r="F37" s="61">
        <v>0.027777777777777776</v>
      </c>
      <c r="G37" s="59" t="s">
        <v>164</v>
      </c>
      <c r="H37" s="2"/>
      <c r="I37" s="30" t="s">
        <v>68</v>
      </c>
      <c r="J37" s="4">
        <f t="shared" si="1"/>
        <v>17</v>
      </c>
      <c r="K37" s="5">
        <f t="shared" si="2"/>
        <v>5</v>
      </c>
      <c r="L37" s="6"/>
      <c r="M37" s="7"/>
      <c r="N37" s="17" t="s">
        <v>109</v>
      </c>
      <c r="O37" s="17">
        <v>10.0</v>
      </c>
      <c r="P37" s="8">
        <f t="shared" si="9"/>
        <v>0</v>
      </c>
      <c r="Q37" s="8">
        <f t="shared" si="10"/>
        <v>0</v>
      </c>
      <c r="R37" s="8"/>
      <c r="S37" s="8">
        <f t="shared" si="11"/>
        <v>0</v>
      </c>
      <c r="T37" s="8" t="str">
        <f t="shared" si="12"/>
        <v>oo</v>
      </c>
      <c r="U37" s="8">
        <f t="shared" si="13"/>
        <v>0</v>
      </c>
      <c r="V37" s="50">
        <f t="shared" si="14"/>
        <v>0</v>
      </c>
      <c r="W37" s="53" t="s">
        <v>165</v>
      </c>
      <c r="X37" s="54" t="s">
        <v>166</v>
      </c>
      <c r="Y37" s="55" t="s">
        <v>154</v>
      </c>
      <c r="Z37" s="17">
        <v>1.0</v>
      </c>
      <c r="AA37" s="8"/>
      <c r="AB37" s="8">
        <f t="shared" si="15"/>
        <v>0</v>
      </c>
      <c r="AC37" s="8">
        <f t="shared" si="16"/>
        <v>0</v>
      </c>
      <c r="AD37" s="8">
        <f t="shared" si="17"/>
        <v>0</v>
      </c>
      <c r="AE37" s="17"/>
      <c r="AF37" s="17">
        <v>8.0</v>
      </c>
      <c r="AG37" s="17" t="s">
        <v>167</v>
      </c>
      <c r="AH37" s="8">
        <f t="shared" si="18"/>
        <v>0</v>
      </c>
      <c r="AI37" s="8" t="str">
        <f t="shared" si="19"/>
        <v>BAJO</v>
      </c>
      <c r="AJ37" s="8">
        <f t="shared" si="20"/>
        <v>0</v>
      </c>
      <c r="AK37" s="8" t="s">
        <v>32</v>
      </c>
      <c r="AL37" s="8" t="s">
        <v>168</v>
      </c>
      <c r="AM37" s="56" t="s">
        <v>169</v>
      </c>
      <c r="AN37" s="8"/>
      <c r="AO37" s="8"/>
      <c r="AP37" s="8" t="str">
        <f>IF( AND(AI$37&lt;&gt;0,AH$19&lt;&gt;0),AL$37&amp;" - "&amp;AK$37,0)</f>
        <v>Estudiante requiere entrenamiento de subhabilidad Mantenimiento - Evaluación</v>
      </c>
      <c r="AQ37" s="8" t="str">
        <f>IF( AP37&lt;&gt;0,AM$37,0)</f>
        <v>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v>
      </c>
      <c r="AR37" s="8" t="s">
        <v>26</v>
      </c>
    </row>
    <row r="38" ht="33.75" customHeight="1">
      <c r="A38" s="1"/>
      <c r="B38" s="1"/>
      <c r="C38" s="45" t="str">
        <f t="shared" si="5"/>
        <v>Agustin</v>
      </c>
      <c r="D38" s="2"/>
      <c r="E38" s="44"/>
      <c r="F38" s="23"/>
      <c r="G38" s="59" t="s">
        <v>170</v>
      </c>
      <c r="H38" s="2"/>
      <c r="I38" s="30" t="s">
        <v>95</v>
      </c>
      <c r="J38" s="4">
        <f t="shared" si="1"/>
        <v>33</v>
      </c>
      <c r="K38" s="5">
        <f t="shared" si="2"/>
        <v>5</v>
      </c>
      <c r="L38" s="6"/>
      <c r="M38" s="7"/>
      <c r="N38" s="17" t="s">
        <v>109</v>
      </c>
      <c r="O38" s="17">
        <v>11.0</v>
      </c>
      <c r="P38" s="8">
        <f t="shared" si="9"/>
        <v>0</v>
      </c>
      <c r="Q38" s="8">
        <f t="shared" si="10"/>
        <v>0</v>
      </c>
      <c r="R38" s="8"/>
      <c r="S38" s="8">
        <f t="shared" si="11"/>
        <v>1</v>
      </c>
      <c r="T38" s="8" t="str">
        <f t="shared" si="12"/>
        <v>oo</v>
      </c>
      <c r="U38" s="8">
        <f t="shared" si="13"/>
        <v>0</v>
      </c>
      <c r="V38" s="50">
        <f t="shared" si="14"/>
        <v>0</v>
      </c>
      <c r="W38" s="53" t="s">
        <v>81</v>
      </c>
      <c r="X38" s="54" t="s">
        <v>173</v>
      </c>
      <c r="Y38" s="55" t="s">
        <v>154</v>
      </c>
      <c r="Z38" s="17">
        <v>5.0</v>
      </c>
      <c r="AA38" s="8"/>
      <c r="AB38" s="8">
        <f t="shared" si="15"/>
        <v>0</v>
      </c>
      <c r="AC38" s="8">
        <f t="shared" si="16"/>
        <v>0</v>
      </c>
      <c r="AD38" s="8">
        <f t="shared" si="17"/>
        <v>0</v>
      </c>
      <c r="AE38" s="17" t="s">
        <v>37</v>
      </c>
      <c r="AF38" s="17">
        <v>4.0</v>
      </c>
      <c r="AG38" s="17" t="s">
        <v>127</v>
      </c>
      <c r="AH38" s="8">
        <f t="shared" si="18"/>
        <v>0</v>
      </c>
      <c r="AI38" s="8" t="str">
        <f t="shared" si="19"/>
        <v>BAJO</v>
      </c>
      <c r="AJ38" s="8">
        <f t="shared" si="20"/>
        <v>0</v>
      </c>
      <c r="AK38" s="8" t="s">
        <v>37</v>
      </c>
      <c r="AL38" s="8" t="s">
        <v>140</v>
      </c>
      <c r="AM38" s="56" t="s">
        <v>174</v>
      </c>
      <c r="AN38" s="8"/>
      <c r="AO38" s="8"/>
      <c r="AP38" s="8" t="str">
        <f>IF( AND(AI$38&lt;&gt;0,AH$15&lt;&gt;0),AL$38&amp;" - "&amp;AK$38,0)</f>
        <v>Estudiante requiere entrenamiento de subhabilidad Argumentación - Control</v>
      </c>
      <c r="AQ38" s="8"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8" t="s">
        <v>26</v>
      </c>
    </row>
    <row r="39" ht="37.5" customHeight="1">
      <c r="A39" s="1"/>
      <c r="B39" s="1"/>
      <c r="C39" s="45" t="str">
        <f t="shared" si="5"/>
        <v>Agustin</v>
      </c>
      <c r="D39" s="2"/>
      <c r="E39" s="44"/>
      <c r="F39" s="23"/>
      <c r="G39" s="27"/>
      <c r="H39" s="2"/>
      <c r="J39" s="4">
        <f t="shared" si="1"/>
        <v>0</v>
      </c>
      <c r="K39" s="5">
        <f t="shared" si="2"/>
        <v>0</v>
      </c>
      <c r="L39" s="6"/>
      <c r="M39" s="7"/>
      <c r="N39" s="17" t="s">
        <v>109</v>
      </c>
      <c r="O39" s="17">
        <v>12.0</v>
      </c>
      <c r="P39" s="8">
        <f t="shared" si="9"/>
        <v>0</v>
      </c>
      <c r="Q39" s="8">
        <f t="shared" si="10"/>
        <v>0</v>
      </c>
      <c r="R39" s="8"/>
      <c r="S39" s="8">
        <f t="shared" si="11"/>
        <v>0</v>
      </c>
      <c r="T39" s="8" t="str">
        <f t="shared" si="12"/>
        <v>oo</v>
      </c>
      <c r="U39" s="8">
        <f t="shared" si="13"/>
        <v>0</v>
      </c>
      <c r="V39" s="50">
        <f t="shared" si="14"/>
        <v>0</v>
      </c>
      <c r="W39" s="53" t="s">
        <v>175</v>
      </c>
      <c r="X39" s="54" t="s">
        <v>176</v>
      </c>
      <c r="Y39" s="55" t="s">
        <v>117</v>
      </c>
      <c r="Z39" s="17">
        <v>6.0</v>
      </c>
      <c r="AA39" s="8"/>
      <c r="AB39" s="8">
        <f t="shared" si="15"/>
        <v>0.02222222222</v>
      </c>
      <c r="AC39" s="8">
        <f t="shared" si="16"/>
        <v>0.04444444444</v>
      </c>
      <c r="AD39" s="8">
        <f t="shared" si="17"/>
        <v>0.5</v>
      </c>
      <c r="AE39" s="17"/>
      <c r="AF39" s="17">
        <v>4.0</v>
      </c>
      <c r="AG39" s="17" t="s">
        <v>117</v>
      </c>
      <c r="AH39" s="8">
        <f t="shared" si="18"/>
        <v>0</v>
      </c>
      <c r="AI39" s="8" t="str">
        <f t="shared" si="19"/>
        <v>BAJO</v>
      </c>
      <c r="AJ39" s="8">
        <f t="shared" si="20"/>
        <v>0</v>
      </c>
      <c r="AK39" s="8" t="s">
        <v>37</v>
      </c>
      <c r="AL39" s="8" t="s">
        <v>118</v>
      </c>
      <c r="AM39" s="56" t="s">
        <v>177</v>
      </c>
      <c r="AN39" s="8"/>
      <c r="AO39" s="8"/>
      <c r="AP39" s="8" t="str">
        <f>IF( AND(AI$39&lt;&gt;0,AH$15&lt;&gt;0),AL$39&amp;" - "&amp;AK$39,0)</f>
        <v>Estudiante requiere entrenamiento de subhabilidad Informar - Control</v>
      </c>
      <c r="AQ39" s="8"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8" t="s">
        <v>26</v>
      </c>
    </row>
    <row r="40" ht="31.5" customHeight="1">
      <c r="A40" s="1"/>
      <c r="B40" s="1"/>
      <c r="C40" s="45" t="str">
        <f t="shared" si="5"/>
        <v>Agustin</v>
      </c>
      <c r="D40" s="2"/>
      <c r="E40" s="44"/>
      <c r="F40" s="23"/>
      <c r="G40" s="60" t="s">
        <v>136</v>
      </c>
      <c r="H40" s="2"/>
      <c r="I40" s="1"/>
      <c r="J40" s="4">
        <f t="shared" si="1"/>
        <v>0</v>
      </c>
      <c r="K40" s="5">
        <f t="shared" si="2"/>
        <v>0</v>
      </c>
      <c r="L40" s="6"/>
      <c r="M40" s="7"/>
      <c r="N40" s="17" t="s">
        <v>109</v>
      </c>
      <c r="O40" s="17">
        <v>13.0</v>
      </c>
      <c r="P40" s="8">
        <f t="shared" si="9"/>
        <v>0</v>
      </c>
      <c r="Q40" s="8">
        <f t="shared" si="10"/>
        <v>0</v>
      </c>
      <c r="R40" s="8"/>
      <c r="S40" s="8">
        <f t="shared" si="11"/>
        <v>0</v>
      </c>
      <c r="T40" s="8" t="str">
        <f t="shared" si="12"/>
        <v>oo</v>
      </c>
      <c r="U40" s="8">
        <f t="shared" si="13"/>
        <v>0</v>
      </c>
      <c r="V40" s="50">
        <f t="shared" si="14"/>
        <v>0</v>
      </c>
      <c r="W40" s="53" t="s">
        <v>123</v>
      </c>
      <c r="X40" s="54" t="s">
        <v>178</v>
      </c>
      <c r="Y40" s="55" t="s">
        <v>117</v>
      </c>
      <c r="Z40" s="17">
        <v>4.0</v>
      </c>
      <c r="AA40" s="8"/>
      <c r="AB40" s="8">
        <f t="shared" si="15"/>
        <v>0.02222222222</v>
      </c>
      <c r="AC40" s="8">
        <f t="shared" si="16"/>
        <v>0.04444444444</v>
      </c>
      <c r="AD40" s="8">
        <f t="shared" si="17"/>
        <v>0.5</v>
      </c>
      <c r="AE40" s="17"/>
      <c r="AF40" s="17">
        <v>4.0</v>
      </c>
      <c r="AG40" s="17" t="s">
        <v>167</v>
      </c>
      <c r="AH40" s="8">
        <f t="shared" si="18"/>
        <v>0</v>
      </c>
      <c r="AI40" s="8" t="str">
        <f t="shared" si="19"/>
        <v>BAJO</v>
      </c>
      <c r="AJ40" s="8">
        <f t="shared" si="20"/>
        <v>0</v>
      </c>
      <c r="AK40" s="8" t="s">
        <v>37</v>
      </c>
      <c r="AL40" s="8" t="s">
        <v>168</v>
      </c>
      <c r="AM40" s="56" t="s">
        <v>179</v>
      </c>
      <c r="AN40" s="8"/>
      <c r="AO40" s="8"/>
      <c r="AP40" s="8" t="str">
        <f>IF( AND(AI$40&lt;&gt;0,AH$15&lt;&gt;0),AL$40&amp;" - "&amp;AK$40,0)</f>
        <v>Estudiante requiere entrenamiento de subhabilidad Mantenimiento - Control</v>
      </c>
      <c r="AQ40" s="8"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8" t="s">
        <v>26</v>
      </c>
    </row>
    <row r="41" ht="38.25" customHeight="1">
      <c r="A41" s="1"/>
      <c r="B41" s="1"/>
      <c r="C41" s="45" t="str">
        <f t="shared" si="5"/>
        <v>Agustin</v>
      </c>
      <c r="D41" s="2"/>
      <c r="E41" s="33"/>
      <c r="F41" s="33"/>
      <c r="G41" s="27"/>
      <c r="H41" s="2"/>
      <c r="I41" s="1"/>
      <c r="J41" s="4">
        <f t="shared" si="1"/>
        <v>0</v>
      </c>
      <c r="K41" s="5">
        <f t="shared" si="2"/>
        <v>0</v>
      </c>
      <c r="L41" s="6"/>
      <c r="M41" s="7"/>
      <c r="N41" s="17" t="s">
        <v>109</v>
      </c>
      <c r="O41" s="17">
        <v>14.0</v>
      </c>
      <c r="P41" s="8">
        <f t="shared" si="9"/>
        <v>0</v>
      </c>
      <c r="Q41" s="8">
        <f t="shared" si="10"/>
        <v>0</v>
      </c>
      <c r="R41" s="8"/>
      <c r="S41" s="8">
        <f t="shared" si="11"/>
        <v>0</v>
      </c>
      <c r="T41" s="8" t="str">
        <f t="shared" si="12"/>
        <v>oo</v>
      </c>
      <c r="U41" s="8">
        <f t="shared" si="13"/>
        <v>0</v>
      </c>
      <c r="V41" s="50">
        <f t="shared" si="14"/>
        <v>0</v>
      </c>
      <c r="W41" s="53" t="s">
        <v>180</v>
      </c>
      <c r="X41" s="54" t="s">
        <v>181</v>
      </c>
      <c r="Y41" s="55" t="s">
        <v>117</v>
      </c>
      <c r="Z41" s="17">
        <v>5.0</v>
      </c>
      <c r="AA41" s="8"/>
      <c r="AB41" s="8">
        <f t="shared" si="15"/>
        <v>0.02222222222</v>
      </c>
      <c r="AC41" s="8">
        <f t="shared" si="16"/>
        <v>0.04444444444</v>
      </c>
      <c r="AD41" s="8">
        <f t="shared" si="17"/>
        <v>0.5</v>
      </c>
      <c r="AE41" s="17"/>
      <c r="AF41" s="17">
        <v>4.0</v>
      </c>
      <c r="AG41" s="17" t="s">
        <v>128</v>
      </c>
      <c r="AH41" s="8">
        <f t="shared" si="18"/>
        <v>0</v>
      </c>
      <c r="AI41" s="8" t="str">
        <f t="shared" si="19"/>
        <v>BAJO</v>
      </c>
      <c r="AJ41" s="8">
        <f t="shared" si="20"/>
        <v>0</v>
      </c>
      <c r="AK41" s="8" t="s">
        <v>37</v>
      </c>
      <c r="AL41" s="8" t="s">
        <v>129</v>
      </c>
      <c r="AM41" s="56" t="s">
        <v>182</v>
      </c>
      <c r="AN41" s="8"/>
      <c r="AO41" s="8"/>
      <c r="AP41" s="8" t="str">
        <f>IF( AND(AI$41&lt;&gt;0,AH$15&lt;&gt;0),AL$41&amp;" - "&amp;AK$41,0)</f>
        <v>Estudiante requiere entrenamiento de subhabilidad Tarea - Control</v>
      </c>
      <c r="AQ41" s="8"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8" t="s">
        <v>26</v>
      </c>
    </row>
    <row r="42" ht="32.25" customHeight="1">
      <c r="A42" s="1"/>
      <c r="B42" s="1"/>
      <c r="C42" s="45" t="str">
        <f t="shared" si="5"/>
        <v>Cristian</v>
      </c>
      <c r="D42" s="2"/>
      <c r="E42" s="57" t="s">
        <v>74</v>
      </c>
      <c r="F42" s="61">
        <v>0.41041666666666665</v>
      </c>
      <c r="G42" s="59" t="s">
        <v>184</v>
      </c>
      <c r="H42" s="2"/>
      <c r="I42" s="30" t="s">
        <v>185</v>
      </c>
      <c r="J42" s="4">
        <f t="shared" si="1"/>
        <v>30</v>
      </c>
      <c r="K42" s="5">
        <f t="shared" si="2"/>
        <v>8</v>
      </c>
      <c r="L42" s="6"/>
      <c r="M42" s="7"/>
      <c r="N42" s="17" t="s">
        <v>109</v>
      </c>
      <c r="O42" s="17">
        <v>15.0</v>
      </c>
      <c r="P42" s="8">
        <f t="shared" si="9"/>
        <v>0</v>
      </c>
      <c r="Q42" s="8">
        <f t="shared" si="10"/>
        <v>0</v>
      </c>
      <c r="R42" s="8"/>
      <c r="S42" s="8">
        <f t="shared" si="11"/>
        <v>0</v>
      </c>
      <c r="T42" s="8" t="str">
        <f t="shared" si="12"/>
        <v>oo</v>
      </c>
      <c r="U42" s="8">
        <f t="shared" si="13"/>
        <v>0</v>
      </c>
      <c r="V42" s="50">
        <f t="shared" si="14"/>
        <v>0</v>
      </c>
      <c r="W42" s="53" t="s">
        <v>186</v>
      </c>
      <c r="X42" s="54" t="s">
        <v>187</v>
      </c>
      <c r="Y42" s="55" t="s">
        <v>117</v>
      </c>
      <c r="Z42" s="17">
        <v>4.0</v>
      </c>
      <c r="AA42" s="8"/>
      <c r="AB42" s="8">
        <f t="shared" si="15"/>
        <v>0.02222222222</v>
      </c>
      <c r="AC42" s="8">
        <f t="shared" si="16"/>
        <v>0.04444444444</v>
      </c>
      <c r="AD42" s="8">
        <f t="shared" si="17"/>
        <v>0.5</v>
      </c>
      <c r="AE42" s="17"/>
      <c r="AF42" s="17">
        <v>9.0</v>
      </c>
      <c r="AG42" s="17" t="s">
        <v>133</v>
      </c>
      <c r="AH42" s="8">
        <f t="shared" si="18"/>
        <v>0</v>
      </c>
      <c r="AI42" s="8" t="str">
        <f t="shared" si="19"/>
        <v>BAJO</v>
      </c>
      <c r="AJ42" s="8">
        <f t="shared" si="20"/>
        <v>0</v>
      </c>
      <c r="AK42" s="8" t="s">
        <v>37</v>
      </c>
      <c r="AL42" s="8" t="s">
        <v>134</v>
      </c>
      <c r="AM42" s="56" t="s">
        <v>188</v>
      </c>
      <c r="AN42" s="8"/>
      <c r="AO42" s="8"/>
      <c r="AP42" s="8">
        <f>IF( AND(AI$42&lt;&gt;0,AH$20&lt;&gt;0),AL$42&amp;" - "&amp;AK$42,0)</f>
        <v>0</v>
      </c>
      <c r="AQ42" s="8">
        <f>IF( AP42&lt;&gt;0,AM$42,0)</f>
        <v>0</v>
      </c>
      <c r="AR42" s="8" t="s">
        <v>26</v>
      </c>
    </row>
    <row r="43" ht="27.75" customHeight="1">
      <c r="A43" s="1"/>
      <c r="B43" s="1"/>
      <c r="C43" s="45" t="str">
        <f t="shared" si="5"/>
        <v>Cristian</v>
      </c>
      <c r="D43" s="2"/>
      <c r="E43" s="44"/>
      <c r="F43" s="23"/>
      <c r="G43" s="27"/>
      <c r="H43" s="2"/>
      <c r="I43" s="1"/>
      <c r="J43" s="4">
        <f t="shared" si="1"/>
        <v>0</v>
      </c>
      <c r="K43" s="5">
        <f t="shared" si="2"/>
        <v>0</v>
      </c>
      <c r="L43" s="6"/>
      <c r="M43" s="7"/>
      <c r="N43" s="17" t="s">
        <v>109</v>
      </c>
      <c r="O43" s="17">
        <v>16.0</v>
      </c>
      <c r="P43" s="8">
        <f t="shared" si="9"/>
        <v>0</v>
      </c>
      <c r="Q43" s="8">
        <f t="shared" si="10"/>
        <v>0</v>
      </c>
      <c r="R43" s="8"/>
      <c r="S43" s="8">
        <f t="shared" si="11"/>
        <v>0</v>
      </c>
      <c r="T43" s="8" t="str">
        <f t="shared" si="12"/>
        <v>oo</v>
      </c>
      <c r="U43" s="8">
        <f t="shared" si="13"/>
        <v>0</v>
      </c>
      <c r="V43" s="50">
        <f t="shared" si="14"/>
        <v>0</v>
      </c>
      <c r="W43" s="53" t="s">
        <v>189</v>
      </c>
      <c r="X43" s="54" t="s">
        <v>190</v>
      </c>
      <c r="Y43" s="55" t="s">
        <v>117</v>
      </c>
      <c r="Z43" s="17">
        <v>6.0</v>
      </c>
      <c r="AA43" s="8"/>
      <c r="AB43" s="8">
        <f t="shared" si="15"/>
        <v>0.02222222222</v>
      </c>
      <c r="AC43" s="8">
        <f t="shared" si="16"/>
        <v>0.04444444444</v>
      </c>
      <c r="AD43" s="8">
        <f t="shared" si="17"/>
        <v>0.5</v>
      </c>
      <c r="AE43" s="17" t="s">
        <v>44</v>
      </c>
      <c r="AF43" s="17">
        <v>3.0</v>
      </c>
      <c r="AG43" s="17" t="s">
        <v>191</v>
      </c>
      <c r="AH43" s="8">
        <f t="shared" si="18"/>
        <v>0</v>
      </c>
      <c r="AI43" s="8" t="str">
        <f t="shared" si="19"/>
        <v>BAJO</v>
      </c>
      <c r="AJ43" s="8">
        <f t="shared" si="20"/>
        <v>0</v>
      </c>
      <c r="AK43" s="8" t="s">
        <v>192</v>
      </c>
      <c r="AL43" s="8" t="s">
        <v>192</v>
      </c>
      <c r="AM43" s="8" t="s">
        <v>192</v>
      </c>
      <c r="AN43" s="8"/>
      <c r="AO43" s="8"/>
      <c r="AP43" s="8"/>
      <c r="AQ43" s="8">
        <f>IF( AP43&lt;&gt;0,AM$43,0)</f>
        <v>0</v>
      </c>
      <c r="AR43" s="8" t="s">
        <v>26</v>
      </c>
    </row>
    <row r="44" ht="27.75" customHeight="1">
      <c r="A44" s="1"/>
      <c r="B44" s="1"/>
      <c r="C44" s="45" t="str">
        <f t="shared" si="5"/>
        <v>Cristian</v>
      </c>
      <c r="D44" s="2"/>
      <c r="E44" s="44"/>
      <c r="F44" s="23"/>
      <c r="G44" s="60" t="s">
        <v>136</v>
      </c>
      <c r="H44" s="2"/>
      <c r="I44" s="1"/>
      <c r="J44" s="4">
        <f t="shared" si="1"/>
        <v>0</v>
      </c>
      <c r="K44" s="5">
        <f t="shared" si="2"/>
        <v>0</v>
      </c>
      <c r="L44" s="6"/>
      <c r="M44" s="7"/>
      <c r="N44" s="17" t="s">
        <v>109</v>
      </c>
      <c r="O44" s="17">
        <v>17.0</v>
      </c>
      <c r="P44" s="8">
        <f t="shared" si="9"/>
        <v>2</v>
      </c>
      <c r="Q44" s="8">
        <f t="shared" si="10"/>
        <v>0.04444444444</v>
      </c>
      <c r="R44" s="8"/>
      <c r="S44" s="8">
        <f t="shared" si="11"/>
        <v>1</v>
      </c>
      <c r="T44" s="8">
        <f t="shared" si="12"/>
        <v>0.5</v>
      </c>
      <c r="U44" s="8">
        <f t="shared" si="13"/>
        <v>0.5</v>
      </c>
      <c r="V44" s="50">
        <f t="shared" si="14"/>
        <v>0.02222222222</v>
      </c>
      <c r="W44" s="53" t="s">
        <v>68</v>
      </c>
      <c r="X44" s="54" t="s">
        <v>193</v>
      </c>
      <c r="Y44" s="55" t="s">
        <v>117</v>
      </c>
      <c r="Z44" s="17">
        <v>5.0</v>
      </c>
      <c r="AA44" s="8"/>
      <c r="AB44" s="8">
        <f t="shared" si="15"/>
        <v>0.02222222222</v>
      </c>
      <c r="AC44" s="8">
        <f t="shared" si="16"/>
        <v>0.04444444444</v>
      </c>
      <c r="AD44" s="8">
        <f t="shared" si="17"/>
        <v>0.5</v>
      </c>
      <c r="AE44" s="17"/>
      <c r="AF44" s="17">
        <v>10.0</v>
      </c>
      <c r="AG44" s="17" t="s">
        <v>191</v>
      </c>
      <c r="AH44" s="8">
        <f t="shared" si="18"/>
        <v>0</v>
      </c>
      <c r="AI44" s="8" t="str">
        <f t="shared" si="19"/>
        <v>BAJO</v>
      </c>
      <c r="AJ44" s="8">
        <f t="shared" si="20"/>
        <v>0</v>
      </c>
      <c r="AK44" s="8" t="s">
        <v>192</v>
      </c>
      <c r="AL44" s="8" t="s">
        <v>192</v>
      </c>
      <c r="AM44" s="8" t="s">
        <v>192</v>
      </c>
      <c r="AN44" s="8"/>
      <c r="AO44" s="8"/>
      <c r="AP44" s="8"/>
      <c r="AQ44" s="8">
        <f>IF( AP44&lt;&gt;0,AM$44,0)</f>
        <v>0</v>
      </c>
      <c r="AR44" s="8" t="s">
        <v>26</v>
      </c>
    </row>
    <row r="45" ht="33.0" customHeight="1">
      <c r="A45" s="1"/>
      <c r="B45" s="1"/>
      <c r="C45" s="45" t="str">
        <f t="shared" si="5"/>
        <v>Cristian</v>
      </c>
      <c r="D45" s="2"/>
      <c r="E45" s="33"/>
      <c r="F45" s="33"/>
      <c r="G45" s="27"/>
      <c r="H45" s="2"/>
      <c r="I45" s="1"/>
      <c r="J45" s="4">
        <f t="shared" si="1"/>
        <v>0</v>
      </c>
      <c r="K45" s="5">
        <f t="shared" si="2"/>
        <v>0</v>
      </c>
      <c r="L45" s="6"/>
      <c r="M45" s="7"/>
      <c r="N45" s="17" t="s">
        <v>109</v>
      </c>
      <c r="O45" s="17">
        <v>18.0</v>
      </c>
      <c r="P45" s="8">
        <f t="shared" si="9"/>
        <v>0</v>
      </c>
      <c r="Q45" s="8">
        <f t="shared" si="10"/>
        <v>0</v>
      </c>
      <c r="R45" s="8"/>
      <c r="S45" s="8">
        <f t="shared" si="11"/>
        <v>0</v>
      </c>
      <c r="T45" s="8" t="str">
        <f t="shared" si="12"/>
        <v>oo</v>
      </c>
      <c r="U45" s="8">
        <f t="shared" si="13"/>
        <v>0</v>
      </c>
      <c r="V45" s="50">
        <f t="shared" si="14"/>
        <v>0</v>
      </c>
      <c r="W45" s="53" t="s">
        <v>194</v>
      </c>
      <c r="X45" s="54" t="s">
        <v>195</v>
      </c>
      <c r="Y45" s="55" t="s">
        <v>117</v>
      </c>
      <c r="Z45" s="17">
        <v>5.0</v>
      </c>
      <c r="AA45" s="8"/>
      <c r="AB45" s="8">
        <f t="shared" si="15"/>
        <v>0.02222222222</v>
      </c>
      <c r="AC45" s="8">
        <f t="shared" si="16"/>
        <v>0.04444444444</v>
      </c>
      <c r="AD45" s="8">
        <f t="shared" si="17"/>
        <v>0.5</v>
      </c>
      <c r="AE45" s="8"/>
      <c r="AF45" s="8"/>
      <c r="AG45" s="17" t="s">
        <v>191</v>
      </c>
      <c r="AH45" s="8">
        <f t="shared" si="18"/>
        <v>0</v>
      </c>
      <c r="AI45" s="8" t="str">
        <f t="shared" si="19"/>
        <v>BAJO</v>
      </c>
      <c r="AJ45" s="8">
        <f t="shared" si="20"/>
        <v>0</v>
      </c>
      <c r="AK45" s="8" t="s">
        <v>44</v>
      </c>
      <c r="AL45" s="8" t="s">
        <v>196</v>
      </c>
      <c r="AM45" s="56" t="s">
        <v>197</v>
      </c>
      <c r="AN45" s="8"/>
      <c r="AO45" s="8"/>
      <c r="AP45" s="8" t="str">
        <f>IF( AND(AI$45&lt;&gt;0,OR(AH$21&lt;&gt;0,AH$14&lt;&gt;0)),AL$45&amp;" - "&amp;AK$45,0)</f>
        <v>Estudiante requiere entrenamiento de subhabilidad Reconocimiento - Decisión</v>
      </c>
      <c r="AQ45" s="8"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8" t="s">
        <v>26</v>
      </c>
    </row>
    <row r="46" ht="25.5" customHeight="1">
      <c r="A46" s="1"/>
      <c r="B46" s="1"/>
      <c r="C46" s="45" t="str">
        <f t="shared" si="5"/>
        <v>Alfonso</v>
      </c>
      <c r="D46" s="2"/>
      <c r="E46" s="57" t="s">
        <v>73</v>
      </c>
      <c r="F46" s="61">
        <v>0.41597222222222224</v>
      </c>
      <c r="G46" s="59" t="s">
        <v>200</v>
      </c>
      <c r="H46" s="2"/>
      <c r="I46" s="30" t="s">
        <v>113</v>
      </c>
      <c r="J46" s="4">
        <f t="shared" si="1"/>
        <v>35</v>
      </c>
      <c r="K46" s="5">
        <f t="shared" si="2"/>
        <v>6</v>
      </c>
      <c r="L46" s="6"/>
      <c r="M46" s="7"/>
      <c r="N46" s="17" t="s">
        <v>109</v>
      </c>
      <c r="O46" s="17">
        <v>19.0</v>
      </c>
      <c r="P46" s="8">
        <f t="shared" si="9"/>
        <v>0</v>
      </c>
      <c r="Q46" s="8">
        <f t="shared" si="10"/>
        <v>0</v>
      </c>
      <c r="R46" s="8"/>
      <c r="S46" s="8">
        <f t="shared" si="11"/>
        <v>0</v>
      </c>
      <c r="T46" s="8" t="str">
        <f t="shared" si="12"/>
        <v>oo</v>
      </c>
      <c r="U46" s="8">
        <f t="shared" si="13"/>
        <v>0</v>
      </c>
      <c r="V46" s="50">
        <f t="shared" si="14"/>
        <v>0</v>
      </c>
      <c r="W46" s="53" t="s">
        <v>201</v>
      </c>
      <c r="X46" s="54" t="s">
        <v>202</v>
      </c>
      <c r="Y46" s="55" t="s">
        <v>133</v>
      </c>
      <c r="Z46" s="17">
        <v>7.0</v>
      </c>
      <c r="AA46" s="8"/>
      <c r="AB46" s="8">
        <f t="shared" si="15"/>
        <v>0</v>
      </c>
      <c r="AC46" s="8">
        <f t="shared" si="16"/>
        <v>0</v>
      </c>
      <c r="AD46" s="8">
        <f t="shared" si="17"/>
        <v>0</v>
      </c>
      <c r="AE46" s="17" t="s">
        <v>52</v>
      </c>
      <c r="AF46" s="17">
        <v>2.0</v>
      </c>
      <c r="AG46" s="17" t="s">
        <v>191</v>
      </c>
      <c r="AH46" s="8">
        <f t="shared" si="18"/>
        <v>0</v>
      </c>
      <c r="AI46" s="8" t="str">
        <f t="shared" si="19"/>
        <v>BAJO</v>
      </c>
      <c r="AJ46" s="8">
        <f t="shared" si="20"/>
        <v>0</v>
      </c>
      <c r="AK46" s="8" t="s">
        <v>52</v>
      </c>
      <c r="AL46" s="8" t="s">
        <v>196</v>
      </c>
      <c r="AM46" s="56" t="s">
        <v>203</v>
      </c>
      <c r="AN46" s="8" t="s">
        <v>26</v>
      </c>
      <c r="AO46" s="8"/>
      <c r="AP46" s="8" t="str">
        <f>IF( AND(AI$46&lt;&gt;0,AH$13&lt;&gt;0),AL$46&amp;" - "&amp;AK$46,0)</f>
        <v>Estudiante requiere entrenamiento de subhabilidad Reconocimiento - Reducción de tensión</v>
      </c>
      <c r="AQ46" s="8"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8" t="s">
        <v>26</v>
      </c>
    </row>
    <row r="47" ht="24.75" customHeight="1">
      <c r="A47" s="1"/>
      <c r="B47" s="1"/>
      <c r="C47" s="45" t="str">
        <f t="shared" si="5"/>
        <v>Alfonso</v>
      </c>
      <c r="D47" s="2"/>
      <c r="E47" s="44"/>
      <c r="F47" s="23"/>
      <c r="G47" s="27"/>
      <c r="H47" s="2"/>
      <c r="I47" s="1"/>
      <c r="J47" s="4">
        <f t="shared" si="1"/>
        <v>0</v>
      </c>
      <c r="K47" s="5">
        <f t="shared" si="2"/>
        <v>0</v>
      </c>
      <c r="L47" s="6"/>
      <c r="M47" s="7"/>
      <c r="N47" s="17" t="s">
        <v>109</v>
      </c>
      <c r="O47" s="17">
        <v>20.0</v>
      </c>
      <c r="P47" s="8">
        <f t="shared" si="9"/>
        <v>0</v>
      </c>
      <c r="Q47" s="8">
        <f t="shared" si="10"/>
        <v>0</v>
      </c>
      <c r="R47" s="8"/>
      <c r="S47" s="8">
        <f t="shared" si="11"/>
        <v>0</v>
      </c>
      <c r="T47" s="8" t="str">
        <f t="shared" si="12"/>
        <v>oo</v>
      </c>
      <c r="U47" s="8">
        <f t="shared" si="13"/>
        <v>0</v>
      </c>
      <c r="V47" s="50">
        <f t="shared" si="14"/>
        <v>0</v>
      </c>
      <c r="W47" s="53" t="s">
        <v>79</v>
      </c>
      <c r="X47" s="54" t="s">
        <v>204</v>
      </c>
      <c r="Y47" s="55" t="s">
        <v>133</v>
      </c>
      <c r="Z47" s="17">
        <v>9.0</v>
      </c>
      <c r="AA47" s="8"/>
      <c r="AB47" s="8">
        <f t="shared" si="15"/>
        <v>0</v>
      </c>
      <c r="AC47" s="8">
        <f t="shared" si="16"/>
        <v>0</v>
      </c>
      <c r="AD47" s="8">
        <f t="shared" si="17"/>
        <v>0</v>
      </c>
      <c r="AE47" s="17"/>
      <c r="AF47" s="17">
        <v>11.0</v>
      </c>
      <c r="AG47" s="17" t="s">
        <v>127</v>
      </c>
      <c r="AH47" s="8">
        <f t="shared" si="18"/>
        <v>0</v>
      </c>
      <c r="AI47" s="8" t="str">
        <f t="shared" si="19"/>
        <v>BAJO</v>
      </c>
      <c r="AJ47" s="8">
        <f t="shared" si="20"/>
        <v>0</v>
      </c>
      <c r="AK47" s="8" t="s">
        <v>52</v>
      </c>
      <c r="AL47" s="8" t="s">
        <v>140</v>
      </c>
      <c r="AM47" s="8" t="s">
        <v>205</v>
      </c>
      <c r="AN47" s="8" t="s">
        <v>26</v>
      </c>
      <c r="AO47" s="8"/>
      <c r="AP47" s="8">
        <f>IF( AND(AI$47&lt;&gt;0,AH$22&lt;&gt;0),AL$47&amp;" - "&amp;AK$47,0)</f>
        <v>0</v>
      </c>
      <c r="AQ47" s="8">
        <f>IF( AP47&lt;&gt;0,AM$47,0)</f>
        <v>0</v>
      </c>
      <c r="AR47" s="8" t="s">
        <v>26</v>
      </c>
    </row>
    <row r="48" ht="24.0" customHeight="1">
      <c r="A48" s="1"/>
      <c r="B48" s="1"/>
      <c r="C48" s="45" t="str">
        <f t="shared" si="5"/>
        <v>Alfonso</v>
      </c>
      <c r="D48" s="2"/>
      <c r="E48" s="44"/>
      <c r="F48" s="23"/>
      <c r="G48" s="60" t="s">
        <v>136</v>
      </c>
      <c r="H48" s="2"/>
      <c r="I48" s="1"/>
      <c r="J48" s="4">
        <f t="shared" si="1"/>
        <v>0</v>
      </c>
      <c r="K48" s="5">
        <f t="shared" si="2"/>
        <v>0</v>
      </c>
      <c r="L48" s="6"/>
      <c r="M48" s="7"/>
      <c r="N48" s="17" t="s">
        <v>109</v>
      </c>
      <c r="O48" s="17">
        <v>21.0</v>
      </c>
      <c r="P48" s="8">
        <f t="shared" si="9"/>
        <v>0</v>
      </c>
      <c r="Q48" s="8">
        <f t="shared" si="10"/>
        <v>0</v>
      </c>
      <c r="R48" s="8"/>
      <c r="S48" s="8">
        <f t="shared" si="11"/>
        <v>0</v>
      </c>
      <c r="T48" s="8" t="str">
        <f t="shared" si="12"/>
        <v>oo</v>
      </c>
      <c r="U48" s="8">
        <f t="shared" si="13"/>
        <v>0</v>
      </c>
      <c r="V48" s="50">
        <f t="shared" si="14"/>
        <v>0</v>
      </c>
      <c r="W48" s="53" t="s">
        <v>206</v>
      </c>
      <c r="X48" s="54" t="s">
        <v>207</v>
      </c>
      <c r="Y48" s="55" t="s">
        <v>133</v>
      </c>
      <c r="Z48" s="17">
        <v>7.0</v>
      </c>
      <c r="AA48" s="8"/>
      <c r="AB48" s="8">
        <f t="shared" si="15"/>
        <v>0</v>
      </c>
      <c r="AC48" s="8">
        <f t="shared" si="16"/>
        <v>0</v>
      </c>
      <c r="AD48" s="8">
        <f t="shared" si="17"/>
        <v>0</v>
      </c>
      <c r="AE48" s="17"/>
      <c r="AF48" s="17">
        <v>11.0</v>
      </c>
      <c r="AG48" s="17" t="s">
        <v>167</v>
      </c>
      <c r="AH48" s="8">
        <f t="shared" si="18"/>
        <v>0</v>
      </c>
      <c r="AI48" s="8" t="str">
        <f t="shared" si="19"/>
        <v>BAJO</v>
      </c>
      <c r="AJ48" s="8">
        <f t="shared" si="20"/>
        <v>0</v>
      </c>
      <c r="AK48" s="8" t="s">
        <v>52</v>
      </c>
      <c r="AL48" s="8" t="s">
        <v>168</v>
      </c>
      <c r="AM48" s="8" t="s">
        <v>205</v>
      </c>
      <c r="AN48" s="8" t="s">
        <v>26</v>
      </c>
      <c r="AO48" s="8"/>
      <c r="AP48" s="8">
        <f>IF( AND(AI$48&lt;&gt;0,AH$22&lt;&gt;0),AL$48&amp;" - "&amp;AK$48,0)</f>
        <v>0</v>
      </c>
      <c r="AQ48" s="8">
        <f>IF( AP48&lt;&gt;0,AM$48,0)</f>
        <v>0</v>
      </c>
      <c r="AR48" s="8" t="s">
        <v>26</v>
      </c>
    </row>
    <row r="49" ht="22.5" customHeight="1">
      <c r="A49" s="1"/>
      <c r="B49" s="1"/>
      <c r="C49" s="45" t="str">
        <f t="shared" si="5"/>
        <v>Alfonso</v>
      </c>
      <c r="D49" s="2"/>
      <c r="E49" s="33"/>
      <c r="F49" s="33"/>
      <c r="G49" s="27"/>
      <c r="H49" s="2"/>
      <c r="I49" s="1"/>
      <c r="J49" s="4">
        <f t="shared" si="1"/>
        <v>0</v>
      </c>
      <c r="K49" s="5">
        <f t="shared" si="2"/>
        <v>0</v>
      </c>
      <c r="L49" s="6"/>
      <c r="M49" s="7"/>
      <c r="N49" s="17" t="s">
        <v>109</v>
      </c>
      <c r="O49" s="17">
        <v>22.0</v>
      </c>
      <c r="P49" s="8">
        <f t="shared" si="9"/>
        <v>0</v>
      </c>
      <c r="Q49" s="8">
        <f t="shared" si="10"/>
        <v>0</v>
      </c>
      <c r="R49" s="8"/>
      <c r="S49" s="8">
        <f t="shared" si="11"/>
        <v>0</v>
      </c>
      <c r="T49" s="8" t="str">
        <f t="shared" si="12"/>
        <v>oo</v>
      </c>
      <c r="U49" s="8">
        <f t="shared" si="13"/>
        <v>0</v>
      </c>
      <c r="V49" s="50">
        <f t="shared" si="14"/>
        <v>0</v>
      </c>
      <c r="W49" s="53" t="s">
        <v>208</v>
      </c>
      <c r="X49" s="54" t="s">
        <v>209</v>
      </c>
      <c r="Y49" s="55" t="s">
        <v>133</v>
      </c>
      <c r="Z49" s="17">
        <v>8.0</v>
      </c>
      <c r="AA49" s="8"/>
      <c r="AB49" s="8">
        <f t="shared" si="15"/>
        <v>0</v>
      </c>
      <c r="AC49" s="8">
        <f t="shared" si="16"/>
        <v>0</v>
      </c>
      <c r="AD49" s="8">
        <f t="shared" si="17"/>
        <v>0</v>
      </c>
      <c r="AE49" s="17" t="s">
        <v>60</v>
      </c>
      <c r="AF49" s="17">
        <v>1.0</v>
      </c>
      <c r="AG49" s="17" t="s">
        <v>154</v>
      </c>
      <c r="AH49" s="8">
        <f t="shared" si="18"/>
        <v>0</v>
      </c>
      <c r="AI49" s="8" t="str">
        <f t="shared" si="19"/>
        <v>BAJO</v>
      </c>
      <c r="AJ49" s="8">
        <f t="shared" si="20"/>
        <v>0</v>
      </c>
      <c r="AK49" s="8" t="s">
        <v>60</v>
      </c>
      <c r="AL49" s="8" t="s">
        <v>210</v>
      </c>
      <c r="AM49" s="8" t="s">
        <v>211</v>
      </c>
      <c r="AN49" s="8" t="s">
        <v>26</v>
      </c>
      <c r="AO49" s="8"/>
      <c r="AP49" s="8" t="str">
        <f>IF( AND(AI$49&lt;&gt;0,AH$12&lt;&gt;0),AL$49&amp;" - "&amp;AK$49,0)</f>
        <v>Estudiante requiere entrenamiento de subhabilidad Motivar  - Reintegración</v>
      </c>
      <c r="AQ49" s="8"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8" t="s">
        <v>26</v>
      </c>
    </row>
    <row r="50" ht="20.25" customHeight="1">
      <c r="A50" s="1"/>
      <c r="B50" s="1"/>
      <c r="C50" s="45" t="str">
        <f t="shared" si="5"/>
        <v>Cristian</v>
      </c>
      <c r="D50" s="2"/>
      <c r="E50" s="57" t="s">
        <v>74</v>
      </c>
      <c r="F50" s="61">
        <v>0.4222222222222222</v>
      </c>
      <c r="G50" s="59" t="s">
        <v>212</v>
      </c>
      <c r="H50" s="2"/>
      <c r="J50" s="4">
        <f t="shared" si="1"/>
        <v>0</v>
      </c>
      <c r="K50" s="5">
        <f t="shared" si="2"/>
        <v>0</v>
      </c>
      <c r="L50" s="6"/>
      <c r="M50" s="7"/>
      <c r="N50" s="17" t="s">
        <v>109</v>
      </c>
      <c r="O50" s="17">
        <v>23.0</v>
      </c>
      <c r="P50" s="8">
        <f t="shared" si="9"/>
        <v>0</v>
      </c>
      <c r="Q50" s="8">
        <f t="shared" si="10"/>
        <v>0</v>
      </c>
      <c r="R50" s="8"/>
      <c r="S50" s="8">
        <f t="shared" si="11"/>
        <v>0</v>
      </c>
      <c r="T50" s="8" t="str">
        <f t="shared" si="12"/>
        <v>oo</v>
      </c>
      <c r="U50" s="8">
        <f t="shared" si="13"/>
        <v>0</v>
      </c>
      <c r="V50" s="50">
        <f t="shared" si="14"/>
        <v>0</v>
      </c>
      <c r="W50" s="53" t="s">
        <v>213</v>
      </c>
      <c r="X50" s="54" t="s">
        <v>214</v>
      </c>
      <c r="Y50" s="55" t="s">
        <v>133</v>
      </c>
      <c r="Z50" s="17">
        <v>8.0</v>
      </c>
      <c r="AA50" s="8"/>
      <c r="AB50" s="8">
        <f t="shared" si="15"/>
        <v>0</v>
      </c>
      <c r="AC50" s="8">
        <f t="shared" si="16"/>
        <v>0</v>
      </c>
      <c r="AD50" s="8">
        <f t="shared" si="17"/>
        <v>0</v>
      </c>
      <c r="AE50" s="8"/>
      <c r="AF50" s="17">
        <v>1.0</v>
      </c>
      <c r="AG50" s="17" t="s">
        <v>167</v>
      </c>
      <c r="AH50" s="8">
        <f t="shared" si="18"/>
        <v>0</v>
      </c>
      <c r="AI50" s="8" t="str">
        <f t="shared" si="19"/>
        <v>BAJO</v>
      </c>
      <c r="AJ50" s="8">
        <f t="shared" si="20"/>
        <v>0</v>
      </c>
      <c r="AK50" s="8" t="s">
        <v>60</v>
      </c>
      <c r="AL50" s="8" t="s">
        <v>168</v>
      </c>
      <c r="AM50" s="56" t="s">
        <v>215</v>
      </c>
      <c r="AN50" s="8" t="s">
        <v>26</v>
      </c>
      <c r="AO50" s="8"/>
      <c r="AP50" s="8" t="str">
        <f>IF( AND(AI$50&lt;&gt;0,AH$12&lt;&gt;0),AL$50&amp;" - "&amp;AK$50,0)</f>
        <v>Estudiante requiere entrenamiento de subhabilidad Mantenimiento - Reintegración</v>
      </c>
      <c r="AQ50" s="8"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8" t="s">
        <v>26</v>
      </c>
    </row>
    <row r="51" ht="22.5" customHeight="1">
      <c r="A51" s="1"/>
      <c r="B51" s="1"/>
      <c r="C51" s="45" t="str">
        <f t="shared" si="5"/>
        <v>Cristian</v>
      </c>
      <c r="D51" s="2"/>
      <c r="E51" s="44"/>
      <c r="F51" s="23"/>
      <c r="G51" s="27"/>
      <c r="H51" s="2"/>
      <c r="I51" s="1"/>
      <c r="J51" s="4">
        <f t="shared" si="1"/>
        <v>0</v>
      </c>
      <c r="K51" s="5">
        <f t="shared" si="2"/>
        <v>0</v>
      </c>
      <c r="L51" s="6"/>
      <c r="M51" s="7"/>
      <c r="N51" s="17" t="s">
        <v>109</v>
      </c>
      <c r="O51" s="17">
        <v>24.0</v>
      </c>
      <c r="P51" s="8">
        <f t="shared" si="9"/>
        <v>0</v>
      </c>
      <c r="Q51" s="8">
        <f t="shared" si="10"/>
        <v>0</v>
      </c>
      <c r="R51" s="8"/>
      <c r="S51" s="8">
        <f t="shared" si="11"/>
        <v>0</v>
      </c>
      <c r="T51" s="8" t="str">
        <f t="shared" si="12"/>
        <v>oo</v>
      </c>
      <c r="U51" s="8">
        <f t="shared" si="13"/>
        <v>0</v>
      </c>
      <c r="V51" s="50">
        <f t="shared" si="14"/>
        <v>0</v>
      </c>
      <c r="W51" s="53" t="s">
        <v>216</v>
      </c>
      <c r="X51" s="54" t="s">
        <v>217</v>
      </c>
      <c r="Y51" s="55" t="s">
        <v>133</v>
      </c>
      <c r="Z51" s="17">
        <v>7.0</v>
      </c>
      <c r="AA51" s="8"/>
      <c r="AB51" s="8">
        <f t="shared" si="15"/>
        <v>0</v>
      </c>
      <c r="AC51" s="8">
        <f t="shared" si="16"/>
        <v>0</v>
      </c>
      <c r="AD51" s="8">
        <f t="shared" si="17"/>
        <v>0</v>
      </c>
      <c r="AE51" s="8"/>
      <c r="AF51" s="17">
        <v>1.0</v>
      </c>
      <c r="AG51" s="17" t="s">
        <v>128</v>
      </c>
      <c r="AH51" s="8">
        <f t="shared" si="18"/>
        <v>0</v>
      </c>
      <c r="AI51" s="8" t="str">
        <f t="shared" si="19"/>
        <v>BAJO</v>
      </c>
      <c r="AJ51" s="8">
        <f t="shared" si="20"/>
        <v>0</v>
      </c>
      <c r="AK51" s="8" t="s">
        <v>60</v>
      </c>
      <c r="AL51" s="8" t="s">
        <v>129</v>
      </c>
      <c r="AM51" s="8" t="s">
        <v>218</v>
      </c>
      <c r="AN51" s="8" t="s">
        <v>26</v>
      </c>
      <c r="AO51" s="8"/>
      <c r="AP51" s="8" t="str">
        <f>IF( AND(AI$51&lt;&gt;0,AH$12&lt;&gt;0),AL$51&amp;" - "&amp;AK$51,0)</f>
        <v>Estudiante requiere entrenamiento de subhabilidad Tarea - Reintegración</v>
      </c>
      <c r="AQ51" s="8"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8" t="s">
        <v>26</v>
      </c>
    </row>
    <row r="52" ht="18.75" customHeight="1">
      <c r="A52" s="1"/>
      <c r="B52" s="1"/>
      <c r="C52" s="45" t="str">
        <f t="shared" si="5"/>
        <v>Cristian</v>
      </c>
      <c r="D52" s="2"/>
      <c r="E52" s="44"/>
      <c r="F52" s="23"/>
      <c r="G52" s="60" t="s">
        <v>136</v>
      </c>
      <c r="H52" s="2"/>
      <c r="I52" s="1"/>
      <c r="J52" s="4">
        <f t="shared" si="1"/>
        <v>0</v>
      </c>
      <c r="K52" s="5">
        <f t="shared" si="2"/>
        <v>0</v>
      </c>
      <c r="L52" s="6"/>
      <c r="M52" s="7"/>
      <c r="N52" s="17" t="s">
        <v>109</v>
      </c>
      <c r="O52" s="17">
        <v>25.0</v>
      </c>
      <c r="P52" s="8">
        <f t="shared" si="9"/>
        <v>0</v>
      </c>
      <c r="Q52" s="8">
        <f t="shared" si="10"/>
        <v>0</v>
      </c>
      <c r="R52" s="8"/>
      <c r="S52" s="8">
        <f t="shared" si="11"/>
        <v>0</v>
      </c>
      <c r="T52" s="8" t="str">
        <f t="shared" si="12"/>
        <v>oo</v>
      </c>
      <c r="U52" s="8">
        <f t="shared" si="13"/>
        <v>0</v>
      </c>
      <c r="V52" s="50">
        <f t="shared" si="14"/>
        <v>0</v>
      </c>
      <c r="W52" s="53" t="s">
        <v>219</v>
      </c>
      <c r="X52" s="54" t="s">
        <v>220</v>
      </c>
      <c r="Y52" s="55" t="s">
        <v>191</v>
      </c>
      <c r="Z52" s="17">
        <v>2.0</v>
      </c>
      <c r="AA52" s="8"/>
      <c r="AB52" s="8">
        <f t="shared" si="15"/>
        <v>0</v>
      </c>
      <c r="AC52" s="8">
        <f t="shared" si="16"/>
        <v>0</v>
      </c>
      <c r="AD52" s="8">
        <f t="shared" si="17"/>
        <v>0</v>
      </c>
      <c r="AE52" s="8"/>
      <c r="AF52" s="17">
        <v>12.0</v>
      </c>
      <c r="AG52" s="17" t="s">
        <v>127</v>
      </c>
      <c r="AH52" s="8">
        <f t="shared" si="18"/>
        <v>0</v>
      </c>
      <c r="AI52" s="8" t="str">
        <f t="shared" si="19"/>
        <v>BAJO</v>
      </c>
      <c r="AJ52" s="8">
        <f t="shared" si="20"/>
        <v>0</v>
      </c>
      <c r="AK52" s="8" t="s">
        <v>60</v>
      </c>
      <c r="AL52" s="8" t="s">
        <v>140</v>
      </c>
      <c r="AM52" s="8" t="s">
        <v>221</v>
      </c>
      <c r="AN52" s="8" t="s">
        <v>26</v>
      </c>
      <c r="AO52" s="8"/>
      <c r="AP52" s="8">
        <f>IF( AND(AI$52&lt;&gt;0,AH$23&lt;&gt;0),AL$52&amp;" - "&amp;AK$52,0)</f>
        <v>0</v>
      </c>
      <c r="AQ52" s="8">
        <f>IF( AP52&lt;&gt;0,AM$52,0)</f>
        <v>0</v>
      </c>
      <c r="AR52" s="8" t="s">
        <v>26</v>
      </c>
    </row>
    <row r="53" ht="20.25" customHeight="1">
      <c r="A53" s="1"/>
      <c r="B53" s="1"/>
      <c r="C53" s="45" t="str">
        <f t="shared" si="5"/>
        <v>Cristian</v>
      </c>
      <c r="D53" s="2"/>
      <c r="E53" s="33"/>
      <c r="F53" s="33"/>
      <c r="G53" s="27"/>
      <c r="H53" s="2"/>
      <c r="I53" s="1"/>
      <c r="J53" s="4">
        <f t="shared" si="1"/>
        <v>0</v>
      </c>
      <c r="K53" s="5">
        <f t="shared" si="2"/>
        <v>0</v>
      </c>
      <c r="L53" s="6"/>
      <c r="M53" s="7"/>
      <c r="N53" s="17" t="s">
        <v>109</v>
      </c>
      <c r="O53" s="17">
        <v>26.0</v>
      </c>
      <c r="P53" s="8">
        <f t="shared" si="9"/>
        <v>0</v>
      </c>
      <c r="Q53" s="8">
        <f t="shared" si="10"/>
        <v>0</v>
      </c>
      <c r="R53" s="8"/>
      <c r="S53" s="8">
        <f t="shared" si="11"/>
        <v>0</v>
      </c>
      <c r="T53" s="8" t="str">
        <f t="shared" si="12"/>
        <v>oo</v>
      </c>
      <c r="U53" s="8">
        <f t="shared" si="13"/>
        <v>0</v>
      </c>
      <c r="V53" s="50">
        <f t="shared" si="14"/>
        <v>0</v>
      </c>
      <c r="W53" s="53" t="s">
        <v>172</v>
      </c>
      <c r="X53" s="54" t="s">
        <v>222</v>
      </c>
      <c r="Y53" s="55" t="s">
        <v>191</v>
      </c>
      <c r="Z53" s="17">
        <v>3.0</v>
      </c>
      <c r="AA53" s="8"/>
      <c r="AB53" s="8">
        <f t="shared" si="15"/>
        <v>0</v>
      </c>
      <c r="AC53" s="8">
        <f t="shared" si="16"/>
        <v>0</v>
      </c>
      <c r="AD53" s="8">
        <f t="shared" si="17"/>
        <v>0</v>
      </c>
      <c r="AE53" s="8"/>
      <c r="AF53" s="8"/>
      <c r="AG53" s="8"/>
      <c r="AH53" s="8"/>
      <c r="AI53" s="8"/>
      <c r="AJ53" s="8"/>
      <c r="AK53" s="8"/>
      <c r="AL53" s="8"/>
      <c r="AM53" s="8"/>
      <c r="AN53" s="8"/>
      <c r="AO53" s="8"/>
      <c r="AP53" s="17" t="s">
        <v>223</v>
      </c>
      <c r="AQ53" s="62"/>
      <c r="AR53" s="8"/>
    </row>
    <row r="54" ht="18.75" customHeight="1">
      <c r="A54" s="1"/>
      <c r="B54" s="1"/>
      <c r="C54" s="45" t="str">
        <f t="shared" si="5"/>
        <v>Agustin</v>
      </c>
      <c r="D54" s="2"/>
      <c r="E54" s="57" t="s">
        <v>71</v>
      </c>
      <c r="F54" s="35">
        <v>0.4409722222222222</v>
      </c>
      <c r="G54" s="59" t="s">
        <v>224</v>
      </c>
      <c r="H54" s="2"/>
      <c r="I54" s="1"/>
      <c r="J54" s="4">
        <f t="shared" si="1"/>
        <v>0</v>
      </c>
      <c r="K54" s="5">
        <f t="shared" si="2"/>
        <v>0</v>
      </c>
      <c r="L54" s="6"/>
      <c r="M54" s="7"/>
      <c r="N54" s="17" t="s">
        <v>109</v>
      </c>
      <c r="O54" s="17">
        <v>27.0</v>
      </c>
      <c r="P54" s="8">
        <f t="shared" si="9"/>
        <v>0</v>
      </c>
      <c r="Q54" s="8">
        <f t="shared" si="10"/>
        <v>0</v>
      </c>
      <c r="R54" s="8"/>
      <c r="S54" s="8">
        <f t="shared" si="11"/>
        <v>0</v>
      </c>
      <c r="T54" s="8" t="str">
        <f t="shared" si="12"/>
        <v>oo</v>
      </c>
      <c r="U54" s="8">
        <f t="shared" si="13"/>
        <v>0</v>
      </c>
      <c r="V54" s="50">
        <f t="shared" si="14"/>
        <v>0</v>
      </c>
      <c r="W54" s="53" t="s">
        <v>227</v>
      </c>
      <c r="X54" s="54" t="s">
        <v>228</v>
      </c>
      <c r="Y54" s="55" t="s">
        <v>191</v>
      </c>
      <c r="Z54" s="17">
        <v>10.0</v>
      </c>
      <c r="AA54" s="8"/>
      <c r="AB54" s="8">
        <f t="shared" si="15"/>
        <v>0</v>
      </c>
      <c r="AC54" s="8">
        <f t="shared" si="16"/>
        <v>0</v>
      </c>
      <c r="AD54" s="8">
        <f t="shared" si="17"/>
        <v>0</v>
      </c>
      <c r="AE54" s="8"/>
      <c r="AF54" s="8"/>
      <c r="AG54" s="8"/>
      <c r="AH54" s="8"/>
      <c r="AI54" s="8"/>
      <c r="AJ54" s="8"/>
      <c r="AK54" s="8" t="s">
        <v>24</v>
      </c>
      <c r="AL54" s="8" t="s">
        <v>229</v>
      </c>
      <c r="AM54" s="56" t="s">
        <v>230</v>
      </c>
      <c r="AN54" s="8" t="s">
        <v>26</v>
      </c>
      <c r="AO54" s="8"/>
      <c r="AP54" s="8">
        <f>IF(AND(AD39&lt;0.5,AI$28&lt;&gt;0, AH$17&lt;&gt;0),AL$28&amp;" - "&amp;AK$28,0)</f>
        <v>0</v>
      </c>
      <c r="AQ54" s="8">
        <f t="shared" ref="AQ54:AQ78" si="21">IF( AP54&lt;&gt;0,AM54,0)</f>
        <v>0</v>
      </c>
      <c r="AR54" s="8" t="s">
        <v>26</v>
      </c>
    </row>
    <row r="55" ht="21.0" customHeight="1">
      <c r="A55" s="1"/>
      <c r="B55" s="1"/>
      <c r="C55" s="45" t="str">
        <f t="shared" si="5"/>
        <v>Agustin</v>
      </c>
      <c r="D55" s="2"/>
      <c r="E55" s="44"/>
      <c r="F55" s="23"/>
      <c r="G55" s="59" t="s">
        <v>231</v>
      </c>
      <c r="H55" s="2"/>
      <c r="I55" s="1"/>
      <c r="J55" s="4">
        <f t="shared" si="1"/>
        <v>0</v>
      </c>
      <c r="K55" s="5">
        <f t="shared" si="2"/>
        <v>0</v>
      </c>
      <c r="L55" s="6"/>
      <c r="M55" s="7"/>
      <c r="N55" s="17" t="s">
        <v>109</v>
      </c>
      <c r="O55" s="17">
        <v>28.0</v>
      </c>
      <c r="P55" s="8">
        <f t="shared" si="9"/>
        <v>0</v>
      </c>
      <c r="Q55" s="8">
        <f t="shared" si="10"/>
        <v>0</v>
      </c>
      <c r="R55" s="8"/>
      <c r="S55" s="8">
        <f t="shared" si="11"/>
        <v>1</v>
      </c>
      <c r="T55" s="8" t="str">
        <f t="shared" si="12"/>
        <v>oo</v>
      </c>
      <c r="U55" s="8">
        <f t="shared" si="13"/>
        <v>0</v>
      </c>
      <c r="V55" s="50">
        <f t="shared" si="14"/>
        <v>0</v>
      </c>
      <c r="W55" s="53" t="s">
        <v>199</v>
      </c>
      <c r="X55" s="54" t="s">
        <v>232</v>
      </c>
      <c r="Y55" s="55" t="s">
        <v>167</v>
      </c>
      <c r="Z55" s="17">
        <v>11.0</v>
      </c>
      <c r="AA55" s="8"/>
      <c r="AB55" s="8">
        <f t="shared" si="15"/>
        <v>0</v>
      </c>
      <c r="AC55" s="8">
        <f t="shared" si="16"/>
        <v>0</v>
      </c>
      <c r="AD55" s="8">
        <f t="shared" si="17"/>
        <v>0</v>
      </c>
      <c r="AE55" s="8"/>
      <c r="AF55" s="8"/>
      <c r="AG55" s="8"/>
      <c r="AH55" s="8"/>
      <c r="AI55" s="8"/>
      <c r="AJ55" s="8"/>
      <c r="AK55" s="8" t="s">
        <v>24</v>
      </c>
      <c r="AL55" s="8" t="s">
        <v>233</v>
      </c>
      <c r="AM55" s="56" t="s">
        <v>234</v>
      </c>
      <c r="AN55" s="8" t="s">
        <v>26</v>
      </c>
      <c r="AO55" s="8"/>
      <c r="AP55" s="8" t="str">
        <f>IF( AND(AD60&lt;0.5,AI$29&lt;&gt;0,AH$17&lt;&gt;0),AL$29&amp;" - "&amp;AK$29,0)</f>
        <v>Estudiante requiere entrenamiento de subhabilidad Tarea - Comunicación</v>
      </c>
      <c r="AQ55" s="8" t="str">
        <f t="shared" si="21"/>
        <v>Debe indicarle que cuando se efectúen un pedido de información, que realice una contribución a continuación de la oración de apertura “Resumiendo,…”.</v>
      </c>
      <c r="AR55" s="8" t="s">
        <v>26</v>
      </c>
    </row>
    <row r="56" ht="21.0" customHeight="1">
      <c r="A56" s="1"/>
      <c r="B56" s="1"/>
      <c r="C56" s="45" t="str">
        <f t="shared" si="5"/>
        <v>Agustin</v>
      </c>
      <c r="D56" s="2"/>
      <c r="E56" s="44"/>
      <c r="F56" s="23"/>
      <c r="G56" s="27"/>
      <c r="H56" s="2"/>
      <c r="I56" s="1"/>
      <c r="J56" s="4">
        <f t="shared" si="1"/>
        <v>0</v>
      </c>
      <c r="K56" s="5">
        <f t="shared" si="2"/>
        <v>0</v>
      </c>
      <c r="L56" s="6"/>
      <c r="M56" s="7"/>
      <c r="N56" s="17" t="s">
        <v>109</v>
      </c>
      <c r="O56" s="17">
        <v>29.0</v>
      </c>
      <c r="P56" s="8">
        <f t="shared" si="9"/>
        <v>0</v>
      </c>
      <c r="Q56" s="8">
        <f t="shared" si="10"/>
        <v>0</v>
      </c>
      <c r="R56" s="8"/>
      <c r="S56" s="8">
        <f t="shared" si="11"/>
        <v>0</v>
      </c>
      <c r="T56" s="8" t="str">
        <f t="shared" si="12"/>
        <v>oo</v>
      </c>
      <c r="U56" s="8">
        <f t="shared" si="13"/>
        <v>0</v>
      </c>
      <c r="V56" s="50">
        <f t="shared" si="14"/>
        <v>0</v>
      </c>
      <c r="W56" s="53" t="s">
        <v>22</v>
      </c>
      <c r="X56" s="54" t="s">
        <v>235</v>
      </c>
      <c r="Y56" s="55" t="s">
        <v>167</v>
      </c>
      <c r="Z56" s="17">
        <v>4.0</v>
      </c>
      <c r="AA56" s="8"/>
      <c r="AB56" s="8">
        <f t="shared" si="15"/>
        <v>0</v>
      </c>
      <c r="AC56" s="8">
        <f t="shared" si="16"/>
        <v>0</v>
      </c>
      <c r="AD56" s="8">
        <f t="shared" si="17"/>
        <v>0</v>
      </c>
      <c r="AE56" s="8"/>
      <c r="AF56" s="8"/>
      <c r="AG56" s="8"/>
      <c r="AH56" s="8"/>
      <c r="AI56" s="8"/>
      <c r="AJ56" s="8"/>
      <c r="AK56" s="8" t="s">
        <v>24</v>
      </c>
      <c r="AL56" s="8" t="s">
        <v>236</v>
      </c>
      <c r="AM56" s="56" t="s">
        <v>237</v>
      </c>
      <c r="AN56" s="8" t="s">
        <v>26</v>
      </c>
      <c r="AO56" s="8"/>
      <c r="AP56" s="8" t="str">
        <f>IF( AND(AD46&lt;0.5,AI$30&lt;&gt;0,AH$18&lt;&gt;0),AL$30&amp;" - "&amp;AK$30,0)</f>
        <v>Estudiante requiere entrenamiento de subhabilidad Requerir - Comunicación</v>
      </c>
      <c r="AQ56" s="8" t="str">
        <f t="shared" si="21"/>
        <v>Indicar que en un futuro debe formular al menos un requerimiento al grupo. El estudiante puede optar por: 
• Primera alternativa: La contribución comienza con la oración de apertura “¿Qué falta considerar... ?”.
• Segunda alternativa: La contribución comienza con la oración de apertura “Por favor, explíquenme…”.
• Tercera alternativa: La contribución comienza con la oración de apertura “Por favor, muéstrenme…”</v>
      </c>
      <c r="AR56" s="8" t="s">
        <v>26</v>
      </c>
    </row>
    <row r="57" ht="20.25" customHeight="1">
      <c r="A57" s="1"/>
      <c r="B57" s="1"/>
      <c r="C57" s="45" t="str">
        <f t="shared" si="5"/>
        <v>Agustin</v>
      </c>
      <c r="D57" s="2"/>
      <c r="E57" s="44"/>
      <c r="F57" s="23"/>
      <c r="G57" s="60" t="s">
        <v>136</v>
      </c>
      <c r="H57" s="2"/>
      <c r="I57" s="1"/>
      <c r="J57" s="4">
        <f t="shared" si="1"/>
        <v>0</v>
      </c>
      <c r="K57" s="5">
        <f t="shared" si="2"/>
        <v>0</v>
      </c>
      <c r="L57" s="6"/>
      <c r="M57" s="7"/>
      <c r="N57" s="17" t="s">
        <v>109</v>
      </c>
      <c r="O57" s="17">
        <v>30.0</v>
      </c>
      <c r="P57" s="8">
        <f t="shared" si="9"/>
        <v>0</v>
      </c>
      <c r="Q57" s="8">
        <f t="shared" si="10"/>
        <v>0</v>
      </c>
      <c r="R57" s="8"/>
      <c r="S57" s="8">
        <f t="shared" si="11"/>
        <v>1</v>
      </c>
      <c r="T57" s="8" t="str">
        <f t="shared" si="12"/>
        <v>oo</v>
      </c>
      <c r="U57" s="8">
        <f t="shared" si="13"/>
        <v>0</v>
      </c>
      <c r="V57" s="50">
        <f t="shared" si="14"/>
        <v>0</v>
      </c>
      <c r="W57" s="53" t="s">
        <v>185</v>
      </c>
      <c r="X57" s="54" t="s">
        <v>238</v>
      </c>
      <c r="Y57" s="55" t="s">
        <v>167</v>
      </c>
      <c r="Z57" s="17">
        <v>8.0</v>
      </c>
      <c r="AA57" s="8"/>
      <c r="AB57" s="8">
        <f t="shared" si="15"/>
        <v>0</v>
      </c>
      <c r="AC57" s="8">
        <f t="shared" si="16"/>
        <v>0</v>
      </c>
      <c r="AD57" s="8">
        <f t="shared" si="17"/>
        <v>0</v>
      </c>
      <c r="AE57" s="8"/>
      <c r="AF57" s="8"/>
      <c r="AG57" s="8"/>
      <c r="AH57" s="8"/>
      <c r="AI57" s="8"/>
      <c r="AJ57" s="8"/>
      <c r="AK57" s="8" t="s">
        <v>32</v>
      </c>
      <c r="AL57" s="8" t="s">
        <v>239</v>
      </c>
      <c r="AM57" s="56" t="s">
        <v>240</v>
      </c>
      <c r="AN57" s="8" t="s">
        <v>26</v>
      </c>
      <c r="AO57" s="8"/>
      <c r="AP57" s="8">
        <f>IF( AND(AD29&lt;0.5,AI$31&lt;&gt;0,AH$16&lt;&gt;0),AL$31&amp;" - "&amp;AK$31,0)</f>
        <v>0</v>
      </c>
      <c r="AQ57" s="8">
        <f t="shared" si="21"/>
        <v>0</v>
      </c>
      <c r="AR57" s="8" t="s">
        <v>26</v>
      </c>
    </row>
    <row r="58" ht="15.75" customHeight="1">
      <c r="A58" s="1"/>
      <c r="B58" s="1"/>
      <c r="C58" s="45" t="str">
        <f t="shared" si="5"/>
        <v>Agustin</v>
      </c>
      <c r="D58" s="2"/>
      <c r="E58" s="47"/>
      <c r="F58" s="25"/>
      <c r="G58" s="27"/>
      <c r="H58" s="2"/>
      <c r="I58" s="1"/>
      <c r="J58" s="4">
        <f t="shared" si="1"/>
        <v>0</v>
      </c>
      <c r="K58" s="5">
        <f t="shared" si="2"/>
        <v>0</v>
      </c>
      <c r="L58" s="6"/>
      <c r="M58" s="7"/>
      <c r="N58" s="17" t="s">
        <v>109</v>
      </c>
      <c r="O58" s="17">
        <v>31.0</v>
      </c>
      <c r="P58" s="8">
        <f t="shared" si="9"/>
        <v>0</v>
      </c>
      <c r="Q58" s="8">
        <f t="shared" si="10"/>
        <v>0</v>
      </c>
      <c r="R58" s="8"/>
      <c r="S58" s="8">
        <f t="shared" si="11"/>
        <v>0</v>
      </c>
      <c r="T58" s="8" t="str">
        <f t="shared" si="12"/>
        <v>oo</v>
      </c>
      <c r="U58" s="8">
        <f t="shared" si="13"/>
        <v>0</v>
      </c>
      <c r="V58" s="50">
        <f t="shared" si="14"/>
        <v>0</v>
      </c>
      <c r="W58" s="53" t="s">
        <v>241</v>
      </c>
      <c r="X58" s="54" t="s">
        <v>242</v>
      </c>
      <c r="Y58" s="55" t="s">
        <v>167</v>
      </c>
      <c r="Z58" s="17">
        <v>1.0</v>
      </c>
      <c r="AA58" s="8"/>
      <c r="AB58" s="8">
        <f t="shared" si="15"/>
        <v>0</v>
      </c>
      <c r="AC58" s="8">
        <f t="shared" si="16"/>
        <v>0</v>
      </c>
      <c r="AD58" s="8">
        <f t="shared" si="17"/>
        <v>0</v>
      </c>
      <c r="AE58" s="8"/>
      <c r="AF58" s="8"/>
      <c r="AG58" s="8"/>
      <c r="AH58" s="8"/>
      <c r="AI58" s="8"/>
      <c r="AJ58" s="8"/>
      <c r="AK58" s="8" t="s">
        <v>32</v>
      </c>
      <c r="AL58" s="8" t="s">
        <v>243</v>
      </c>
      <c r="AM58" s="56" t="s">
        <v>244</v>
      </c>
      <c r="AN58" s="8" t="s">
        <v>26</v>
      </c>
      <c r="AO58" s="8"/>
      <c r="AP58" s="8">
        <f>IF( AND(AD28&lt;0.5,AI$32&lt;&gt;0,AH$16&lt;&gt;0),AL$32&amp;" - "&amp;AK$32,0)</f>
        <v>0</v>
      </c>
      <c r="AQ58" s="8">
        <f t="shared" si="21"/>
        <v>0</v>
      </c>
      <c r="AR58" s="8" t="s">
        <v>26</v>
      </c>
    </row>
    <row r="59" ht="17.25" customHeight="1">
      <c r="A59" s="1"/>
      <c r="B59" s="1"/>
      <c r="C59" s="45" t="str">
        <f t="shared" si="5"/>
        <v>Agustin</v>
      </c>
      <c r="D59" s="2"/>
      <c r="E59" s="31"/>
      <c r="F59" s="31"/>
      <c r="G59" s="27"/>
      <c r="H59" s="2"/>
      <c r="I59" s="1"/>
      <c r="J59" s="4">
        <f t="shared" si="1"/>
        <v>0</v>
      </c>
      <c r="K59" s="5">
        <f t="shared" si="2"/>
        <v>0</v>
      </c>
      <c r="L59" s="63"/>
      <c r="M59" s="64"/>
      <c r="N59" s="17" t="s">
        <v>109</v>
      </c>
      <c r="O59" s="17">
        <v>32.0</v>
      </c>
      <c r="P59" s="8">
        <f t="shared" si="9"/>
        <v>0</v>
      </c>
      <c r="Q59" s="8">
        <f t="shared" si="10"/>
        <v>0</v>
      </c>
      <c r="R59" s="8"/>
      <c r="S59" s="8">
        <f t="shared" si="11"/>
        <v>0</v>
      </c>
      <c r="T59" s="8" t="str">
        <f t="shared" si="12"/>
        <v>oo</v>
      </c>
      <c r="U59" s="8">
        <f t="shared" si="13"/>
        <v>0</v>
      </c>
      <c r="V59" s="50">
        <f t="shared" si="14"/>
        <v>0</v>
      </c>
      <c r="W59" s="53" t="s">
        <v>246</v>
      </c>
      <c r="X59" s="54" t="s">
        <v>247</v>
      </c>
      <c r="Y59" s="55" t="s">
        <v>167</v>
      </c>
      <c r="Z59" s="17">
        <v>1.0</v>
      </c>
      <c r="AA59" s="8"/>
      <c r="AB59" s="8">
        <f t="shared" si="15"/>
        <v>0</v>
      </c>
      <c r="AC59" s="8">
        <f t="shared" si="16"/>
        <v>0</v>
      </c>
      <c r="AD59" s="8">
        <f t="shared" si="17"/>
        <v>0</v>
      </c>
      <c r="AE59" s="8"/>
      <c r="AF59" s="8"/>
      <c r="AG59" s="8"/>
      <c r="AH59" s="8"/>
      <c r="AI59" s="8"/>
      <c r="AJ59" s="8"/>
      <c r="AK59" s="8" t="s">
        <v>32</v>
      </c>
      <c r="AL59" s="8" t="s">
        <v>229</v>
      </c>
      <c r="AM59" s="56" t="s">
        <v>248</v>
      </c>
      <c r="AN59" s="8" t="s">
        <v>26</v>
      </c>
      <c r="AO59" s="8"/>
      <c r="AP59" s="8">
        <f>IF( AND(AD39&lt;0.5,AI$33&lt;&gt;0,AH$16&lt;&gt;0),AL$33&amp;" - "&amp;AK$33,0)</f>
        <v>0</v>
      </c>
      <c r="AQ59" s="8">
        <f t="shared" si="21"/>
        <v>0</v>
      </c>
      <c r="AR59" s="8" t="s">
        <v>26</v>
      </c>
    </row>
    <row r="60" ht="17.25" customHeight="1">
      <c r="A60" s="1"/>
      <c r="B60" s="1"/>
      <c r="C60" s="45" t="str">
        <f t="shared" si="5"/>
        <v>Alfonso Román Zubeldia</v>
      </c>
      <c r="D60" s="2"/>
      <c r="E60" s="46" t="s">
        <v>41</v>
      </c>
      <c r="F60" s="61">
        <v>0.5013888888888889</v>
      </c>
      <c r="G60" s="36" t="s">
        <v>249</v>
      </c>
      <c r="H60" s="2"/>
      <c r="I60" s="30" t="s">
        <v>185</v>
      </c>
      <c r="J60" s="4">
        <f t="shared" si="1"/>
        <v>30</v>
      </c>
      <c r="K60" s="5">
        <f t="shared" si="2"/>
        <v>8</v>
      </c>
      <c r="L60" s="6"/>
      <c r="M60" s="7"/>
      <c r="N60" s="17" t="s">
        <v>109</v>
      </c>
      <c r="O60" s="17">
        <v>33.0</v>
      </c>
      <c r="P60" s="8">
        <f t="shared" si="9"/>
        <v>0</v>
      </c>
      <c r="Q60" s="8">
        <f t="shared" si="10"/>
        <v>0</v>
      </c>
      <c r="R60" s="8"/>
      <c r="S60" s="8">
        <f t="shared" si="11"/>
        <v>1</v>
      </c>
      <c r="T60" s="8" t="str">
        <f t="shared" si="12"/>
        <v>oo</v>
      </c>
      <c r="U60" s="8">
        <f t="shared" si="13"/>
        <v>0</v>
      </c>
      <c r="V60" s="50">
        <f t="shared" si="14"/>
        <v>0</v>
      </c>
      <c r="W60" s="53" t="s">
        <v>95</v>
      </c>
      <c r="X60" s="54" t="s">
        <v>250</v>
      </c>
      <c r="Y60" s="55" t="s">
        <v>128</v>
      </c>
      <c r="Z60" s="17">
        <v>5.0</v>
      </c>
      <c r="AA60" s="8"/>
      <c r="AB60" s="8">
        <f t="shared" si="15"/>
        <v>0</v>
      </c>
      <c r="AC60" s="8">
        <f t="shared" si="16"/>
        <v>0.02222222222</v>
      </c>
      <c r="AD60" s="8">
        <f t="shared" si="17"/>
        <v>0</v>
      </c>
      <c r="AE60" s="8"/>
      <c r="AF60" s="8"/>
      <c r="AG60" s="8"/>
      <c r="AH60" s="8"/>
      <c r="AI60" s="8"/>
      <c r="AJ60" s="8"/>
      <c r="AK60" s="8" t="s">
        <v>32</v>
      </c>
      <c r="AL60" s="8" t="s">
        <v>251</v>
      </c>
      <c r="AM60" s="56" t="s">
        <v>252</v>
      </c>
      <c r="AN60" s="8" t="s">
        <v>26</v>
      </c>
      <c r="AO60" s="8"/>
      <c r="AP60" s="8">
        <f>IF( AND(AD37&lt;0.5,AI$34&lt;&gt;0,AH$16&lt;&gt;0),AL$34&amp;" - "&amp;AK$34,0)</f>
        <v>0</v>
      </c>
      <c r="AQ60" s="8">
        <f t="shared" si="21"/>
        <v>0</v>
      </c>
      <c r="AR60" s="8" t="s">
        <v>26</v>
      </c>
    </row>
    <row r="61" ht="21.75" customHeight="1">
      <c r="A61" s="1"/>
      <c r="B61" s="1"/>
      <c r="C61" s="45" t="str">
        <f t="shared" si="5"/>
        <v>Alfonso Román Zubeldia</v>
      </c>
      <c r="D61" s="2"/>
      <c r="E61" s="33"/>
      <c r="F61" s="33"/>
      <c r="G61" s="27"/>
      <c r="H61" s="2"/>
      <c r="I61" s="1"/>
      <c r="J61" s="4">
        <f t="shared" si="1"/>
        <v>0</v>
      </c>
      <c r="K61" s="5">
        <f t="shared" si="2"/>
        <v>0</v>
      </c>
      <c r="L61" s="6"/>
      <c r="M61" s="7"/>
      <c r="N61" s="17" t="s">
        <v>109</v>
      </c>
      <c r="O61" s="17">
        <v>34.0</v>
      </c>
      <c r="P61" s="8">
        <f t="shared" si="9"/>
        <v>1</v>
      </c>
      <c r="Q61" s="8">
        <f t="shared" si="10"/>
        <v>0.02222222222</v>
      </c>
      <c r="R61" s="8"/>
      <c r="S61" s="8">
        <f t="shared" si="11"/>
        <v>0</v>
      </c>
      <c r="T61" s="8">
        <f t="shared" si="12"/>
        <v>0</v>
      </c>
      <c r="U61" s="8">
        <f t="shared" si="13"/>
        <v>0</v>
      </c>
      <c r="V61" s="50">
        <f t="shared" si="14"/>
        <v>0</v>
      </c>
      <c r="W61" s="53" t="s">
        <v>47</v>
      </c>
      <c r="X61" s="54" t="s">
        <v>253</v>
      </c>
      <c r="Y61" s="55" t="s">
        <v>128</v>
      </c>
      <c r="Z61" s="17">
        <v>4.0</v>
      </c>
      <c r="AA61" s="8"/>
      <c r="AB61" s="8">
        <f t="shared" si="15"/>
        <v>0</v>
      </c>
      <c r="AC61" s="8">
        <f t="shared" si="16"/>
        <v>0.02222222222</v>
      </c>
      <c r="AD61" s="8">
        <f t="shared" si="17"/>
        <v>0</v>
      </c>
      <c r="AE61" s="8"/>
      <c r="AF61" s="8"/>
      <c r="AG61" s="8"/>
      <c r="AH61" s="8"/>
      <c r="AI61" s="8"/>
      <c r="AJ61" s="8"/>
      <c r="AK61" s="8" t="s">
        <v>32</v>
      </c>
      <c r="AL61" s="8" t="s">
        <v>233</v>
      </c>
      <c r="AM61" s="56" t="s">
        <v>254</v>
      </c>
      <c r="AN61" s="8" t="s">
        <v>26</v>
      </c>
      <c r="AO61" s="8"/>
      <c r="AP61" s="8">
        <f>IF( AND(AD60&lt;0.5,AI$35&lt;&gt;0,AH$16&lt;&gt;0),AL$35&amp;" - "&amp;AK$35,0)</f>
        <v>0</v>
      </c>
      <c r="AQ61" s="8">
        <f t="shared" si="21"/>
        <v>0</v>
      </c>
      <c r="AR61" s="8" t="s">
        <v>26</v>
      </c>
    </row>
    <row r="62" ht="18.75" customHeight="1">
      <c r="A62" s="1"/>
      <c r="B62" s="1"/>
      <c r="C62" s="45" t="str">
        <f t="shared" si="5"/>
        <v>Alfonso</v>
      </c>
      <c r="D62" s="2"/>
      <c r="E62" s="57" t="s">
        <v>73</v>
      </c>
      <c r="F62" s="61">
        <v>0.5048611111111111</v>
      </c>
      <c r="G62" s="59" t="s">
        <v>255</v>
      </c>
      <c r="H62" s="2"/>
      <c r="I62" s="30" t="s">
        <v>172</v>
      </c>
      <c r="J62" s="4">
        <f t="shared" si="1"/>
        <v>26</v>
      </c>
      <c r="K62" s="5">
        <f t="shared" si="2"/>
        <v>3</v>
      </c>
      <c r="L62" s="6"/>
      <c r="M62" s="7"/>
      <c r="N62" s="17" t="s">
        <v>109</v>
      </c>
      <c r="O62" s="17">
        <v>35.0</v>
      </c>
      <c r="P62" s="8">
        <f t="shared" si="9"/>
        <v>0</v>
      </c>
      <c r="Q62" s="8">
        <f t="shared" si="10"/>
        <v>0</v>
      </c>
      <c r="R62" s="8"/>
      <c r="S62" s="8">
        <f t="shared" si="11"/>
        <v>0</v>
      </c>
      <c r="T62" s="8" t="str">
        <f t="shared" si="12"/>
        <v>oo</v>
      </c>
      <c r="U62" s="8">
        <f t="shared" si="13"/>
        <v>0</v>
      </c>
      <c r="V62" s="50">
        <f t="shared" si="14"/>
        <v>0</v>
      </c>
      <c r="W62" s="53" t="s">
        <v>113</v>
      </c>
      <c r="X62" s="54" t="s">
        <v>256</v>
      </c>
      <c r="Y62" s="55" t="s">
        <v>128</v>
      </c>
      <c r="Z62" s="17">
        <v>6.0</v>
      </c>
      <c r="AA62" s="8"/>
      <c r="AB62" s="8">
        <f t="shared" si="15"/>
        <v>0</v>
      </c>
      <c r="AC62" s="8">
        <f t="shared" si="16"/>
        <v>0.02222222222</v>
      </c>
      <c r="AD62" s="8">
        <f t="shared" si="17"/>
        <v>0</v>
      </c>
      <c r="AE62" s="8"/>
      <c r="AF62" s="8"/>
      <c r="AG62" s="8"/>
      <c r="AH62" s="8"/>
      <c r="AI62" s="8"/>
      <c r="AJ62" s="8"/>
      <c r="AK62" s="8" t="s">
        <v>32</v>
      </c>
      <c r="AL62" s="8" t="s">
        <v>236</v>
      </c>
      <c r="AM62" s="56" t="s">
        <v>257</v>
      </c>
      <c r="AN62" s="8"/>
      <c r="AO62" s="8"/>
      <c r="AP62" s="8" t="str">
        <f>IF( AND(AD46&lt;0.5,AI$36&lt;&gt;0,AH$19&lt;&gt;0),AL$36&amp;" - "&amp;AK$36,0)</f>
        <v>Estudiante requiere entrenamiento de subhabilidad Requerir - Evaluación</v>
      </c>
      <c r="AQ62" s="8" t="str">
        <f t="shared" si="21"/>
        <v>Indicar que en un futuro debe formular al menos un requerimiento al grupo.El estudiante puede optar por: 
• Primera alternativa: La contribución comienza con la oración de apertura “¿Por qué... ?”.
• Segunda alternativa: La contribución comienza con la oración de apertura “¿Se puede…?”.</v>
      </c>
      <c r="AR62" s="8" t="s">
        <v>26</v>
      </c>
    </row>
    <row r="63" ht="18.0" customHeight="1">
      <c r="A63" s="1"/>
      <c r="B63" s="1"/>
      <c r="C63" s="45" t="str">
        <f t="shared" si="5"/>
        <v>Alfonso</v>
      </c>
      <c r="D63" s="2"/>
      <c r="E63" s="44"/>
      <c r="F63" s="23"/>
      <c r="G63" s="27"/>
      <c r="H63" s="2"/>
      <c r="I63" s="30" t="s">
        <v>185</v>
      </c>
      <c r="J63" s="4">
        <f t="shared" si="1"/>
        <v>30</v>
      </c>
      <c r="K63" s="5">
        <f t="shared" si="2"/>
        <v>8</v>
      </c>
      <c r="L63" s="6"/>
      <c r="M63" s="7"/>
      <c r="N63" s="17" t="s">
        <v>109</v>
      </c>
      <c r="O63" s="17">
        <v>36.0</v>
      </c>
      <c r="P63" s="8">
        <f t="shared" si="9"/>
        <v>0</v>
      </c>
      <c r="Q63" s="8">
        <f t="shared" si="10"/>
        <v>0</v>
      </c>
      <c r="R63" s="8"/>
      <c r="S63" s="8">
        <f t="shared" si="11"/>
        <v>0</v>
      </c>
      <c r="T63" s="8" t="str">
        <f t="shared" si="12"/>
        <v>oo</v>
      </c>
      <c r="U63" s="8">
        <f t="shared" si="13"/>
        <v>0</v>
      </c>
      <c r="V63" s="50">
        <f t="shared" si="14"/>
        <v>0</v>
      </c>
      <c r="W63" s="53" t="s">
        <v>58</v>
      </c>
      <c r="X63" s="54" t="s">
        <v>260</v>
      </c>
      <c r="Y63" s="55" t="s">
        <v>128</v>
      </c>
      <c r="Z63" s="17">
        <v>1.0</v>
      </c>
      <c r="AA63" s="8"/>
      <c r="AB63" s="8">
        <f t="shared" si="15"/>
        <v>0</v>
      </c>
      <c r="AC63" s="8">
        <f t="shared" si="16"/>
        <v>0.02222222222</v>
      </c>
      <c r="AD63" s="8">
        <f t="shared" si="17"/>
        <v>0</v>
      </c>
      <c r="AE63" s="8"/>
      <c r="AF63" s="8"/>
      <c r="AG63" s="8"/>
      <c r="AH63" s="8"/>
      <c r="AI63" s="8"/>
      <c r="AJ63" s="8"/>
      <c r="AK63" s="8" t="s">
        <v>32</v>
      </c>
      <c r="AL63" s="8" t="s">
        <v>261</v>
      </c>
      <c r="AM63" s="56" t="s">
        <v>262</v>
      </c>
      <c r="AN63" s="8" t="s">
        <v>26</v>
      </c>
      <c r="AO63" s="8"/>
      <c r="AP63" s="8" t="str">
        <f>IF( AND(AD55&lt;0.5,AI$37&lt;&gt;0,AH$19&lt;&gt;0),AL$37&amp;" - "&amp;AK$37,0)</f>
        <v>Estudiante requiere entrenamiento de subhabilidad Mantenimiento - Evaluación</v>
      </c>
      <c r="AQ63" s="8" t="str">
        <f t="shared" si="21"/>
        <v>Indicar que en un futuro debe formular al menos un requerimiento al grupo. El estudiante debe hacer su contribución a continuación de la oración de apertura “¿Están de acuerdo…?”.</v>
      </c>
      <c r="AR63" s="8" t="s">
        <v>26</v>
      </c>
    </row>
    <row r="64" ht="25.5" customHeight="1">
      <c r="A64" s="1"/>
      <c r="B64" s="1"/>
      <c r="C64" s="45" t="str">
        <f t="shared" si="5"/>
        <v>Alfonso</v>
      </c>
      <c r="D64" s="2"/>
      <c r="E64" s="23"/>
      <c r="F64" s="23"/>
      <c r="G64" s="60" t="s">
        <v>136</v>
      </c>
      <c r="H64" s="2"/>
      <c r="I64" s="1"/>
      <c r="J64" s="4">
        <f t="shared" si="1"/>
        <v>0</v>
      </c>
      <c r="K64" s="5">
        <f t="shared" si="2"/>
        <v>0</v>
      </c>
      <c r="L64" s="6"/>
      <c r="M64" s="7"/>
      <c r="N64" s="8"/>
      <c r="O64" s="8"/>
      <c r="P64" s="8"/>
      <c r="Q64" s="8"/>
      <c r="R64" s="8"/>
      <c r="S64" s="8"/>
      <c r="T64" s="8"/>
      <c r="U64" s="8"/>
      <c r="V64" s="50"/>
      <c r="W64" s="50"/>
      <c r="X64" s="50"/>
      <c r="Y64" s="50"/>
      <c r="Z64" s="8"/>
      <c r="AA64" s="8"/>
      <c r="AB64" s="8"/>
      <c r="AC64" s="8"/>
      <c r="AD64" s="8"/>
      <c r="AE64" s="8"/>
      <c r="AF64" s="8"/>
      <c r="AG64" s="8"/>
      <c r="AH64" s="8"/>
      <c r="AI64" s="8"/>
      <c r="AJ64" s="8"/>
      <c r="AK64" s="8" t="s">
        <v>37</v>
      </c>
      <c r="AL64" s="8" t="s">
        <v>239</v>
      </c>
      <c r="AM64" s="56" t="s">
        <v>263</v>
      </c>
      <c r="AN64" s="8" t="s">
        <v>26</v>
      </c>
      <c r="AO64" s="8"/>
      <c r="AP64" s="8" t="str">
        <f>IF( AND(AD29&lt;0.5,AI$38&lt;&gt;0,AH$15&lt;&gt;0),AL$38&amp;" - "&amp;AK$38,0)</f>
        <v>Estudiante requiere entrenamiento de subhabilidad Argumentación - Control</v>
      </c>
      <c r="AQ64" s="8" t="str">
        <f t="shared" si="21"/>
        <v>Debe indicarle que cuando se efectúen un pedido de sugerencia u orientación, que realice una contribución a continuación de la oración de apertura “En lugar de eso podríamos…”.
</v>
      </c>
      <c r="AR64" s="8" t="s">
        <v>26</v>
      </c>
    </row>
    <row r="65" ht="30.75" customHeight="1">
      <c r="A65" s="1"/>
      <c r="B65" s="1"/>
      <c r="C65" s="45" t="str">
        <f t="shared" si="5"/>
        <v>Alfonso</v>
      </c>
      <c r="D65" s="2"/>
      <c r="E65" s="33"/>
      <c r="F65" s="33"/>
      <c r="G65" s="27"/>
      <c r="H65" s="2"/>
      <c r="I65" s="1"/>
      <c r="J65" s="4">
        <f t="shared" si="1"/>
        <v>0</v>
      </c>
      <c r="K65" s="5">
        <f t="shared" si="2"/>
        <v>0</v>
      </c>
      <c r="L65" s="6"/>
      <c r="M65" s="7"/>
      <c r="N65" s="8"/>
      <c r="O65" s="8"/>
      <c r="P65" s="8"/>
      <c r="Q65" s="8"/>
      <c r="R65" s="8"/>
      <c r="S65" s="8"/>
      <c r="T65" s="8"/>
      <c r="U65" s="8"/>
      <c r="V65" s="50"/>
      <c r="W65" s="50"/>
      <c r="X65" s="50"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50"/>
      <c r="Z65" s="8"/>
      <c r="AA65" s="8"/>
      <c r="AB65" s="8"/>
      <c r="AC65" s="8"/>
      <c r="AD65" s="8"/>
      <c r="AE65" s="8"/>
      <c r="AF65" s="8"/>
      <c r="AG65" s="8"/>
      <c r="AH65" s="8"/>
      <c r="AI65" s="8"/>
      <c r="AJ65" s="8"/>
      <c r="AK65" s="8" t="s">
        <v>37</v>
      </c>
      <c r="AL65" s="8" t="s">
        <v>229</v>
      </c>
      <c r="AM65" s="56" t="s">
        <v>264</v>
      </c>
      <c r="AN65" s="8" t="s">
        <v>26</v>
      </c>
      <c r="AO65" s="8"/>
      <c r="AP65" s="8">
        <f>IF( AND(AD39&lt;0.5,AI$39&lt;&gt;0,AH$15&lt;&gt;0),AL$39&amp;" - "&amp;AK$39,0)</f>
        <v>0</v>
      </c>
      <c r="AQ65" s="8">
        <f t="shared" si="21"/>
        <v>0</v>
      </c>
      <c r="AR65" s="8" t="s">
        <v>26</v>
      </c>
    </row>
    <row r="66" ht="24.75" customHeight="1">
      <c r="A66" s="1"/>
      <c r="B66" s="1"/>
      <c r="C66" s="65" t="str">
        <f t="shared" si="5"/>
        <v>Cristian</v>
      </c>
      <c r="D66" s="2"/>
      <c r="E66" s="58" t="s">
        <v>74</v>
      </c>
      <c r="F66" s="61">
        <v>0.53125</v>
      </c>
      <c r="G66" s="59" t="s">
        <v>267</v>
      </c>
      <c r="H66" s="2"/>
      <c r="I66" s="30" t="s">
        <v>172</v>
      </c>
      <c r="J66" s="4">
        <f t="shared" si="1"/>
        <v>26</v>
      </c>
      <c r="K66" s="5">
        <f t="shared" si="2"/>
        <v>3</v>
      </c>
      <c r="L66" s="6"/>
      <c r="M66" s="7"/>
      <c r="N66" s="50"/>
      <c r="O66" s="50"/>
      <c r="P66" s="50"/>
      <c r="Q66" s="50"/>
      <c r="R66" s="50"/>
      <c r="S66" s="50"/>
      <c r="T66" s="50"/>
      <c r="U66" s="50"/>
      <c r="V66" s="50"/>
      <c r="W66" s="50"/>
      <c r="X66" s="50"/>
      <c r="Y66" s="50"/>
      <c r="Z66" s="8"/>
      <c r="AA66" s="8"/>
      <c r="AB66" s="8"/>
      <c r="AC66" s="8"/>
      <c r="AD66" s="8"/>
      <c r="AE66" s="8"/>
      <c r="AF66" s="8"/>
      <c r="AG66" s="8"/>
      <c r="AH66" s="8"/>
      <c r="AI66" s="8"/>
      <c r="AJ66" s="8"/>
      <c r="AK66" s="8" t="s">
        <v>37</v>
      </c>
      <c r="AL66" s="8" t="s">
        <v>261</v>
      </c>
      <c r="AM66" s="56" t="s">
        <v>268</v>
      </c>
      <c r="AN66" s="8" t="s">
        <v>26</v>
      </c>
      <c r="AO66" s="8"/>
      <c r="AP66" s="8" t="str">
        <f>IF( AND(AD55&lt;0.5,AI$40&lt;&gt;0,AH$15&lt;&gt;0),AL$40&amp;" - "&amp;AK$40,0)</f>
        <v>Estudiante requiere entrenamiento de subhabilidad Mantenimiento - Control</v>
      </c>
      <c r="AQ66" s="8" t="str">
        <f t="shared" si="21"/>
        <v>Debe indicarle que cuando se efectúen un pedido de sugerencia u orientación, que realice una contribución a continuación de la oración de apertura “Yo creo que debemos intentar…”.
</v>
      </c>
      <c r="AR66" s="8" t="s">
        <v>26</v>
      </c>
    </row>
    <row r="67" ht="27.0" customHeight="1">
      <c r="A67" s="1"/>
      <c r="B67" s="1"/>
      <c r="C67" s="65" t="str">
        <f t="shared" si="5"/>
        <v>Cristian</v>
      </c>
      <c r="D67" s="2"/>
      <c r="E67" s="23"/>
      <c r="F67" s="23"/>
      <c r="G67" s="27"/>
      <c r="H67" s="2"/>
      <c r="I67" s="1"/>
      <c r="J67" s="4">
        <f t="shared" si="1"/>
        <v>0</v>
      </c>
      <c r="K67" s="5">
        <f t="shared" si="2"/>
        <v>0</v>
      </c>
      <c r="L67" s="6"/>
      <c r="M67" s="7"/>
      <c r="N67" s="50"/>
      <c r="O67" s="50"/>
      <c r="P67" s="50"/>
      <c r="Q67" s="50"/>
      <c r="R67" s="50"/>
      <c r="S67" s="50"/>
      <c r="T67" s="50"/>
      <c r="U67" s="50"/>
      <c r="V67" s="50"/>
      <c r="W67" s="50"/>
      <c r="X67" s="50"/>
      <c r="Y67" s="50"/>
      <c r="Z67" s="8"/>
      <c r="AA67" s="8"/>
      <c r="AB67" s="8"/>
      <c r="AC67" s="8"/>
      <c r="AD67" s="8"/>
      <c r="AE67" s="8"/>
      <c r="AF67" s="8"/>
      <c r="AG67" s="8"/>
      <c r="AH67" s="8"/>
      <c r="AI67" s="8"/>
      <c r="AJ67" s="8"/>
      <c r="AK67" s="8" t="s">
        <v>37</v>
      </c>
      <c r="AL67" s="8" t="s">
        <v>233</v>
      </c>
      <c r="AM67" s="56" t="s">
        <v>270</v>
      </c>
      <c r="AN67" s="8" t="s">
        <v>26</v>
      </c>
      <c r="AO67" s="8"/>
      <c r="AP67" s="8" t="str">
        <f>IF( AND(AD60&lt;0.5,AI$41&lt;&gt;0,AH$15&lt;&gt;0),AL$41&amp;" - "&amp;AK$41,0)</f>
        <v>Estudiante requiere entrenamiento de subhabilidad Tarea - Control</v>
      </c>
      <c r="AQ67" s="8" t="str">
        <f t="shared" si="21"/>
        <v>Debe indicarle que cuando se efectúen un pedido de sugerencia u orientación, que realice una contribución a continuación de la oración de apertura “En vez de… probemos…”.
</v>
      </c>
      <c r="AR67" s="8" t="s">
        <v>26</v>
      </c>
    </row>
    <row r="68" ht="24.0" customHeight="1">
      <c r="A68" s="1"/>
      <c r="B68" s="1"/>
      <c r="C68" s="65" t="str">
        <f t="shared" si="5"/>
        <v>Cristian</v>
      </c>
      <c r="D68" s="2"/>
      <c r="E68" s="23"/>
      <c r="F68" s="23"/>
      <c r="G68" s="60" t="s">
        <v>136</v>
      </c>
      <c r="H68" s="2"/>
      <c r="I68" s="1"/>
      <c r="J68" s="4">
        <f t="shared" si="1"/>
        <v>0</v>
      </c>
      <c r="K68" s="5">
        <f t="shared" si="2"/>
        <v>0</v>
      </c>
      <c r="L68" s="6"/>
      <c r="M68" s="7"/>
      <c r="N68" s="50"/>
      <c r="O68" s="50"/>
      <c r="P68" s="50"/>
      <c r="Q68" s="50"/>
      <c r="R68" s="50"/>
      <c r="S68" s="50"/>
      <c r="T68" s="50"/>
      <c r="U68" s="50"/>
      <c r="V68" s="50"/>
      <c r="W68" s="50"/>
      <c r="X68" s="50"/>
      <c r="Y68" s="50"/>
      <c r="Z68" s="8"/>
      <c r="AA68" s="8"/>
      <c r="AB68" s="8"/>
      <c r="AC68" s="8"/>
      <c r="AD68" s="8"/>
      <c r="AE68" s="8"/>
      <c r="AF68" s="8"/>
      <c r="AG68" s="8"/>
      <c r="AH68" s="8"/>
      <c r="AI68" s="8"/>
      <c r="AJ68" s="8"/>
      <c r="AK68" s="8" t="s">
        <v>37</v>
      </c>
      <c r="AL68" s="8" t="s">
        <v>236</v>
      </c>
      <c r="AM68" s="56" t="s">
        <v>271</v>
      </c>
      <c r="AN68" s="8" t="s">
        <v>26</v>
      </c>
      <c r="AO68" s="8"/>
      <c r="AP68" s="8">
        <f>IF( AND(AD46&lt;0.5,AI$42&lt;&gt;0,AH$20&lt;&gt;0),AL$42&amp;" - "&amp;AK$42,0)</f>
        <v>0</v>
      </c>
      <c r="AQ68" s="8">
        <f t="shared" si="21"/>
        <v>0</v>
      </c>
      <c r="AR68" s="8" t="s">
        <v>26</v>
      </c>
    </row>
    <row r="69" ht="15.0" customHeight="1">
      <c r="A69" s="1"/>
      <c r="B69" s="1"/>
      <c r="C69" s="65" t="str">
        <f t="shared" si="5"/>
        <v>Cristian</v>
      </c>
      <c r="D69" s="2"/>
      <c r="E69" s="33"/>
      <c r="F69" s="33"/>
      <c r="G69" s="27"/>
      <c r="H69" s="2"/>
      <c r="I69" s="1"/>
      <c r="J69" s="4">
        <f t="shared" si="1"/>
        <v>0</v>
      </c>
      <c r="K69" s="5">
        <f t="shared" si="2"/>
        <v>0</v>
      </c>
      <c r="L69" s="6"/>
      <c r="M69" s="7"/>
      <c r="N69" s="50"/>
      <c r="O69" s="50"/>
      <c r="P69" s="50"/>
      <c r="Q69" s="50"/>
      <c r="R69" s="50"/>
      <c r="S69" s="50"/>
      <c r="T69" s="50"/>
      <c r="U69" s="50"/>
      <c r="V69" s="50"/>
      <c r="W69" s="50"/>
      <c r="X69" s="50"/>
      <c r="Y69" s="50"/>
      <c r="Z69" s="8"/>
      <c r="AA69" s="8"/>
      <c r="AB69" s="8"/>
      <c r="AC69" s="8"/>
      <c r="AD69" s="8"/>
      <c r="AE69" s="8"/>
      <c r="AF69" s="8"/>
      <c r="AG69" s="8"/>
      <c r="AH69" s="8"/>
      <c r="AI69" s="8"/>
      <c r="AJ69" s="8"/>
      <c r="AK69" s="8" t="s">
        <v>192</v>
      </c>
      <c r="AL69" s="8" t="s">
        <v>192</v>
      </c>
      <c r="AM69" s="8" t="s">
        <v>192</v>
      </c>
      <c r="AN69" s="8" t="s">
        <v>26</v>
      </c>
      <c r="AO69" s="8"/>
      <c r="AP69" s="8"/>
      <c r="AQ69" s="8">
        <f t="shared" si="21"/>
        <v>0</v>
      </c>
      <c r="AR69" s="8" t="s">
        <v>26</v>
      </c>
    </row>
    <row r="70" ht="15.0" customHeight="1">
      <c r="A70" s="1"/>
      <c r="B70" s="1"/>
      <c r="C70" s="65" t="str">
        <f t="shared" si="5"/>
        <v>Alfonso</v>
      </c>
      <c r="D70" s="2"/>
      <c r="E70" s="58" t="s">
        <v>73</v>
      </c>
      <c r="F70" s="61">
        <v>0.5368055555555555</v>
      </c>
      <c r="G70" s="59" t="s">
        <v>272</v>
      </c>
      <c r="H70" s="2"/>
      <c r="I70" s="30" t="s">
        <v>185</v>
      </c>
      <c r="J70" s="4">
        <f t="shared" si="1"/>
        <v>30</v>
      </c>
      <c r="K70" s="5">
        <f t="shared" si="2"/>
        <v>8</v>
      </c>
      <c r="L70" s="6"/>
      <c r="M70" s="7"/>
      <c r="N70" s="50"/>
      <c r="O70" s="50"/>
      <c r="P70" s="50"/>
      <c r="Q70" s="50"/>
      <c r="R70" s="50"/>
      <c r="S70" s="50"/>
      <c r="T70" s="50"/>
      <c r="U70" s="50"/>
      <c r="V70" s="50"/>
      <c r="W70" s="50"/>
      <c r="X70" s="50"/>
      <c r="Y70" s="50"/>
      <c r="Z70" s="8"/>
      <c r="AA70" s="8"/>
      <c r="AB70" s="8"/>
      <c r="AC70" s="8"/>
      <c r="AD70" s="8"/>
      <c r="AE70" s="8"/>
      <c r="AF70" s="8"/>
      <c r="AG70" s="8"/>
      <c r="AH70" s="8"/>
      <c r="AI70" s="8"/>
      <c r="AJ70" s="8"/>
      <c r="AK70" s="8" t="s">
        <v>192</v>
      </c>
      <c r="AL70" s="8" t="s">
        <v>192</v>
      </c>
      <c r="AM70" s="8" t="s">
        <v>192</v>
      </c>
      <c r="AN70" s="8" t="s">
        <v>26</v>
      </c>
      <c r="AO70" s="8"/>
      <c r="AP70" s="8"/>
      <c r="AQ70" s="8">
        <f t="shared" si="21"/>
        <v>0</v>
      </c>
      <c r="AR70" s="8" t="s">
        <v>26</v>
      </c>
    </row>
    <row r="71" ht="24.0" customHeight="1">
      <c r="A71" s="1"/>
      <c r="B71" s="1"/>
      <c r="C71" s="65" t="str">
        <f t="shared" si="5"/>
        <v>Alfonso</v>
      </c>
      <c r="D71" s="2"/>
      <c r="E71" s="23"/>
      <c r="F71" s="23"/>
      <c r="G71" s="27"/>
      <c r="H71" s="2"/>
      <c r="I71" s="1"/>
      <c r="J71" s="4">
        <f t="shared" si="1"/>
        <v>0</v>
      </c>
      <c r="K71" s="5">
        <f t="shared" si="2"/>
        <v>0</v>
      </c>
      <c r="L71" s="6"/>
      <c r="M71" s="7"/>
      <c r="N71" s="50"/>
      <c r="O71" s="50"/>
      <c r="P71" s="50"/>
      <c r="Q71" s="50"/>
      <c r="R71" s="50"/>
      <c r="S71" s="50"/>
      <c r="T71" s="50"/>
      <c r="U71" s="50"/>
      <c r="V71" s="50"/>
      <c r="W71" s="50"/>
      <c r="X71" s="50"/>
      <c r="Y71" s="50"/>
      <c r="Z71" s="8"/>
      <c r="AA71" s="8"/>
      <c r="AB71" s="8"/>
      <c r="AC71" s="8"/>
      <c r="AD71" s="8"/>
      <c r="AE71" s="8"/>
      <c r="AF71" s="8"/>
      <c r="AG71" s="8"/>
      <c r="AH71" s="8"/>
      <c r="AI71" s="8"/>
      <c r="AJ71" s="8"/>
      <c r="AK71" s="8" t="s">
        <v>44</v>
      </c>
      <c r="AL71" s="8" t="s">
        <v>273</v>
      </c>
      <c r="AM71" s="56" t="s">
        <v>274</v>
      </c>
      <c r="AN71" s="8"/>
      <c r="AO71" s="8"/>
      <c r="AP71" s="8" t="str">
        <f>IF( AND(AD52&lt;0.5,AI$45&lt;&gt;0,OR(AH$21&lt;&gt;0,AH$14&lt;&gt;0)),AL$45&amp;" - "&amp;AK$45,0)</f>
        <v>Estudiante requiere entrenamiento de subhabilidad Reconocimiento - Decisión</v>
      </c>
      <c r="AQ71" s="8" t="str">
        <f t="shared" si="21"/>
        <v>Indicar que en un futuro debe formular al menos una muestra de aprobación al grupo. El estudiante debe hacer su contribución a continuación de la oración de apertura “Sí, estoy de acuerdo…”.</v>
      </c>
      <c r="AR71" s="8" t="s">
        <v>26</v>
      </c>
    </row>
    <row r="72" ht="24.75" customHeight="1">
      <c r="A72" s="1"/>
      <c r="B72" s="1"/>
      <c r="C72" s="65" t="str">
        <f t="shared" si="5"/>
        <v>Alfonso</v>
      </c>
      <c r="D72" s="2"/>
      <c r="E72" s="23"/>
      <c r="F72" s="23"/>
      <c r="G72" s="60" t="s">
        <v>136</v>
      </c>
      <c r="H72" s="2"/>
      <c r="I72" s="1"/>
      <c r="J72" s="4">
        <f t="shared" si="1"/>
        <v>0</v>
      </c>
      <c r="K72" s="5">
        <f t="shared" si="2"/>
        <v>0</v>
      </c>
      <c r="L72" s="6"/>
      <c r="M72" s="7"/>
      <c r="N72" s="50"/>
      <c r="O72" s="50"/>
      <c r="P72" s="50"/>
      <c r="Q72" s="50"/>
      <c r="R72" s="50"/>
      <c r="S72" s="50"/>
      <c r="T72" s="50"/>
      <c r="U72" s="50"/>
      <c r="V72" s="50"/>
      <c r="W72" s="50"/>
      <c r="X72" s="50"/>
      <c r="Y72" s="50"/>
      <c r="Z72" s="8"/>
      <c r="AA72" s="8"/>
      <c r="AB72" s="8"/>
      <c r="AC72" s="8"/>
      <c r="AD72" s="8"/>
      <c r="AE72" s="8"/>
      <c r="AF72" s="8"/>
      <c r="AG72" s="8"/>
      <c r="AH72" s="8"/>
      <c r="AI72" s="8"/>
      <c r="AJ72" s="8"/>
      <c r="AK72" s="8" t="s">
        <v>52</v>
      </c>
      <c r="AL72" s="8" t="s">
        <v>273</v>
      </c>
      <c r="AM72" s="56" t="s">
        <v>275</v>
      </c>
      <c r="AN72" s="8" t="s">
        <v>26</v>
      </c>
      <c r="AO72" s="8"/>
      <c r="AP72" s="8" t="str">
        <f>IF( AND(AD52&lt;0.5,AI$46&lt;&gt;0,AH$13&lt;&gt;0),AL$46&amp;" - "&amp;AK$46,0)</f>
        <v>Estudiante requiere entrenamiento de subhabilidad Reconocimiento - Reducción de tensión</v>
      </c>
      <c r="AQ72" s="8" t="str">
        <f t="shared" si="21"/>
        <v>Indicar que en un futuro debe formular al menos una muestra de relajamiento al grupo. El estudiante debe hacer su contribución a continuación de la oración de apertura “Gracias amigos,…”.</v>
      </c>
      <c r="AR72" s="8" t="s">
        <v>26</v>
      </c>
    </row>
    <row r="73" ht="15.0" customHeight="1">
      <c r="A73" s="1"/>
      <c r="B73" s="1"/>
      <c r="C73" s="65" t="str">
        <f t="shared" si="5"/>
        <v>Alfonso</v>
      </c>
      <c r="D73" s="2"/>
      <c r="E73" s="33"/>
      <c r="F73" s="33"/>
      <c r="G73" s="27"/>
      <c r="H73" s="2"/>
      <c r="I73" s="1"/>
      <c r="J73" s="4">
        <f t="shared" si="1"/>
        <v>0</v>
      </c>
      <c r="K73" s="5">
        <f t="shared" si="2"/>
        <v>0</v>
      </c>
      <c r="L73" s="6"/>
      <c r="M73" s="7"/>
      <c r="N73" s="50"/>
      <c r="O73" s="50"/>
      <c r="P73" s="50"/>
      <c r="Q73" s="50"/>
      <c r="R73" s="50"/>
      <c r="S73" s="50"/>
      <c r="T73" s="50"/>
      <c r="U73" s="50"/>
      <c r="V73" s="50"/>
      <c r="W73" s="50"/>
      <c r="X73" s="50"/>
      <c r="Y73" s="50"/>
      <c r="Z73" s="8"/>
      <c r="AA73" s="8"/>
      <c r="AB73" s="8"/>
      <c r="AC73" s="8"/>
      <c r="AD73" s="8"/>
      <c r="AE73" s="8"/>
      <c r="AF73" s="8"/>
      <c r="AG73" s="8"/>
      <c r="AH73" s="8"/>
      <c r="AI73" s="8"/>
      <c r="AJ73" s="8"/>
      <c r="AK73" s="8" t="s">
        <v>52</v>
      </c>
      <c r="AL73" s="8" t="s">
        <v>239</v>
      </c>
      <c r="AM73" s="8" t="s">
        <v>276</v>
      </c>
      <c r="AN73" s="8" t="s">
        <v>26</v>
      </c>
      <c r="AO73" s="8"/>
      <c r="AP73" s="8">
        <f>IF( AND(AD29&lt;0.5,AI$47&lt;&gt;0,AH$22&lt;&gt;0),AL$47&amp;" - "&amp;AK$47,0)</f>
        <v>0</v>
      </c>
      <c r="AQ73" s="8">
        <f t="shared" si="21"/>
        <v>0</v>
      </c>
      <c r="AR73" s="8" t="s">
        <v>26</v>
      </c>
    </row>
    <row r="74" ht="15.0" customHeight="1">
      <c r="A74" s="1"/>
      <c r="B74" s="1"/>
      <c r="C74" s="65" t="str">
        <f t="shared" si="5"/>
        <v>Alfonso</v>
      </c>
      <c r="D74" s="2"/>
      <c r="E74" s="23"/>
      <c r="F74" s="58" t="s">
        <v>277</v>
      </c>
      <c r="G74" s="59" t="s">
        <v>278</v>
      </c>
      <c r="H74" s="2"/>
      <c r="I74" s="1"/>
      <c r="J74" s="4">
        <f t="shared" si="1"/>
        <v>0</v>
      </c>
      <c r="K74" s="5">
        <f t="shared" si="2"/>
        <v>0</v>
      </c>
      <c r="L74" s="6"/>
      <c r="M74" s="7"/>
      <c r="N74" s="50"/>
      <c r="O74" s="50"/>
      <c r="P74" s="50"/>
      <c r="Q74" s="50"/>
      <c r="R74" s="50"/>
      <c r="S74" s="50"/>
      <c r="T74" s="50"/>
      <c r="U74" s="50"/>
      <c r="V74" s="50"/>
      <c r="W74" s="50"/>
      <c r="X74" s="50"/>
      <c r="Y74" s="50"/>
      <c r="Z74" s="8"/>
      <c r="AA74" s="8"/>
      <c r="AB74" s="8"/>
      <c r="AC74" s="8"/>
      <c r="AD74" s="8"/>
      <c r="AE74" s="8"/>
      <c r="AF74" s="8"/>
      <c r="AG74" s="8"/>
      <c r="AH74" s="8"/>
      <c r="AI74" s="8"/>
      <c r="AJ74" s="8"/>
      <c r="AK74" s="8" t="s">
        <v>52</v>
      </c>
      <c r="AL74" s="8" t="s">
        <v>261</v>
      </c>
      <c r="AM74" s="8" t="s">
        <v>276</v>
      </c>
      <c r="AN74" s="8" t="s">
        <v>26</v>
      </c>
      <c r="AO74" s="8"/>
      <c r="AP74" s="8">
        <f>IF( AND(AD55&lt;0.5,AI$48&lt;&gt;0,AH$22&lt;&gt;0),AL$48&amp;" - "&amp;AK$48,0)</f>
        <v>0</v>
      </c>
      <c r="AQ74" s="8">
        <f t="shared" si="21"/>
        <v>0</v>
      </c>
      <c r="AR74" s="8" t="s">
        <v>26</v>
      </c>
    </row>
    <row r="75" ht="15.0" customHeight="1">
      <c r="A75" s="1"/>
      <c r="B75" s="1"/>
      <c r="C75" s="65" t="str">
        <f t="shared" si="5"/>
        <v>Alfonso</v>
      </c>
      <c r="D75" s="2"/>
      <c r="E75" s="23"/>
      <c r="F75" s="23"/>
      <c r="G75" s="59" t="s">
        <v>279</v>
      </c>
      <c r="H75" s="2"/>
      <c r="I75" s="30" t="s">
        <v>138</v>
      </c>
      <c r="J75" s="4">
        <f t="shared" si="1"/>
        <v>4</v>
      </c>
      <c r="K75" s="5">
        <f t="shared" si="2"/>
        <v>12</v>
      </c>
      <c r="L75" s="6"/>
      <c r="M75" s="7"/>
      <c r="N75" s="50"/>
      <c r="O75" s="50"/>
      <c r="P75" s="50"/>
      <c r="Q75" s="50"/>
      <c r="R75" s="50"/>
      <c r="S75" s="50"/>
      <c r="T75" s="50"/>
      <c r="U75" s="50"/>
      <c r="V75" s="50"/>
      <c r="W75" s="50"/>
      <c r="X75" s="50"/>
      <c r="Y75" s="50"/>
      <c r="Z75" s="8"/>
      <c r="AA75" s="8"/>
      <c r="AB75" s="8"/>
      <c r="AC75" s="8"/>
      <c r="AD75" s="8"/>
      <c r="AE75" s="8"/>
      <c r="AF75" s="8"/>
      <c r="AG75" s="8"/>
      <c r="AH75" s="8"/>
      <c r="AI75" s="8"/>
      <c r="AJ75" s="8"/>
      <c r="AK75" s="8" t="s">
        <v>60</v>
      </c>
      <c r="AL75" s="8" t="s">
        <v>280</v>
      </c>
      <c r="AM75" s="8" t="s">
        <v>281</v>
      </c>
      <c r="AN75" s="8" t="s">
        <v>26</v>
      </c>
      <c r="AO75" s="8"/>
      <c r="AP75" s="8" t="str">
        <f>IF( AND(AD37&lt;0.5,AI$49&lt;&gt;0,AH$12&lt;&gt;0),AL$49&amp;" - "&amp;AK$49,0)</f>
        <v>Estudiante requiere entrenamiento de subhabilidad Motivar  - Reintegración</v>
      </c>
      <c r="AQ75" s="8" t="str">
        <f t="shared" si="21"/>
        <v>Indicar que en un futuro debe formular al menos una muestra de solidaridad al grupo. El estudiante debe hacer su contribución a continuación de la oración de apertura “¡vamos por buen camino!...”.</v>
      </c>
      <c r="AR75" s="8" t="s">
        <v>26</v>
      </c>
    </row>
    <row r="76" ht="24.75" customHeight="1">
      <c r="A76" s="1"/>
      <c r="B76" s="1"/>
      <c r="C76" s="65" t="str">
        <f t="shared" si="5"/>
        <v>Alfonso</v>
      </c>
      <c r="D76" s="2"/>
      <c r="E76" s="23"/>
      <c r="F76" s="23"/>
      <c r="G76" s="27"/>
      <c r="H76" s="2"/>
      <c r="I76" s="1"/>
      <c r="J76" s="4">
        <f t="shared" si="1"/>
        <v>0</v>
      </c>
      <c r="K76" s="5">
        <f t="shared" si="2"/>
        <v>0</v>
      </c>
      <c r="L76" s="6"/>
      <c r="M76" s="7"/>
      <c r="N76" s="50"/>
      <c r="O76" s="50"/>
      <c r="P76" s="50"/>
      <c r="Q76" s="50"/>
      <c r="R76" s="50"/>
      <c r="S76" s="50"/>
      <c r="T76" s="50"/>
      <c r="U76" s="50"/>
      <c r="V76" s="50"/>
      <c r="W76" s="50"/>
      <c r="X76" s="50"/>
      <c r="Y76" s="50"/>
      <c r="Z76" s="8"/>
      <c r="AA76" s="8"/>
      <c r="AB76" s="8"/>
      <c r="AC76" s="8"/>
      <c r="AD76" s="8"/>
      <c r="AE76" s="8"/>
      <c r="AF76" s="8"/>
      <c r="AG76" s="8"/>
      <c r="AH76" s="8"/>
      <c r="AI76" s="8"/>
      <c r="AJ76" s="8"/>
      <c r="AK76" s="8" t="s">
        <v>60</v>
      </c>
      <c r="AL76" s="8" t="s">
        <v>261</v>
      </c>
      <c r="AM76" s="56" t="s">
        <v>284</v>
      </c>
      <c r="AN76" s="8" t="s">
        <v>26</v>
      </c>
      <c r="AO76" s="8"/>
      <c r="AP76" s="8" t="str">
        <f>IF( AND(AD55&lt;0.5,AI$50&lt;&gt;0,AH$12&lt;&gt;0),AL$50&amp;" - "&amp;AK$50,0)</f>
        <v>Estudiante requiere entrenamiento de subhabilidad Mantenimiento - Reintegración</v>
      </c>
      <c r="AQ76" s="8" t="str">
        <f t="shared" si="21"/>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8" t="s">
        <v>26</v>
      </c>
    </row>
    <row r="77" ht="15.0" customHeight="1">
      <c r="A77" s="1"/>
      <c r="B77" s="1"/>
      <c r="C77" s="65" t="str">
        <f t="shared" si="5"/>
        <v>Alfonso</v>
      </c>
      <c r="D77" s="2"/>
      <c r="E77" s="58" t="s">
        <v>73</v>
      </c>
      <c r="F77" s="58" t="s">
        <v>285</v>
      </c>
      <c r="G77" s="59" t="s">
        <v>286</v>
      </c>
      <c r="H77" s="2"/>
      <c r="I77" s="30" t="s">
        <v>246</v>
      </c>
      <c r="J77" s="4">
        <f t="shared" si="1"/>
        <v>32</v>
      </c>
      <c r="K77" s="5">
        <f t="shared" si="2"/>
        <v>1</v>
      </c>
      <c r="L77" s="6"/>
      <c r="M77" s="7"/>
      <c r="N77" s="50"/>
      <c r="O77" s="50"/>
      <c r="P77" s="50"/>
      <c r="Q77" s="50"/>
      <c r="R77" s="50"/>
      <c r="S77" s="50"/>
      <c r="T77" s="50"/>
      <c r="U77" s="50"/>
      <c r="V77" s="50"/>
      <c r="W77" s="50"/>
      <c r="X77" s="50"/>
      <c r="Y77" s="50"/>
      <c r="Z77" s="8"/>
      <c r="AA77" s="8"/>
      <c r="AB77" s="8"/>
      <c r="AC77" s="8"/>
      <c r="AD77" s="8"/>
      <c r="AE77" s="8"/>
      <c r="AF77" s="8"/>
      <c r="AG77" s="8"/>
      <c r="AH77" s="8"/>
      <c r="AI77" s="8"/>
      <c r="AJ77" s="8"/>
      <c r="AK77" s="8" t="s">
        <v>60</v>
      </c>
      <c r="AL77" s="8" t="s">
        <v>233</v>
      </c>
      <c r="AM77" s="8" t="s">
        <v>288</v>
      </c>
      <c r="AN77" s="8" t="s">
        <v>26</v>
      </c>
      <c r="AO77" s="8"/>
      <c r="AP77" s="8" t="str">
        <f>IF( AND(AD60&lt;0.5,AI$51&lt;&gt;0,AH$12&lt;&gt;0),AL$51&amp;" - "&amp;AK$51,0)</f>
        <v>Estudiante requiere entrenamiento de subhabilidad Tarea - Reintegración</v>
      </c>
      <c r="AQ77" s="8" t="str">
        <f t="shared" si="21"/>
        <v>Indicar que en un futuro debe formular al menos una muestra de solidaridad al grupo. El estudiante debe hacer su contribución a continuación de la oración de apertura “¡Hasta la próxima!...”.</v>
      </c>
      <c r="AR77" s="8" t="s">
        <v>26</v>
      </c>
    </row>
    <row r="78" ht="15.0" customHeight="1">
      <c r="A78" s="1"/>
      <c r="B78" s="1"/>
      <c r="C78" s="65" t="str">
        <f t="shared" si="5"/>
        <v>Alfonso</v>
      </c>
      <c r="D78" s="2"/>
      <c r="E78" s="23"/>
      <c r="F78" s="23"/>
      <c r="G78" s="27"/>
      <c r="H78" s="2"/>
      <c r="I78" s="1"/>
      <c r="J78" s="4">
        <f t="shared" si="1"/>
        <v>0</v>
      </c>
      <c r="K78" s="5">
        <f t="shared" si="2"/>
        <v>0</v>
      </c>
      <c r="L78" s="6"/>
      <c r="M78" s="7"/>
      <c r="N78" s="50"/>
      <c r="O78" s="50"/>
      <c r="P78" s="50"/>
      <c r="Q78" s="50"/>
      <c r="R78" s="50"/>
      <c r="S78" s="50"/>
      <c r="T78" s="50"/>
      <c r="U78" s="50"/>
      <c r="V78" s="50"/>
      <c r="W78" s="50"/>
      <c r="X78" s="50"/>
      <c r="Y78" s="50"/>
      <c r="Z78" s="8"/>
      <c r="AA78" s="8"/>
      <c r="AB78" s="8"/>
      <c r="AC78" s="8"/>
      <c r="AD78" s="8"/>
      <c r="AE78" s="8"/>
      <c r="AF78" s="8"/>
      <c r="AG78" s="8"/>
      <c r="AH78" s="8"/>
      <c r="AI78" s="8"/>
      <c r="AJ78" s="8"/>
      <c r="AK78" s="8" t="s">
        <v>60</v>
      </c>
      <c r="AL78" s="8" t="s">
        <v>239</v>
      </c>
      <c r="AM78" s="8" t="s">
        <v>289</v>
      </c>
      <c r="AN78" s="8" t="s">
        <v>26</v>
      </c>
      <c r="AO78" s="8"/>
      <c r="AP78" s="8">
        <f>IF( AND(AD29&lt;0.5,AI$52&lt;&gt;0,AH$23&lt;&gt;0),AL$52&amp;" - "&amp;AK$52,0)</f>
        <v>0</v>
      </c>
      <c r="AQ78" s="8">
        <f t="shared" si="21"/>
        <v>0</v>
      </c>
      <c r="AR78" s="8" t="s">
        <v>26</v>
      </c>
    </row>
    <row r="79" ht="15.0" customHeight="1">
      <c r="A79" s="1"/>
      <c r="B79" s="1"/>
      <c r="C79" s="65" t="str">
        <f t="shared" si="5"/>
        <v>Alfonso</v>
      </c>
      <c r="D79" s="2"/>
      <c r="E79" s="23"/>
      <c r="F79" s="23"/>
      <c r="G79" s="60" t="s">
        <v>136</v>
      </c>
      <c r="H79" s="2"/>
      <c r="I79" s="1"/>
      <c r="J79" s="4">
        <f t="shared" si="1"/>
        <v>0</v>
      </c>
      <c r="K79" s="5">
        <f t="shared" si="2"/>
        <v>0</v>
      </c>
      <c r="L79" s="6"/>
      <c r="M79" s="7"/>
      <c r="N79" s="50"/>
      <c r="O79" s="50"/>
      <c r="P79" s="50"/>
      <c r="Q79" s="50"/>
      <c r="R79" s="50"/>
      <c r="S79" s="50"/>
      <c r="T79" s="50"/>
      <c r="U79" s="50"/>
      <c r="V79" s="50"/>
      <c r="W79" s="50"/>
      <c r="X79" s="50"/>
      <c r="Y79" s="50"/>
      <c r="Z79" s="8"/>
      <c r="AA79" s="8"/>
      <c r="AB79" s="8"/>
      <c r="AC79" s="8"/>
      <c r="AD79" s="8"/>
      <c r="AE79" s="8"/>
      <c r="AF79" s="8"/>
      <c r="AG79" s="8"/>
      <c r="AH79" s="8"/>
      <c r="AI79" s="8"/>
      <c r="AJ79" s="8"/>
      <c r="AK79" s="8"/>
      <c r="AL79" s="8"/>
      <c r="AM79" s="8"/>
      <c r="AN79" s="8"/>
      <c r="AO79" s="8"/>
      <c r="AP79" s="8"/>
      <c r="AQ79" s="8"/>
      <c r="AR79" s="8" t="s">
        <v>26</v>
      </c>
    </row>
    <row r="80" ht="15.0" customHeight="1">
      <c r="A80" s="1"/>
      <c r="B80" s="1"/>
      <c r="C80" s="65" t="str">
        <f t="shared" si="5"/>
        <v>Alfonso</v>
      </c>
      <c r="D80" s="2"/>
      <c r="E80" s="23"/>
      <c r="F80" s="23"/>
      <c r="G80" s="27"/>
      <c r="H80" s="2"/>
      <c r="I80" s="1"/>
      <c r="J80" s="4">
        <f t="shared" si="1"/>
        <v>0</v>
      </c>
      <c r="K80" s="5">
        <f t="shared" si="2"/>
        <v>0</v>
      </c>
      <c r="L80" s="6"/>
      <c r="M80" s="7"/>
      <c r="N80" s="50"/>
      <c r="O80" s="50"/>
      <c r="P80" s="50"/>
      <c r="Q80" s="50"/>
      <c r="R80" s="50"/>
      <c r="S80" s="50"/>
      <c r="T80" s="50"/>
      <c r="U80" s="50"/>
      <c r="V80" s="50"/>
      <c r="W80" s="50"/>
      <c r="X80" s="50"/>
      <c r="Y80" s="50"/>
      <c r="Z80" s="8"/>
      <c r="AA80" s="8"/>
      <c r="AB80" s="8"/>
      <c r="AC80" s="8"/>
      <c r="AD80" s="8"/>
      <c r="AE80" s="8"/>
      <c r="AF80" s="8"/>
      <c r="AG80" s="8"/>
      <c r="AH80" s="8"/>
      <c r="AI80" s="8"/>
      <c r="AJ80" s="8"/>
      <c r="AK80" s="8"/>
      <c r="AL80" s="8"/>
      <c r="AM80" s="8"/>
      <c r="AN80" s="8"/>
      <c r="AO80" s="8"/>
      <c r="AP80" s="8"/>
      <c r="AQ80" s="8"/>
      <c r="AR80" s="8"/>
    </row>
    <row r="81" ht="15.0" customHeight="1">
      <c r="A81" s="1"/>
      <c r="B81" s="1"/>
      <c r="C81" s="65" t="str">
        <f t="shared" si="5"/>
        <v>Alfonso</v>
      </c>
      <c r="D81" s="2"/>
      <c r="E81" s="23"/>
      <c r="F81" s="23"/>
      <c r="G81" s="23"/>
      <c r="H81" s="2"/>
      <c r="I81" s="1"/>
      <c r="J81" s="4">
        <f t="shared" si="1"/>
        <v>0</v>
      </c>
      <c r="K81" s="5">
        <f t="shared" si="2"/>
        <v>0</v>
      </c>
      <c r="L81" s="6"/>
      <c r="M81" s="7"/>
      <c r="N81" s="50"/>
      <c r="O81" s="50"/>
      <c r="P81" s="50"/>
      <c r="Q81" s="50"/>
      <c r="R81" s="50"/>
      <c r="S81" s="50"/>
      <c r="T81" s="50"/>
      <c r="U81" s="50"/>
      <c r="V81" s="50"/>
      <c r="W81" s="50"/>
      <c r="X81" s="50"/>
      <c r="Y81" s="50"/>
      <c r="Z81" s="8"/>
      <c r="AA81" s="8"/>
      <c r="AB81" s="8"/>
      <c r="AC81" s="8"/>
      <c r="AD81" s="8"/>
      <c r="AE81" s="8"/>
      <c r="AF81" s="8"/>
      <c r="AG81" s="8"/>
      <c r="AH81" s="8"/>
      <c r="AI81" s="8"/>
      <c r="AJ81" s="8"/>
      <c r="AK81" s="8"/>
      <c r="AL81" s="8"/>
      <c r="AM81" s="8"/>
      <c r="AN81" s="8"/>
      <c r="AO81" s="8"/>
      <c r="AP81" s="8"/>
      <c r="AQ81" s="8"/>
      <c r="AR81" s="8"/>
    </row>
    <row r="82" ht="15.0" customHeight="1">
      <c r="A82" s="1"/>
      <c r="B82" s="1"/>
      <c r="C82" s="65" t="str">
        <f t="shared" si="5"/>
        <v>Alfonso</v>
      </c>
      <c r="D82" s="2"/>
      <c r="E82" s="23"/>
      <c r="F82" s="58" t="s">
        <v>291</v>
      </c>
      <c r="G82" s="59" t="s">
        <v>292</v>
      </c>
      <c r="H82" s="2"/>
      <c r="I82" s="30" t="s">
        <v>186</v>
      </c>
      <c r="J82" s="4">
        <f t="shared" si="1"/>
        <v>15</v>
      </c>
      <c r="K82" s="5">
        <f t="shared" si="2"/>
        <v>4</v>
      </c>
      <c r="L82" s="6"/>
      <c r="M82" s="7"/>
      <c r="N82" s="50"/>
      <c r="O82" s="50"/>
      <c r="P82" s="50"/>
      <c r="Q82" s="50"/>
      <c r="R82" s="50"/>
      <c r="S82" s="50"/>
      <c r="T82" s="50"/>
      <c r="U82" s="50"/>
      <c r="V82" s="50"/>
      <c r="W82" s="50"/>
      <c r="X82" s="50"/>
      <c r="Y82" s="50"/>
      <c r="Z82" s="8"/>
      <c r="AA82" s="8"/>
      <c r="AB82" s="8"/>
      <c r="AC82" s="8"/>
      <c r="AD82" s="8"/>
      <c r="AE82" s="8"/>
      <c r="AF82" s="8"/>
      <c r="AG82" s="8"/>
      <c r="AH82" s="8"/>
      <c r="AI82" s="8"/>
      <c r="AJ82" s="8"/>
      <c r="AK82" s="8"/>
      <c r="AL82" s="8"/>
      <c r="AM82" s="8"/>
      <c r="AN82" s="8"/>
      <c r="AO82" s="8"/>
      <c r="AP82" s="8"/>
      <c r="AQ82" s="8"/>
      <c r="AR82" s="8"/>
    </row>
    <row r="83" ht="15.0" customHeight="1">
      <c r="A83" s="1"/>
      <c r="B83" s="1"/>
      <c r="C83" s="65" t="str">
        <f t="shared" si="5"/>
        <v>Alfonso</v>
      </c>
      <c r="D83" s="2"/>
      <c r="E83" s="23"/>
      <c r="F83" s="23"/>
      <c r="G83" s="27"/>
      <c r="H83" s="2"/>
      <c r="I83" s="1"/>
      <c r="J83" s="4">
        <f t="shared" si="1"/>
        <v>0</v>
      </c>
      <c r="K83" s="5">
        <f t="shared" si="2"/>
        <v>0</v>
      </c>
      <c r="L83" s="6"/>
      <c r="M83" s="7"/>
      <c r="N83" s="50"/>
      <c r="O83" s="50"/>
      <c r="P83" s="50"/>
      <c r="Q83" s="50"/>
      <c r="R83" s="50"/>
      <c r="S83" s="50"/>
      <c r="T83" s="50"/>
      <c r="U83" s="50"/>
      <c r="V83" s="50"/>
      <c r="W83" s="50"/>
      <c r="X83" s="50"/>
      <c r="Y83" s="50"/>
      <c r="Z83" s="8"/>
      <c r="AA83" s="8"/>
      <c r="AB83" s="8"/>
      <c r="AC83" s="8"/>
      <c r="AD83" s="8"/>
      <c r="AE83" s="8"/>
      <c r="AF83" s="8"/>
      <c r="AG83" s="8"/>
      <c r="AH83" s="8"/>
      <c r="AI83" s="8"/>
      <c r="AJ83" s="8"/>
      <c r="AK83" s="8"/>
      <c r="AL83" s="8"/>
      <c r="AM83" s="8"/>
      <c r="AN83" s="8"/>
      <c r="AO83" s="8"/>
      <c r="AP83" s="8"/>
      <c r="AQ83" s="8"/>
      <c r="AR83" s="8"/>
    </row>
    <row r="84" ht="15.0" customHeight="1">
      <c r="A84" s="1"/>
      <c r="B84" s="1"/>
      <c r="C84" s="65" t="str">
        <f t="shared" si="5"/>
        <v>Cristian</v>
      </c>
      <c r="D84" s="2"/>
      <c r="E84" s="58" t="s">
        <v>74</v>
      </c>
      <c r="F84" s="58" t="s">
        <v>293</v>
      </c>
      <c r="G84" s="59" t="s">
        <v>294</v>
      </c>
      <c r="H84" s="2"/>
      <c r="I84" s="30" t="s">
        <v>149</v>
      </c>
      <c r="J84" s="4">
        <f t="shared" si="1"/>
        <v>6</v>
      </c>
      <c r="K84" s="5">
        <f t="shared" si="2"/>
        <v>5</v>
      </c>
      <c r="L84" s="6"/>
      <c r="M84" s="7"/>
      <c r="N84" s="50"/>
      <c r="O84" s="50"/>
      <c r="P84" s="50"/>
      <c r="Q84" s="50"/>
      <c r="R84" s="50"/>
      <c r="S84" s="50"/>
      <c r="T84" s="50"/>
      <c r="U84" s="50"/>
      <c r="V84" s="50"/>
      <c r="W84" s="50"/>
      <c r="X84" s="50"/>
      <c r="Y84" s="50"/>
      <c r="Z84" s="8"/>
      <c r="AA84" s="8"/>
      <c r="AB84" s="8"/>
      <c r="AC84" s="8"/>
      <c r="AD84" s="8"/>
      <c r="AE84" s="8"/>
      <c r="AF84" s="8"/>
      <c r="AG84" s="8"/>
      <c r="AH84" s="8"/>
      <c r="AI84" s="8"/>
      <c r="AJ84" s="8"/>
      <c r="AK84" s="8"/>
      <c r="AL84" s="8"/>
      <c r="AM84" s="8"/>
      <c r="AN84" s="8"/>
      <c r="AO84" s="8"/>
      <c r="AP84" s="8"/>
      <c r="AQ84" s="8"/>
      <c r="AR84" s="8"/>
    </row>
    <row r="85" ht="15.0" customHeight="1">
      <c r="A85" s="1"/>
      <c r="B85" s="1"/>
      <c r="C85" s="65" t="str">
        <f t="shared" si="5"/>
        <v>Cristian</v>
      </c>
      <c r="D85" s="2"/>
      <c r="E85" s="23"/>
      <c r="F85" s="23"/>
      <c r="G85" s="27"/>
      <c r="H85" s="2"/>
      <c r="I85" s="1"/>
      <c r="J85" s="4">
        <f t="shared" si="1"/>
        <v>0</v>
      </c>
      <c r="K85" s="5">
        <f t="shared" si="2"/>
        <v>0</v>
      </c>
      <c r="L85" s="6"/>
      <c r="M85" s="7"/>
      <c r="N85" s="50"/>
      <c r="O85" s="50"/>
      <c r="P85" s="50"/>
      <c r="Q85" s="50"/>
      <c r="R85" s="50"/>
      <c r="S85" s="50"/>
      <c r="T85" s="50"/>
      <c r="U85" s="50"/>
      <c r="V85" s="50"/>
      <c r="W85" s="50"/>
      <c r="X85" s="50"/>
      <c r="Y85" s="50"/>
      <c r="Z85" s="8"/>
      <c r="AA85" s="8"/>
      <c r="AB85" s="8"/>
      <c r="AC85" s="8"/>
      <c r="AD85" s="8"/>
      <c r="AE85" s="8"/>
      <c r="AF85" s="8"/>
      <c r="AG85" s="8"/>
      <c r="AH85" s="8"/>
      <c r="AI85" s="8"/>
      <c r="AJ85" s="8"/>
      <c r="AK85" s="8"/>
      <c r="AL85" s="8"/>
      <c r="AM85" s="8"/>
      <c r="AN85" s="8"/>
      <c r="AO85" s="8"/>
      <c r="AP85" s="8"/>
      <c r="AQ85" s="8"/>
      <c r="AR85" s="8"/>
    </row>
    <row r="86" ht="15.0" customHeight="1">
      <c r="A86" s="1"/>
      <c r="B86" s="1"/>
      <c r="C86" s="65" t="str">
        <f t="shared" si="5"/>
        <v>Cristian</v>
      </c>
      <c r="D86" s="2"/>
      <c r="E86" s="23"/>
      <c r="F86" s="23"/>
      <c r="G86" s="60" t="s">
        <v>136</v>
      </c>
      <c r="H86" s="2"/>
      <c r="I86" s="1"/>
      <c r="J86" s="4">
        <f t="shared" si="1"/>
        <v>0</v>
      </c>
      <c r="K86" s="5">
        <f t="shared" si="2"/>
        <v>0</v>
      </c>
      <c r="L86" s="6"/>
      <c r="M86" s="7"/>
      <c r="N86" s="50"/>
      <c r="O86" s="50"/>
      <c r="P86" s="50"/>
      <c r="Q86" s="50"/>
      <c r="R86" s="50"/>
      <c r="S86" s="50"/>
      <c r="T86" s="50"/>
      <c r="U86" s="50"/>
      <c r="V86" s="50"/>
      <c r="W86" s="50"/>
      <c r="X86" s="50"/>
      <c r="Y86" s="50"/>
      <c r="Z86" s="8"/>
      <c r="AA86" s="8"/>
      <c r="AB86" s="8"/>
      <c r="AC86" s="8"/>
      <c r="AD86" s="8"/>
      <c r="AE86" s="8"/>
      <c r="AF86" s="8"/>
      <c r="AG86" s="8"/>
      <c r="AH86" s="8"/>
      <c r="AI86" s="8"/>
      <c r="AJ86" s="8"/>
      <c r="AK86" s="8"/>
      <c r="AL86" s="8"/>
      <c r="AM86" s="8"/>
      <c r="AN86" s="8"/>
      <c r="AO86" s="8"/>
      <c r="AP86" s="8"/>
      <c r="AQ86" s="8"/>
      <c r="AR86" s="8"/>
    </row>
    <row r="87" ht="15.0" customHeight="1">
      <c r="A87" s="1"/>
      <c r="B87" s="1"/>
      <c r="C87" s="65" t="str">
        <f t="shared" si="5"/>
        <v>Cristian</v>
      </c>
      <c r="D87" s="2"/>
      <c r="E87" s="23"/>
      <c r="F87" s="23"/>
      <c r="G87" s="27"/>
      <c r="H87" s="2"/>
      <c r="I87" s="1"/>
      <c r="J87" s="4">
        <f t="shared" si="1"/>
        <v>0</v>
      </c>
      <c r="K87" s="5">
        <f t="shared" si="2"/>
        <v>0</v>
      </c>
      <c r="L87" s="6"/>
      <c r="M87" s="7"/>
      <c r="N87" s="50"/>
      <c r="O87" s="50"/>
      <c r="P87" s="50"/>
      <c r="Q87" s="50"/>
      <c r="R87" s="50"/>
      <c r="S87" s="50"/>
      <c r="T87" s="50"/>
      <c r="U87" s="50"/>
      <c r="V87" s="50"/>
      <c r="W87" s="50"/>
      <c r="X87" s="50"/>
      <c r="Y87" s="50"/>
      <c r="Z87" s="8"/>
      <c r="AA87" s="8"/>
      <c r="AB87" s="8"/>
      <c r="AC87" s="8"/>
      <c r="AD87" s="8"/>
      <c r="AE87" s="8"/>
      <c r="AF87" s="8"/>
      <c r="AG87" s="8"/>
      <c r="AH87" s="8"/>
      <c r="AI87" s="8"/>
      <c r="AJ87" s="8"/>
      <c r="AK87" s="8"/>
      <c r="AL87" s="8"/>
      <c r="AM87" s="8"/>
      <c r="AN87" s="8"/>
      <c r="AO87" s="8"/>
      <c r="AP87" s="8"/>
      <c r="AQ87" s="8"/>
      <c r="AR87" s="8"/>
    </row>
    <row r="88" ht="15.0" customHeight="1">
      <c r="A88" s="1"/>
      <c r="B88" s="1"/>
      <c r="C88" s="65" t="str">
        <f t="shared" si="5"/>
        <v>Cristian</v>
      </c>
      <c r="D88" s="2"/>
      <c r="E88" s="23"/>
      <c r="F88" s="58" t="s">
        <v>296</v>
      </c>
      <c r="G88" s="59" t="s">
        <v>297</v>
      </c>
      <c r="H88" s="2"/>
      <c r="I88" s="30" t="s">
        <v>186</v>
      </c>
      <c r="J88" s="4">
        <f t="shared" si="1"/>
        <v>15</v>
      </c>
      <c r="K88" s="5">
        <f t="shared" si="2"/>
        <v>4</v>
      </c>
      <c r="L88" s="6"/>
      <c r="M88" s="7"/>
      <c r="N88" s="50"/>
      <c r="O88" s="50"/>
      <c r="P88" s="50"/>
      <c r="Q88" s="50"/>
      <c r="R88" s="50"/>
      <c r="S88" s="50"/>
      <c r="T88" s="50"/>
      <c r="U88" s="50"/>
      <c r="V88" s="50"/>
      <c r="W88" s="50"/>
      <c r="X88" s="50"/>
      <c r="Y88" s="50"/>
      <c r="Z88" s="8"/>
      <c r="AA88" s="8"/>
      <c r="AB88" s="8"/>
      <c r="AC88" s="8"/>
      <c r="AD88" s="8"/>
      <c r="AE88" s="8"/>
      <c r="AF88" s="8"/>
      <c r="AG88" s="8"/>
      <c r="AH88" s="8"/>
      <c r="AI88" s="8"/>
      <c r="AJ88" s="8"/>
      <c r="AK88" s="8"/>
      <c r="AL88" s="8"/>
      <c r="AM88" s="8"/>
      <c r="AN88" s="8"/>
      <c r="AO88" s="8"/>
      <c r="AP88" s="8"/>
      <c r="AQ88" s="8"/>
      <c r="AR88" s="8"/>
    </row>
    <row r="89" ht="15.0" customHeight="1">
      <c r="A89" s="1"/>
      <c r="B89" s="1"/>
      <c r="C89" s="65" t="str">
        <f t="shared" si="5"/>
        <v>Cristian</v>
      </c>
      <c r="D89" s="2"/>
      <c r="E89" s="23"/>
      <c r="F89" s="23"/>
      <c r="G89" s="59" t="s">
        <v>298</v>
      </c>
      <c r="H89" s="2"/>
      <c r="I89" s="1"/>
      <c r="J89" s="4">
        <f t="shared" si="1"/>
        <v>0</v>
      </c>
      <c r="K89" s="5">
        <f t="shared" si="2"/>
        <v>0</v>
      </c>
      <c r="L89" s="6"/>
      <c r="M89" s="7"/>
      <c r="N89" s="50"/>
      <c r="O89" s="50"/>
      <c r="P89" s="50"/>
      <c r="Q89" s="50"/>
      <c r="R89" s="50"/>
      <c r="S89" s="50"/>
      <c r="T89" s="50"/>
      <c r="U89" s="50"/>
      <c r="V89" s="50"/>
      <c r="W89" s="50"/>
      <c r="X89" s="50"/>
      <c r="Y89" s="50"/>
      <c r="Z89" s="50"/>
      <c r="AA89" s="50"/>
      <c r="AB89" s="50"/>
      <c r="AC89" s="50"/>
      <c r="AD89" s="50"/>
      <c r="AE89" s="50"/>
      <c r="AF89" s="50"/>
      <c r="AG89" s="50"/>
      <c r="AH89" s="1"/>
      <c r="AI89" s="1"/>
      <c r="AJ89" s="1"/>
      <c r="AK89" s="1"/>
      <c r="AL89" s="1"/>
      <c r="AM89" s="1"/>
      <c r="AN89" s="1"/>
      <c r="AO89" s="1"/>
      <c r="AP89" s="1"/>
      <c r="AQ89" s="1"/>
      <c r="AR89" s="9"/>
    </row>
    <row r="90" ht="15.0" customHeight="1">
      <c r="C90" s="65" t="str">
        <f t="shared" si="5"/>
        <v>Cristian</v>
      </c>
      <c r="E90" s="23"/>
      <c r="F90" s="23"/>
      <c r="G90" s="27"/>
      <c r="J90" s="4">
        <f t="shared" si="1"/>
        <v>0</v>
      </c>
      <c r="K90" s="5">
        <f t="shared" si="2"/>
        <v>0</v>
      </c>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row>
    <row r="91" ht="15.0" customHeight="1">
      <c r="C91" s="65" t="str">
        <f t="shared" si="5"/>
        <v>Alfonso</v>
      </c>
      <c r="E91" s="58" t="s">
        <v>73</v>
      </c>
      <c r="F91" s="58" t="s">
        <v>300</v>
      </c>
      <c r="G91" s="59" t="s">
        <v>301</v>
      </c>
      <c r="I91" s="67" t="s">
        <v>149</v>
      </c>
      <c r="J91" s="4">
        <f t="shared" si="1"/>
        <v>6</v>
      </c>
      <c r="K91" s="5">
        <f t="shared" si="2"/>
        <v>5</v>
      </c>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row>
    <row r="92" ht="15.0" customHeight="1">
      <c r="C92" s="65" t="str">
        <f t="shared" si="5"/>
        <v>Alfonso</v>
      </c>
      <c r="E92" s="23"/>
      <c r="F92" s="23"/>
      <c r="G92" s="27"/>
      <c r="J92" s="4">
        <f t="shared" si="1"/>
        <v>0</v>
      </c>
      <c r="K92" s="5">
        <f t="shared" si="2"/>
        <v>0</v>
      </c>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row>
    <row r="93" ht="15.0" customHeight="1">
      <c r="C93" s="65" t="str">
        <f t="shared" si="5"/>
        <v>Alfonso</v>
      </c>
      <c r="E93" s="23"/>
      <c r="F93" s="23"/>
      <c r="G93" s="60" t="s">
        <v>136</v>
      </c>
      <c r="J93" s="4">
        <f t="shared" si="1"/>
        <v>0</v>
      </c>
      <c r="K93" s="5">
        <f t="shared" si="2"/>
        <v>0</v>
      </c>
    </row>
    <row r="94" ht="15.0" customHeight="1">
      <c r="C94" s="65" t="str">
        <f t="shared" si="5"/>
        <v>Alfonso</v>
      </c>
      <c r="E94" s="23"/>
      <c r="F94" s="23"/>
      <c r="G94" s="27"/>
      <c r="J94" s="4">
        <f t="shared" si="1"/>
        <v>0</v>
      </c>
      <c r="K94" s="5">
        <f t="shared" si="2"/>
        <v>0</v>
      </c>
    </row>
    <row r="95" ht="15.0" customHeight="1">
      <c r="C95" s="65" t="str">
        <f t="shared" si="5"/>
        <v>Agustin</v>
      </c>
      <c r="E95" s="58" t="s">
        <v>71</v>
      </c>
      <c r="F95" s="58" t="s">
        <v>303</v>
      </c>
      <c r="G95" s="59" t="s">
        <v>304</v>
      </c>
      <c r="I95" s="67" t="s">
        <v>199</v>
      </c>
      <c r="J95" s="4">
        <f t="shared" si="1"/>
        <v>28</v>
      </c>
      <c r="K95" s="5">
        <f t="shared" si="2"/>
        <v>11</v>
      </c>
    </row>
    <row r="96" ht="15.0" customHeight="1">
      <c r="C96" s="65" t="str">
        <f t="shared" si="5"/>
        <v>Agustin</v>
      </c>
      <c r="E96" s="23"/>
      <c r="F96" s="23"/>
      <c r="G96" s="27"/>
      <c r="J96" s="4">
        <f t="shared" si="1"/>
        <v>0</v>
      </c>
      <c r="K96" s="5">
        <f t="shared" si="2"/>
        <v>0</v>
      </c>
    </row>
    <row r="97" ht="15.0" customHeight="1">
      <c r="C97" s="65" t="str">
        <f t="shared" si="5"/>
        <v>Agustin</v>
      </c>
      <c r="E97" s="23"/>
      <c r="F97" s="23"/>
      <c r="G97" s="60" t="s">
        <v>136</v>
      </c>
      <c r="J97" s="4">
        <f t="shared" si="1"/>
        <v>0</v>
      </c>
      <c r="K97" s="5">
        <f t="shared" si="2"/>
        <v>0</v>
      </c>
    </row>
    <row r="98" ht="15.0" customHeight="1">
      <c r="C98" s="65" t="str">
        <f t="shared" si="5"/>
        <v>Agustin</v>
      </c>
      <c r="E98" s="23"/>
      <c r="F98" s="23"/>
      <c r="G98" s="27"/>
      <c r="J98" s="4">
        <f t="shared" si="1"/>
        <v>0</v>
      </c>
      <c r="K98" s="5">
        <f t="shared" si="2"/>
        <v>0</v>
      </c>
    </row>
    <row r="99" ht="15.0" customHeight="1">
      <c r="C99" s="65" t="str">
        <f t="shared" si="5"/>
        <v>Agustin</v>
      </c>
      <c r="E99" s="23"/>
      <c r="F99" s="23"/>
      <c r="G99" s="23"/>
      <c r="J99" s="4">
        <f t="shared" si="1"/>
        <v>0</v>
      </c>
      <c r="K99" s="5">
        <f t="shared" si="2"/>
        <v>0</v>
      </c>
    </row>
    <row r="100" ht="15.0" customHeight="1">
      <c r="C100" s="65" t="str">
        <f t="shared" si="5"/>
        <v>Agustin</v>
      </c>
      <c r="E100" s="23"/>
      <c r="F100" s="23"/>
      <c r="G100" s="23"/>
      <c r="J100" s="4">
        <f t="shared" si="1"/>
        <v>0</v>
      </c>
      <c r="K100" s="5">
        <f t="shared" si="2"/>
        <v>0</v>
      </c>
    </row>
    <row r="101" ht="15.0" customHeight="1">
      <c r="C101" s="65" t="str">
        <f t="shared" si="5"/>
        <v>Agustin</v>
      </c>
      <c r="E101" s="23"/>
      <c r="F101" s="27"/>
      <c r="G101" s="27"/>
      <c r="J101" s="4">
        <f t="shared" si="1"/>
        <v>0</v>
      </c>
      <c r="K101" s="5">
        <f t="shared" si="2"/>
        <v>0</v>
      </c>
    </row>
    <row r="102" ht="15.0" customHeight="1">
      <c r="C102" s="65" t="str">
        <f t="shared" si="5"/>
        <v>Agustin</v>
      </c>
      <c r="E102" s="23"/>
      <c r="F102" s="27"/>
      <c r="G102" s="27"/>
      <c r="J102" s="4">
        <f t="shared" si="1"/>
        <v>0</v>
      </c>
      <c r="K102" s="5">
        <f t="shared" si="2"/>
        <v>0</v>
      </c>
    </row>
    <row r="103" ht="15.0" customHeight="1">
      <c r="C103" s="65" t="str">
        <f t="shared" si="5"/>
        <v>Agustin</v>
      </c>
      <c r="E103" s="22"/>
      <c r="F103" s="32">
        <v>41962.0</v>
      </c>
      <c r="G103" s="27"/>
      <c r="J103" s="4">
        <f t="shared" si="1"/>
        <v>0</v>
      </c>
      <c r="K103" s="5">
        <f t="shared" si="2"/>
        <v>0</v>
      </c>
    </row>
    <row r="104" ht="15.0" customHeight="1">
      <c r="C104" s="65" t="str">
        <f t="shared" si="5"/>
        <v>Alfonso</v>
      </c>
      <c r="E104" s="58" t="s">
        <v>73</v>
      </c>
      <c r="F104" s="58" t="s">
        <v>306</v>
      </c>
      <c r="G104" s="59" t="s">
        <v>307</v>
      </c>
      <c r="I104" s="67" t="s">
        <v>185</v>
      </c>
      <c r="J104" s="4">
        <f t="shared" si="1"/>
        <v>30</v>
      </c>
      <c r="K104" s="5">
        <f t="shared" si="2"/>
        <v>8</v>
      </c>
    </row>
    <row r="105" ht="15.0" customHeight="1">
      <c r="C105" s="65" t="str">
        <f t="shared" si="5"/>
        <v>Alfonso</v>
      </c>
      <c r="E105" s="23"/>
      <c r="F105" s="23"/>
      <c r="G105" s="27"/>
      <c r="J105" s="4">
        <f t="shared" si="1"/>
        <v>0</v>
      </c>
      <c r="K105" s="5">
        <f t="shared" si="2"/>
        <v>0</v>
      </c>
    </row>
    <row r="106" ht="15.0" customHeight="1">
      <c r="C106" s="65" t="str">
        <f t="shared" si="5"/>
        <v>Alfonso</v>
      </c>
      <c r="E106" s="23"/>
      <c r="F106" s="23"/>
      <c r="G106" s="60" t="s">
        <v>136</v>
      </c>
      <c r="J106" s="4">
        <f t="shared" si="1"/>
        <v>0</v>
      </c>
      <c r="K106" s="5">
        <f t="shared" si="2"/>
        <v>0</v>
      </c>
    </row>
    <row r="107" ht="15.0" customHeight="1">
      <c r="C107" s="65" t="str">
        <f t="shared" si="5"/>
        <v>Alfonso</v>
      </c>
      <c r="E107" s="23"/>
      <c r="F107" s="23"/>
      <c r="G107" s="27"/>
      <c r="J107" s="4">
        <f t="shared" si="1"/>
        <v>0</v>
      </c>
      <c r="K107" s="5">
        <f t="shared" si="2"/>
        <v>0</v>
      </c>
    </row>
    <row r="108" ht="15.0" customHeight="1">
      <c r="C108" s="65" t="str">
        <f t="shared" si="5"/>
        <v>Ayelén</v>
      </c>
      <c r="E108" s="58" t="s">
        <v>78</v>
      </c>
      <c r="F108" s="58" t="s">
        <v>308</v>
      </c>
      <c r="G108" s="59" t="s">
        <v>309</v>
      </c>
      <c r="J108" s="4">
        <f t="shared" si="1"/>
        <v>0</v>
      </c>
      <c r="K108" s="5">
        <f t="shared" si="2"/>
        <v>0</v>
      </c>
    </row>
    <row r="109" ht="15.0" customHeight="1">
      <c r="C109" s="65" t="str">
        <f t="shared" si="5"/>
        <v>Ayelén</v>
      </c>
      <c r="E109" s="23"/>
      <c r="F109" s="23"/>
      <c r="G109" s="27"/>
      <c r="J109" s="4">
        <f t="shared" si="1"/>
        <v>0</v>
      </c>
      <c r="K109" s="5">
        <f t="shared" si="2"/>
        <v>0</v>
      </c>
    </row>
    <row r="110" ht="15.0" customHeight="1">
      <c r="C110" s="65" t="str">
        <f t="shared" si="5"/>
        <v>Ayelén</v>
      </c>
      <c r="E110" s="23"/>
      <c r="F110" s="23"/>
      <c r="G110" s="60" t="s">
        <v>136</v>
      </c>
      <c r="J110" s="4">
        <f t="shared" si="1"/>
        <v>0</v>
      </c>
      <c r="K110" s="5">
        <f t="shared" si="2"/>
        <v>0</v>
      </c>
    </row>
    <row r="111" ht="15.0" customHeight="1">
      <c r="C111" s="65" t="str">
        <f t="shared" si="5"/>
        <v>Ayelén</v>
      </c>
      <c r="E111" s="23"/>
      <c r="F111" s="23"/>
      <c r="G111" s="27"/>
      <c r="J111" s="4">
        <f t="shared" si="1"/>
        <v>0</v>
      </c>
      <c r="K111" s="5">
        <f t="shared" si="2"/>
        <v>0</v>
      </c>
    </row>
    <row r="112" ht="15.0" customHeight="1">
      <c r="C112" s="65" t="str">
        <f t="shared" si="5"/>
        <v>Agustin</v>
      </c>
      <c r="E112" s="58" t="s">
        <v>71</v>
      </c>
      <c r="F112" s="58" t="s">
        <v>312</v>
      </c>
      <c r="G112" s="59" t="s">
        <v>313</v>
      </c>
      <c r="J112" s="4">
        <f t="shared" si="1"/>
        <v>0</v>
      </c>
      <c r="K112" s="5">
        <f t="shared" si="2"/>
        <v>0</v>
      </c>
    </row>
    <row r="113" ht="15.0" customHeight="1">
      <c r="C113" s="65" t="str">
        <f t="shared" si="5"/>
        <v>Agustin</v>
      </c>
      <c r="E113" s="23"/>
      <c r="F113" s="23"/>
      <c r="G113" s="27"/>
      <c r="J113" s="4">
        <f t="shared" si="1"/>
        <v>0</v>
      </c>
      <c r="K113" s="5">
        <f t="shared" si="2"/>
        <v>0</v>
      </c>
    </row>
    <row r="114" ht="15.0" customHeight="1">
      <c r="C114" s="65" t="str">
        <f t="shared" si="5"/>
        <v>Agustin</v>
      </c>
      <c r="E114" s="23"/>
      <c r="F114" s="23"/>
      <c r="G114" s="60" t="s">
        <v>136</v>
      </c>
      <c r="J114" s="4">
        <f t="shared" si="1"/>
        <v>0</v>
      </c>
      <c r="K114" s="5">
        <f t="shared" si="2"/>
        <v>0</v>
      </c>
    </row>
    <row r="115" ht="15.0" customHeight="1">
      <c r="C115" s="65" t="str">
        <f t="shared" si="5"/>
        <v>Agustin</v>
      </c>
      <c r="E115" s="23"/>
      <c r="F115" s="23"/>
      <c r="G115" s="27"/>
      <c r="J115" s="4">
        <f t="shared" si="1"/>
        <v>0</v>
      </c>
      <c r="K115" s="5">
        <f t="shared" si="2"/>
        <v>0</v>
      </c>
    </row>
    <row r="116" ht="15.0" customHeight="1">
      <c r="C116" s="65" t="str">
        <f t="shared" si="5"/>
        <v>Agustin</v>
      </c>
      <c r="E116" s="58" t="s">
        <v>71</v>
      </c>
      <c r="F116" s="58" t="s">
        <v>314</v>
      </c>
      <c r="G116" s="59" t="s">
        <v>315</v>
      </c>
      <c r="I116" s="67" t="s">
        <v>185</v>
      </c>
      <c r="J116" s="4">
        <f t="shared" si="1"/>
        <v>30</v>
      </c>
      <c r="K116" s="5">
        <f t="shared" si="2"/>
        <v>8</v>
      </c>
    </row>
    <row r="117" ht="15.0" customHeight="1">
      <c r="C117" s="65" t="str">
        <f t="shared" si="5"/>
        <v>Agustin</v>
      </c>
      <c r="E117" s="23"/>
      <c r="F117" s="23"/>
      <c r="G117" s="27"/>
      <c r="J117" s="4">
        <f t="shared" si="1"/>
        <v>0</v>
      </c>
      <c r="K117" s="5">
        <f t="shared" si="2"/>
        <v>0</v>
      </c>
    </row>
    <row r="118" ht="15.0" customHeight="1">
      <c r="C118" s="65" t="str">
        <f t="shared" si="5"/>
        <v>Agustin</v>
      </c>
      <c r="E118" s="23"/>
      <c r="F118" s="23"/>
      <c r="G118" s="60" t="s">
        <v>136</v>
      </c>
      <c r="J118" s="4">
        <f t="shared" si="1"/>
        <v>0</v>
      </c>
      <c r="K118" s="5">
        <f t="shared" si="2"/>
        <v>0</v>
      </c>
    </row>
    <row r="119" ht="15.0" customHeight="1">
      <c r="C119" s="65" t="str">
        <f t="shared" si="5"/>
        <v>Agustin</v>
      </c>
      <c r="E119" s="23"/>
      <c r="F119" s="23"/>
      <c r="G119" s="27"/>
      <c r="J119" s="4">
        <f t="shared" si="1"/>
        <v>0</v>
      </c>
      <c r="K119" s="5">
        <f t="shared" si="2"/>
        <v>0</v>
      </c>
    </row>
    <row r="120" ht="15.0" customHeight="1">
      <c r="C120" s="65" t="str">
        <f t="shared" si="5"/>
        <v>Alfonso</v>
      </c>
      <c r="E120" s="58" t="s">
        <v>73</v>
      </c>
      <c r="F120" s="58" t="s">
        <v>317</v>
      </c>
      <c r="G120" s="59" t="s">
        <v>318</v>
      </c>
      <c r="I120" s="67" t="s">
        <v>113</v>
      </c>
      <c r="J120" s="4">
        <f t="shared" si="1"/>
        <v>35</v>
      </c>
      <c r="K120" s="5">
        <f t="shared" si="2"/>
        <v>6</v>
      </c>
    </row>
    <row r="121" ht="15.0" customHeight="1">
      <c r="C121" s="65" t="str">
        <f t="shared" si="5"/>
        <v>Alfonso</v>
      </c>
      <c r="E121" s="23"/>
      <c r="F121" s="23"/>
      <c r="G121" s="27"/>
      <c r="J121" s="4">
        <f t="shared" si="1"/>
        <v>0</v>
      </c>
      <c r="K121" s="5">
        <f t="shared" si="2"/>
        <v>0</v>
      </c>
    </row>
    <row r="122" ht="15.0" customHeight="1">
      <c r="C122" s="65" t="str">
        <f t="shared" si="5"/>
        <v>Alfonso</v>
      </c>
      <c r="E122" s="23"/>
      <c r="F122" s="23"/>
      <c r="G122" s="60" t="s">
        <v>136</v>
      </c>
      <c r="J122" s="4">
        <f t="shared" si="1"/>
        <v>0</v>
      </c>
      <c r="K122" s="5">
        <f t="shared" si="2"/>
        <v>0</v>
      </c>
    </row>
    <row r="123" ht="15.0" customHeight="1">
      <c r="C123" s="65" t="str">
        <f t="shared" si="5"/>
        <v>Alfonso</v>
      </c>
      <c r="E123" s="23"/>
      <c r="F123" s="23"/>
      <c r="G123" s="27"/>
      <c r="J123" s="4">
        <f t="shared" si="1"/>
        <v>0</v>
      </c>
      <c r="K123" s="5">
        <f t="shared" si="2"/>
        <v>0</v>
      </c>
    </row>
    <row r="124" ht="15.0" customHeight="1">
      <c r="C124" s="65" t="str">
        <f t="shared" si="5"/>
        <v>Alfonso</v>
      </c>
      <c r="E124" s="58" t="s">
        <v>73</v>
      </c>
      <c r="F124" s="58" t="s">
        <v>319</v>
      </c>
      <c r="G124" s="59" t="s">
        <v>320</v>
      </c>
      <c r="I124" s="67" t="s">
        <v>81</v>
      </c>
      <c r="J124" s="4">
        <f t="shared" si="1"/>
        <v>11</v>
      </c>
      <c r="K124" s="5">
        <f t="shared" si="2"/>
        <v>5</v>
      </c>
    </row>
    <row r="125" ht="15.0" customHeight="1">
      <c r="C125" s="65" t="str">
        <f t="shared" si="5"/>
        <v>Alfonso</v>
      </c>
      <c r="E125" s="23"/>
      <c r="F125" s="23"/>
      <c r="G125" s="27"/>
      <c r="J125" s="4">
        <f t="shared" si="1"/>
        <v>0</v>
      </c>
      <c r="K125" s="5">
        <f t="shared" si="2"/>
        <v>0</v>
      </c>
    </row>
    <row r="126" ht="15.0" customHeight="1">
      <c r="C126" s="65" t="str">
        <f t="shared" si="5"/>
        <v>Alfonso</v>
      </c>
      <c r="E126" s="23"/>
      <c r="F126" s="23"/>
      <c r="G126" s="60" t="s">
        <v>136</v>
      </c>
      <c r="J126" s="4">
        <f t="shared" si="1"/>
        <v>0</v>
      </c>
      <c r="K126" s="5">
        <f t="shared" si="2"/>
        <v>0</v>
      </c>
    </row>
    <row r="127" ht="15.0" customHeight="1">
      <c r="C127" s="65" t="str">
        <f t="shared" si="5"/>
        <v>Alfonso</v>
      </c>
      <c r="E127" s="23"/>
      <c r="F127" s="23"/>
      <c r="G127" s="27"/>
      <c r="J127" s="4">
        <f t="shared" si="1"/>
        <v>0</v>
      </c>
      <c r="K127" s="5">
        <f t="shared" si="2"/>
        <v>0</v>
      </c>
    </row>
    <row r="128" ht="15.0" customHeight="1">
      <c r="C128" s="65" t="str">
        <f t="shared" si="5"/>
        <v>Ayelén</v>
      </c>
      <c r="E128" s="58" t="s">
        <v>78</v>
      </c>
      <c r="F128" s="58" t="s">
        <v>324</v>
      </c>
      <c r="G128" s="59" t="s">
        <v>325</v>
      </c>
      <c r="I128" s="67" t="s">
        <v>131</v>
      </c>
      <c r="J128" s="4">
        <f t="shared" si="1"/>
        <v>3</v>
      </c>
      <c r="K128" s="5">
        <f t="shared" si="2"/>
        <v>5</v>
      </c>
    </row>
    <row r="129" ht="15.0" customHeight="1">
      <c r="C129" s="65" t="str">
        <f t="shared" si="5"/>
        <v>Ayelén</v>
      </c>
      <c r="E129" s="23"/>
      <c r="F129" s="23"/>
      <c r="G129" s="27"/>
      <c r="J129" s="4">
        <f t="shared" si="1"/>
        <v>0</v>
      </c>
      <c r="K129" s="5">
        <f t="shared" si="2"/>
        <v>0</v>
      </c>
    </row>
    <row r="130" ht="15.0" customHeight="1">
      <c r="C130" s="65" t="str">
        <f t="shared" si="5"/>
        <v>Ayelén</v>
      </c>
      <c r="E130" s="23"/>
      <c r="F130" s="23"/>
      <c r="G130" s="60" t="s">
        <v>136</v>
      </c>
      <c r="J130" s="4">
        <f t="shared" si="1"/>
        <v>0</v>
      </c>
      <c r="K130" s="5">
        <f t="shared" si="2"/>
        <v>0</v>
      </c>
    </row>
    <row r="131" ht="15.0" customHeight="1">
      <c r="C131" s="65" t="str">
        <f t="shared" si="5"/>
        <v>Ayelén</v>
      </c>
      <c r="E131" s="23"/>
      <c r="F131" s="23"/>
      <c r="G131" s="27"/>
      <c r="J131" s="4">
        <f t="shared" si="1"/>
        <v>0</v>
      </c>
      <c r="K131" s="5">
        <f t="shared" si="2"/>
        <v>0</v>
      </c>
    </row>
    <row r="132" ht="15.0" customHeight="1">
      <c r="C132" s="65" t="str">
        <f t="shared" si="5"/>
        <v>Alfonso</v>
      </c>
      <c r="E132" s="58" t="s">
        <v>73</v>
      </c>
      <c r="F132" s="58" t="s">
        <v>326</v>
      </c>
      <c r="G132" s="59" t="s">
        <v>327</v>
      </c>
      <c r="I132" s="67" t="s">
        <v>158</v>
      </c>
      <c r="J132" s="4">
        <f t="shared" si="1"/>
        <v>8</v>
      </c>
      <c r="K132" s="5">
        <f t="shared" si="2"/>
        <v>5</v>
      </c>
    </row>
    <row r="133" ht="15.0" customHeight="1">
      <c r="C133" s="65" t="str">
        <f t="shared" si="5"/>
        <v>Alfonso</v>
      </c>
      <c r="E133" s="23"/>
      <c r="F133" s="23"/>
      <c r="G133" s="27"/>
      <c r="J133" s="4">
        <f t="shared" si="1"/>
        <v>0</v>
      </c>
      <c r="K133" s="5">
        <f t="shared" si="2"/>
        <v>0</v>
      </c>
    </row>
    <row r="134" ht="15.0" customHeight="1">
      <c r="C134" s="65" t="str">
        <f t="shared" si="5"/>
        <v>Alfonso</v>
      </c>
      <c r="E134" s="23"/>
      <c r="F134" s="23"/>
      <c r="G134" s="60" t="s">
        <v>136</v>
      </c>
      <c r="J134" s="4">
        <f t="shared" si="1"/>
        <v>0</v>
      </c>
      <c r="K134" s="5">
        <f t="shared" si="2"/>
        <v>0</v>
      </c>
    </row>
    <row r="135" ht="15.0" customHeight="1">
      <c r="C135" s="65" t="str">
        <f t="shared" si="5"/>
        <v>Alfonso</v>
      </c>
      <c r="E135" s="23"/>
      <c r="F135" s="23"/>
      <c r="G135" s="27"/>
      <c r="J135" s="4">
        <f t="shared" si="1"/>
        <v>0</v>
      </c>
      <c r="K135" s="5">
        <f t="shared" si="2"/>
        <v>0</v>
      </c>
    </row>
    <row r="136" ht="15.0" customHeight="1">
      <c r="C136" s="65" t="str">
        <f t="shared" si="5"/>
        <v>Ayelén</v>
      </c>
      <c r="E136" s="58" t="s">
        <v>78</v>
      </c>
      <c r="F136" s="58" t="s">
        <v>329</v>
      </c>
      <c r="G136" s="59" t="s">
        <v>330</v>
      </c>
      <c r="I136" s="67" t="s">
        <v>165</v>
      </c>
      <c r="J136" s="4">
        <f t="shared" si="1"/>
        <v>10</v>
      </c>
      <c r="K136" s="5">
        <f t="shared" si="2"/>
        <v>1</v>
      </c>
    </row>
    <row r="137" ht="15.0" customHeight="1">
      <c r="C137" s="65" t="str">
        <f t="shared" si="5"/>
        <v>Ayelén</v>
      </c>
      <c r="E137" s="23"/>
      <c r="F137" s="23"/>
      <c r="G137" s="27"/>
      <c r="J137" s="4">
        <f t="shared" si="1"/>
        <v>0</v>
      </c>
      <c r="K137" s="5">
        <f t="shared" si="2"/>
        <v>0</v>
      </c>
    </row>
    <row r="138" ht="15.0" customHeight="1">
      <c r="C138" s="65" t="str">
        <f t="shared" si="5"/>
        <v>Ayelén</v>
      </c>
      <c r="E138" s="23"/>
      <c r="F138" s="23"/>
      <c r="G138" s="60" t="s">
        <v>136</v>
      </c>
      <c r="J138" s="4">
        <f t="shared" si="1"/>
        <v>0</v>
      </c>
      <c r="K138" s="5">
        <f t="shared" si="2"/>
        <v>0</v>
      </c>
    </row>
    <row r="139" ht="15.0" customHeight="1">
      <c r="C139" s="65" t="str">
        <f t="shared" si="5"/>
        <v>Ayelén</v>
      </c>
      <c r="E139" s="23"/>
      <c r="F139" s="23"/>
      <c r="G139" s="27"/>
      <c r="J139" s="4">
        <f t="shared" si="1"/>
        <v>0</v>
      </c>
      <c r="K139" s="5">
        <f t="shared" si="2"/>
        <v>0</v>
      </c>
    </row>
    <row r="140" ht="15.0" customHeight="1">
      <c r="C140" s="65" t="str">
        <f t="shared" si="5"/>
        <v>Alfonso</v>
      </c>
      <c r="E140" s="58" t="s">
        <v>73</v>
      </c>
      <c r="F140" s="58" t="s">
        <v>333</v>
      </c>
      <c r="G140" s="59" t="s">
        <v>334</v>
      </c>
      <c r="I140" s="67" t="s">
        <v>113</v>
      </c>
      <c r="J140" s="4">
        <f t="shared" si="1"/>
        <v>35</v>
      </c>
      <c r="K140" s="5">
        <f t="shared" si="2"/>
        <v>6</v>
      </c>
    </row>
    <row r="141" ht="15.0" customHeight="1">
      <c r="C141" s="65" t="str">
        <f t="shared" si="5"/>
        <v>Alfonso</v>
      </c>
      <c r="E141" s="23"/>
      <c r="F141" s="23"/>
      <c r="G141" s="27"/>
      <c r="J141" s="4">
        <f t="shared" si="1"/>
        <v>0</v>
      </c>
      <c r="K141" s="5">
        <f t="shared" si="2"/>
        <v>0</v>
      </c>
    </row>
    <row r="142" ht="15.0" customHeight="1">
      <c r="C142" s="65" t="str">
        <f t="shared" si="5"/>
        <v>Alfonso</v>
      </c>
      <c r="E142" s="23"/>
      <c r="F142" s="23"/>
      <c r="G142" s="60" t="s">
        <v>136</v>
      </c>
      <c r="J142" s="4">
        <f t="shared" si="1"/>
        <v>0</v>
      </c>
      <c r="K142" s="5">
        <f t="shared" si="2"/>
        <v>0</v>
      </c>
    </row>
    <row r="143" ht="15.0" customHeight="1">
      <c r="C143" s="65" t="str">
        <f t="shared" si="5"/>
        <v>Alfonso</v>
      </c>
      <c r="E143" s="23"/>
      <c r="F143" s="23"/>
      <c r="G143" s="27"/>
      <c r="J143" s="4">
        <f t="shared" si="1"/>
        <v>0</v>
      </c>
      <c r="K143" s="5">
        <f t="shared" si="2"/>
        <v>0</v>
      </c>
    </row>
    <row r="144" ht="15.0" customHeight="1">
      <c r="C144" s="65" t="str">
        <f t="shared" si="5"/>
        <v>Ayelén</v>
      </c>
      <c r="E144" s="58" t="s">
        <v>78</v>
      </c>
      <c r="F144" s="58" t="s">
        <v>335</v>
      </c>
      <c r="G144" s="59" t="s">
        <v>336</v>
      </c>
      <c r="I144" s="67" t="s">
        <v>81</v>
      </c>
      <c r="J144" s="4">
        <f t="shared" si="1"/>
        <v>11</v>
      </c>
      <c r="K144" s="5">
        <f t="shared" si="2"/>
        <v>5</v>
      </c>
    </row>
    <row r="145" ht="15.0" customHeight="1">
      <c r="C145" s="65" t="str">
        <f t="shared" si="5"/>
        <v>Ayelén</v>
      </c>
      <c r="E145" s="23"/>
      <c r="F145" s="23"/>
      <c r="G145" s="27"/>
      <c r="J145" s="4">
        <f t="shared" si="1"/>
        <v>0</v>
      </c>
      <c r="K145" s="5">
        <f t="shared" si="2"/>
        <v>0</v>
      </c>
    </row>
    <row r="146" ht="15.0" customHeight="1">
      <c r="C146" s="65" t="str">
        <f t="shared" si="5"/>
        <v>Ayelén</v>
      </c>
      <c r="E146" s="23"/>
      <c r="F146" s="23"/>
      <c r="G146" s="60" t="s">
        <v>136</v>
      </c>
      <c r="J146" s="4">
        <f t="shared" si="1"/>
        <v>0</v>
      </c>
      <c r="K146" s="5">
        <f t="shared" si="2"/>
        <v>0</v>
      </c>
    </row>
    <row r="147" ht="15.0" customHeight="1">
      <c r="C147" s="65" t="str">
        <f t="shared" si="5"/>
        <v>Ayelén</v>
      </c>
      <c r="E147" s="23"/>
      <c r="F147" s="23"/>
      <c r="G147" s="27"/>
      <c r="J147" s="4">
        <f t="shared" si="1"/>
        <v>0</v>
      </c>
      <c r="K147" s="5">
        <f t="shared" si="2"/>
        <v>0</v>
      </c>
    </row>
    <row r="148" ht="15.0" customHeight="1">
      <c r="C148" s="65" t="str">
        <f t="shared" si="5"/>
        <v>Ayelén</v>
      </c>
      <c r="E148" s="23"/>
      <c r="F148" s="23"/>
      <c r="G148" s="23"/>
      <c r="J148" s="4">
        <f t="shared" si="1"/>
        <v>0</v>
      </c>
      <c r="K148" s="5">
        <f t="shared" si="2"/>
        <v>0</v>
      </c>
    </row>
    <row r="149" ht="15.0" customHeight="1">
      <c r="C149" s="65" t="str">
        <f t="shared" si="5"/>
        <v>Alfonso</v>
      </c>
      <c r="E149" s="58" t="s">
        <v>73</v>
      </c>
      <c r="F149" s="68">
        <v>41964.45763888889</v>
      </c>
      <c r="G149" s="59" t="s">
        <v>338</v>
      </c>
      <c r="I149" s="67" t="s">
        <v>186</v>
      </c>
      <c r="J149" s="4">
        <f t="shared" si="1"/>
        <v>15</v>
      </c>
      <c r="K149" s="5">
        <f t="shared" si="2"/>
        <v>4</v>
      </c>
    </row>
    <row r="150" ht="15.0" customHeight="1">
      <c r="C150" s="65" t="str">
        <f t="shared" si="5"/>
        <v>Alfonso</v>
      </c>
      <c r="E150" s="23"/>
      <c r="F150" s="23"/>
      <c r="G150" s="27"/>
      <c r="J150" s="4">
        <f t="shared" si="1"/>
        <v>0</v>
      </c>
      <c r="K150" s="5">
        <f t="shared" si="2"/>
        <v>0</v>
      </c>
    </row>
    <row r="151" ht="15.0" customHeight="1">
      <c r="C151" s="65" t="str">
        <f t="shared" si="5"/>
        <v>Alfonso</v>
      </c>
      <c r="E151" s="23"/>
      <c r="F151" s="23"/>
      <c r="G151" s="60" t="s">
        <v>136</v>
      </c>
      <c r="J151" s="4">
        <f t="shared" si="1"/>
        <v>0</v>
      </c>
      <c r="K151" s="5">
        <f t="shared" si="2"/>
        <v>0</v>
      </c>
    </row>
    <row r="152" ht="15.0" customHeight="1">
      <c r="C152" s="65" t="str">
        <f t="shared" si="5"/>
        <v>Alfonso</v>
      </c>
      <c r="E152" s="69"/>
      <c r="F152" s="69"/>
      <c r="G152" s="27"/>
      <c r="J152" s="4">
        <f t="shared" si="1"/>
        <v>0</v>
      </c>
      <c r="K152" s="5">
        <f t="shared" si="2"/>
        <v>0</v>
      </c>
    </row>
    <row r="153" ht="15.0" customHeight="1">
      <c r="C153" s="65" t="str">
        <f t="shared" si="5"/>
        <v>Agustin</v>
      </c>
      <c r="E153" s="58" t="s">
        <v>71</v>
      </c>
      <c r="F153" s="68">
        <v>41964.50277777778</v>
      </c>
      <c r="G153" s="59" t="s">
        <v>340</v>
      </c>
      <c r="I153" s="67" t="s">
        <v>81</v>
      </c>
      <c r="J153" s="4">
        <f t="shared" si="1"/>
        <v>11</v>
      </c>
      <c r="K153" s="5">
        <f t="shared" si="2"/>
        <v>5</v>
      </c>
    </row>
    <row r="154" ht="15.0" customHeight="1">
      <c r="C154" s="65" t="str">
        <f t="shared" si="5"/>
        <v>Agustin</v>
      </c>
      <c r="E154" s="23"/>
      <c r="F154" s="23"/>
      <c r="G154" s="27"/>
      <c r="J154" s="4">
        <f t="shared" si="1"/>
        <v>0</v>
      </c>
      <c r="K154" s="5">
        <f t="shared" si="2"/>
        <v>0</v>
      </c>
    </row>
    <row r="155" ht="15.0" customHeight="1">
      <c r="C155" s="65" t="str">
        <f t="shared" si="5"/>
        <v>Agustin</v>
      </c>
      <c r="E155" s="23"/>
      <c r="F155" s="23"/>
      <c r="G155" s="60" t="s">
        <v>136</v>
      </c>
      <c r="J155" s="4">
        <f t="shared" si="1"/>
        <v>0</v>
      </c>
      <c r="K155" s="5">
        <f t="shared" si="2"/>
        <v>0</v>
      </c>
    </row>
    <row r="156" ht="15.0" customHeight="1">
      <c r="C156" s="65" t="str">
        <f t="shared" si="5"/>
        <v>Agustin</v>
      </c>
      <c r="E156" s="69"/>
      <c r="F156" s="69"/>
      <c r="G156" s="27"/>
      <c r="J156" s="4">
        <f t="shared" si="1"/>
        <v>0</v>
      </c>
      <c r="K156" s="5">
        <f t="shared" si="2"/>
        <v>0</v>
      </c>
    </row>
    <row r="157" ht="15.0" customHeight="1">
      <c r="C157" s="65" t="str">
        <f t="shared" si="5"/>
        <v>Alfonso</v>
      </c>
      <c r="E157" s="58" t="s">
        <v>73</v>
      </c>
      <c r="F157" s="68">
        <v>41964.70763888889</v>
      </c>
      <c r="G157" s="59" t="s">
        <v>341</v>
      </c>
      <c r="I157" s="67" t="s">
        <v>185</v>
      </c>
      <c r="J157" s="4">
        <f t="shared" si="1"/>
        <v>30</v>
      </c>
      <c r="K157" s="5">
        <f t="shared" si="2"/>
        <v>8</v>
      </c>
    </row>
    <row r="158" ht="15.0" customHeight="1">
      <c r="C158" s="65" t="str">
        <f t="shared" si="5"/>
        <v>Alfonso</v>
      </c>
      <c r="E158" s="23"/>
      <c r="F158" s="23"/>
      <c r="G158" s="27"/>
      <c r="J158" s="4">
        <f t="shared" si="1"/>
        <v>0</v>
      </c>
      <c r="K158" s="5">
        <f t="shared" si="2"/>
        <v>0</v>
      </c>
    </row>
    <row r="159" ht="15.0" customHeight="1">
      <c r="C159" s="65" t="str">
        <f t="shared" si="5"/>
        <v>Alfonso</v>
      </c>
      <c r="E159" s="23"/>
      <c r="F159" s="23"/>
      <c r="G159" s="60" t="s">
        <v>136</v>
      </c>
      <c r="J159" s="4">
        <f t="shared" si="1"/>
        <v>0</v>
      </c>
      <c r="K159" s="5">
        <f t="shared" si="2"/>
        <v>0</v>
      </c>
    </row>
    <row r="160" ht="15.0" customHeight="1">
      <c r="C160" s="65" t="str">
        <f t="shared" si="5"/>
        <v>Alfonso</v>
      </c>
      <c r="E160" s="69"/>
      <c r="F160" s="69"/>
      <c r="G160" s="27"/>
      <c r="J160" s="4">
        <f t="shared" si="1"/>
        <v>0</v>
      </c>
      <c r="K160" s="5">
        <f t="shared" si="2"/>
        <v>0</v>
      </c>
    </row>
    <row r="161" ht="15.0" customHeight="1">
      <c r="C161" s="65" t="str">
        <f t="shared" si="5"/>
        <v>Ayelén</v>
      </c>
      <c r="E161" s="58" t="s">
        <v>78</v>
      </c>
      <c r="F161" s="68">
        <v>41964.708333333336</v>
      </c>
      <c r="G161" s="59" t="s">
        <v>330</v>
      </c>
      <c r="I161" s="67" t="s">
        <v>165</v>
      </c>
      <c r="J161" s="4">
        <f t="shared" si="1"/>
        <v>10</v>
      </c>
      <c r="K161" s="5">
        <f t="shared" si="2"/>
        <v>1</v>
      </c>
    </row>
    <row r="162" ht="15.0" customHeight="1">
      <c r="C162" s="65" t="str">
        <f t="shared" si="5"/>
        <v>Ayelén</v>
      </c>
      <c r="E162" s="23"/>
      <c r="F162" s="23"/>
      <c r="G162" s="27"/>
      <c r="J162" s="4">
        <f t="shared" si="1"/>
        <v>0</v>
      </c>
      <c r="K162" s="5">
        <f t="shared" si="2"/>
        <v>0</v>
      </c>
    </row>
    <row r="163" ht="15.0" customHeight="1">
      <c r="C163" s="65" t="str">
        <f t="shared" si="5"/>
        <v>Ayelén</v>
      </c>
      <c r="E163" s="23"/>
      <c r="F163" s="23"/>
      <c r="G163" s="60" t="s">
        <v>136</v>
      </c>
      <c r="J163" s="4">
        <f t="shared" si="1"/>
        <v>0</v>
      </c>
      <c r="K163" s="5">
        <f t="shared" si="2"/>
        <v>0</v>
      </c>
    </row>
    <row r="164" ht="15.0" customHeight="1">
      <c r="C164" s="65" t="str">
        <f t="shared" si="5"/>
        <v>Ayelén</v>
      </c>
      <c r="E164" s="69"/>
      <c r="F164" s="69"/>
      <c r="G164" s="27"/>
      <c r="J164" s="4">
        <f t="shared" si="1"/>
        <v>0</v>
      </c>
      <c r="K164" s="5">
        <f t="shared" si="2"/>
        <v>0</v>
      </c>
    </row>
    <row r="165" ht="15.0" customHeight="1">
      <c r="C165" s="65" t="str">
        <f t="shared" si="5"/>
        <v>Cristian</v>
      </c>
      <c r="E165" s="58" t="s">
        <v>74</v>
      </c>
      <c r="F165" s="68">
        <v>41964.740277777775</v>
      </c>
      <c r="G165" s="59" t="s">
        <v>345</v>
      </c>
      <c r="I165" s="67" t="s">
        <v>165</v>
      </c>
      <c r="J165" s="4">
        <f t="shared" si="1"/>
        <v>10</v>
      </c>
      <c r="K165" s="5">
        <f t="shared" si="2"/>
        <v>1</v>
      </c>
    </row>
    <row r="166" ht="15.0" customHeight="1">
      <c r="C166" s="65" t="str">
        <f t="shared" si="5"/>
        <v>Cristian</v>
      </c>
      <c r="E166" s="23"/>
      <c r="F166" s="23"/>
      <c r="G166" s="27"/>
      <c r="J166" s="4">
        <f t="shared" si="1"/>
        <v>0</v>
      </c>
      <c r="K166" s="5">
        <f t="shared" si="2"/>
        <v>0</v>
      </c>
    </row>
    <row r="167" ht="15.0" customHeight="1">
      <c r="C167" s="65" t="str">
        <f t="shared" si="5"/>
        <v>Cristian</v>
      </c>
      <c r="E167" s="23"/>
      <c r="F167" s="23"/>
      <c r="G167" s="60" t="s">
        <v>136</v>
      </c>
      <c r="J167" s="4">
        <f t="shared" si="1"/>
        <v>0</v>
      </c>
      <c r="K167" s="5">
        <f t="shared" si="2"/>
        <v>0</v>
      </c>
    </row>
    <row r="168" ht="15.0" customHeight="1">
      <c r="C168" s="65" t="str">
        <f t="shared" si="5"/>
        <v>Cristian</v>
      </c>
      <c r="E168" s="69"/>
      <c r="F168" s="69"/>
      <c r="G168" s="27"/>
      <c r="J168" s="4">
        <f t="shared" si="1"/>
        <v>0</v>
      </c>
      <c r="K168" s="5">
        <f t="shared" si="2"/>
        <v>0</v>
      </c>
    </row>
    <row r="169" ht="15.0" customHeight="1">
      <c r="C169" s="65" t="str">
        <f t="shared" si="5"/>
        <v>Cristian</v>
      </c>
      <c r="E169" s="58" t="s">
        <v>74</v>
      </c>
      <c r="F169" s="68">
        <v>41964.75833333333</v>
      </c>
      <c r="G169" s="59" t="s">
        <v>348</v>
      </c>
      <c r="I169" s="67" t="s">
        <v>131</v>
      </c>
      <c r="J169" s="4">
        <f t="shared" si="1"/>
        <v>3</v>
      </c>
      <c r="K169" s="5">
        <f t="shared" si="2"/>
        <v>5</v>
      </c>
    </row>
    <row r="170" ht="15.0" customHeight="1">
      <c r="C170" s="65" t="str">
        <f t="shared" si="5"/>
        <v>Cristian</v>
      </c>
      <c r="E170" s="23"/>
      <c r="F170" s="23"/>
      <c r="G170" s="27"/>
      <c r="J170" s="4">
        <f t="shared" si="1"/>
        <v>0</v>
      </c>
      <c r="K170" s="5">
        <f t="shared" si="2"/>
        <v>0</v>
      </c>
    </row>
    <row r="171" ht="15.0" customHeight="1">
      <c r="C171" s="65" t="str">
        <f t="shared" si="5"/>
        <v>Cristian</v>
      </c>
      <c r="E171" s="23"/>
      <c r="F171" s="23"/>
      <c r="G171" s="60" t="s">
        <v>136</v>
      </c>
      <c r="J171" s="4">
        <f t="shared" si="1"/>
        <v>0</v>
      </c>
      <c r="K171" s="5">
        <f t="shared" si="2"/>
        <v>0</v>
      </c>
    </row>
    <row r="172" ht="15.0" customHeight="1">
      <c r="C172" s="65" t="str">
        <f t="shared" si="5"/>
        <v>Cristian</v>
      </c>
      <c r="E172" s="69"/>
      <c r="F172" s="69"/>
      <c r="G172" s="27"/>
      <c r="J172" s="4">
        <f t="shared" si="1"/>
        <v>0</v>
      </c>
      <c r="K172" s="5">
        <f t="shared" si="2"/>
        <v>0</v>
      </c>
    </row>
    <row r="173" ht="15.0" customHeight="1">
      <c r="C173" s="65" t="str">
        <f t="shared" si="5"/>
        <v>Alfonso</v>
      </c>
      <c r="E173" s="58" t="s">
        <v>73</v>
      </c>
      <c r="F173" s="68">
        <v>41964.75902777778</v>
      </c>
      <c r="G173" s="59" t="s">
        <v>349</v>
      </c>
      <c r="I173" s="67" t="s">
        <v>172</v>
      </c>
      <c r="J173" s="4">
        <f t="shared" si="1"/>
        <v>26</v>
      </c>
      <c r="K173" s="5">
        <f t="shared" si="2"/>
        <v>3</v>
      </c>
    </row>
    <row r="174" ht="15.0" customHeight="1">
      <c r="C174" s="65" t="str">
        <f t="shared" si="5"/>
        <v>Alfonso</v>
      </c>
      <c r="E174" s="23"/>
      <c r="F174" s="23"/>
      <c r="G174" s="27"/>
      <c r="J174" s="4">
        <f t="shared" si="1"/>
        <v>0</v>
      </c>
      <c r="K174" s="5">
        <f t="shared" si="2"/>
        <v>0</v>
      </c>
    </row>
    <row r="175" ht="15.0" customHeight="1">
      <c r="C175" s="65" t="str">
        <f t="shared" si="5"/>
        <v>Alfonso</v>
      </c>
      <c r="E175" s="23"/>
      <c r="F175" s="23"/>
      <c r="G175" s="60" t="s">
        <v>136</v>
      </c>
      <c r="J175" s="4">
        <f t="shared" si="1"/>
        <v>0</v>
      </c>
      <c r="K175" s="5">
        <f t="shared" si="2"/>
        <v>0</v>
      </c>
    </row>
    <row r="176" ht="15.0" customHeight="1">
      <c r="C176" s="65" t="str">
        <f t="shared" si="5"/>
        <v>Alfonso</v>
      </c>
      <c r="E176" s="69"/>
      <c r="F176" s="69"/>
      <c r="G176" s="27"/>
      <c r="J176" s="4">
        <f t="shared" si="1"/>
        <v>0</v>
      </c>
      <c r="K176" s="5">
        <f t="shared" si="2"/>
        <v>0</v>
      </c>
    </row>
    <row r="177" ht="15.0" customHeight="1">
      <c r="C177" s="65" t="str">
        <f t="shared" si="5"/>
        <v>Ayelén</v>
      </c>
      <c r="E177" s="58" t="s">
        <v>78</v>
      </c>
      <c r="F177" s="68">
        <v>41964.760416666664</v>
      </c>
      <c r="G177" s="59" t="s">
        <v>352</v>
      </c>
      <c r="J177" s="4">
        <f t="shared" si="1"/>
        <v>0</v>
      </c>
      <c r="K177" s="5">
        <f t="shared" si="2"/>
        <v>0</v>
      </c>
    </row>
    <row r="178" ht="15.0" customHeight="1">
      <c r="C178" s="65" t="str">
        <f t="shared" si="5"/>
        <v>Ayelén</v>
      </c>
      <c r="E178" s="23"/>
      <c r="F178" s="23"/>
      <c r="G178" s="59" t="s">
        <v>353</v>
      </c>
      <c r="I178" s="67" t="s">
        <v>131</v>
      </c>
      <c r="J178" s="4">
        <f t="shared" si="1"/>
        <v>3</v>
      </c>
      <c r="K178" s="5">
        <f t="shared" si="2"/>
        <v>5</v>
      </c>
    </row>
    <row r="179" ht="15.0" customHeight="1">
      <c r="C179" s="65" t="str">
        <f t="shared" si="5"/>
        <v>Ayelén</v>
      </c>
      <c r="E179" s="23"/>
      <c r="F179" s="23"/>
      <c r="G179" s="27"/>
      <c r="J179" s="4">
        <f t="shared" si="1"/>
        <v>0</v>
      </c>
      <c r="K179" s="5">
        <f t="shared" si="2"/>
        <v>0</v>
      </c>
    </row>
    <row r="180" ht="15.0" customHeight="1">
      <c r="C180" s="65" t="str">
        <f t="shared" si="5"/>
        <v>Ayelén</v>
      </c>
      <c r="E180" s="23"/>
      <c r="F180" s="23"/>
      <c r="G180" s="60" t="s">
        <v>136</v>
      </c>
      <c r="J180" s="4">
        <f t="shared" si="1"/>
        <v>0</v>
      </c>
      <c r="K180" s="5">
        <f t="shared" si="2"/>
        <v>0</v>
      </c>
    </row>
    <row r="181" ht="15.0" customHeight="1">
      <c r="C181" s="65" t="str">
        <f t="shared" si="5"/>
        <v>Ayelén</v>
      </c>
      <c r="E181" s="69"/>
      <c r="F181" s="69"/>
      <c r="G181" s="27"/>
      <c r="J181" s="4">
        <f t="shared" si="1"/>
        <v>0</v>
      </c>
      <c r="K181" s="5">
        <f t="shared" si="2"/>
        <v>0</v>
      </c>
    </row>
    <row r="182" ht="15.0" customHeight="1">
      <c r="C182" s="65" t="str">
        <f t="shared" si="5"/>
        <v>Alfonso</v>
      </c>
      <c r="E182" s="58" t="s">
        <v>73</v>
      </c>
      <c r="F182" s="68">
        <v>41964.7625</v>
      </c>
      <c r="G182" s="59" t="s">
        <v>356</v>
      </c>
      <c r="I182" s="67" t="s">
        <v>165</v>
      </c>
      <c r="J182" s="4">
        <f t="shared" si="1"/>
        <v>10</v>
      </c>
      <c r="K182" s="5">
        <f t="shared" si="2"/>
        <v>1</v>
      </c>
    </row>
    <row r="183" ht="15.0" customHeight="1">
      <c r="C183" s="65" t="str">
        <f t="shared" si="5"/>
        <v>Alfonso</v>
      </c>
      <c r="E183" s="23"/>
      <c r="F183" s="23"/>
      <c r="G183" s="27"/>
      <c r="J183" s="4">
        <f t="shared" si="1"/>
        <v>0</v>
      </c>
      <c r="K183" s="5">
        <f t="shared" si="2"/>
        <v>0</v>
      </c>
    </row>
    <row r="184" ht="15.0" customHeight="1">
      <c r="C184" s="65" t="str">
        <f t="shared" si="5"/>
        <v>Alfonso</v>
      </c>
      <c r="E184" s="23"/>
      <c r="F184" s="23"/>
      <c r="G184" s="60" t="s">
        <v>136</v>
      </c>
      <c r="J184" s="4">
        <f t="shared" si="1"/>
        <v>0</v>
      </c>
      <c r="K184" s="5">
        <f t="shared" si="2"/>
        <v>0</v>
      </c>
    </row>
    <row r="185" ht="15.0" customHeight="1">
      <c r="C185" s="65" t="str">
        <f t="shared" si="5"/>
        <v>Alfonso</v>
      </c>
      <c r="E185" s="69"/>
      <c r="F185" s="69"/>
      <c r="G185" s="27"/>
      <c r="J185" s="4">
        <f t="shared" si="1"/>
        <v>0</v>
      </c>
      <c r="K185" s="5">
        <f t="shared" si="2"/>
        <v>0</v>
      </c>
    </row>
    <row r="186" ht="15.0" customHeight="1">
      <c r="C186" s="65" t="str">
        <f t="shared" si="5"/>
        <v>Alfonso</v>
      </c>
      <c r="E186" s="58" t="s">
        <v>73</v>
      </c>
      <c r="F186" s="68">
        <v>41965.43194444444</v>
      </c>
      <c r="G186" s="59" t="s">
        <v>359</v>
      </c>
      <c r="I186" s="67" t="s">
        <v>185</v>
      </c>
      <c r="J186" s="4">
        <f t="shared" si="1"/>
        <v>30</v>
      </c>
      <c r="K186" s="5">
        <f t="shared" si="2"/>
        <v>8</v>
      </c>
    </row>
    <row r="187" ht="15.0" customHeight="1">
      <c r="C187" s="65" t="str">
        <f t="shared" si="5"/>
        <v>Alfonso</v>
      </c>
      <c r="E187" s="23"/>
      <c r="F187" s="23"/>
      <c r="G187" s="27"/>
      <c r="J187" s="4">
        <f t="shared" si="1"/>
        <v>0</v>
      </c>
      <c r="K187" s="5">
        <f t="shared" si="2"/>
        <v>0</v>
      </c>
    </row>
    <row r="188" ht="15.0" customHeight="1">
      <c r="C188" s="65" t="str">
        <f t="shared" si="5"/>
        <v>Alfonso</v>
      </c>
      <c r="E188" s="23"/>
      <c r="F188" s="23"/>
      <c r="G188" s="60" t="s">
        <v>136</v>
      </c>
      <c r="J188" s="4">
        <f t="shared" si="1"/>
        <v>0</v>
      </c>
      <c r="K188" s="5">
        <f t="shared" si="2"/>
        <v>0</v>
      </c>
    </row>
    <row r="189" ht="15.0" customHeight="1">
      <c r="C189" s="65" t="str">
        <f t="shared" si="5"/>
        <v>Alfonso</v>
      </c>
      <c r="E189" s="69"/>
      <c r="F189" s="69"/>
      <c r="G189" s="27"/>
      <c r="J189" s="4">
        <f t="shared" si="1"/>
        <v>0</v>
      </c>
      <c r="K189" s="5">
        <f t="shared" si="2"/>
        <v>0</v>
      </c>
    </row>
    <row r="190" ht="15.0" customHeight="1">
      <c r="C190" s="65" t="str">
        <f t="shared" si="5"/>
        <v>Alfonso</v>
      </c>
      <c r="E190" s="58" t="s">
        <v>73</v>
      </c>
      <c r="F190" s="68">
        <v>41965.45972222222</v>
      </c>
      <c r="G190" s="59" t="s">
        <v>361</v>
      </c>
      <c r="I190" s="67" t="s">
        <v>161</v>
      </c>
      <c r="J190" s="4">
        <f t="shared" si="1"/>
        <v>9</v>
      </c>
      <c r="K190" s="5">
        <f t="shared" si="2"/>
        <v>11</v>
      </c>
    </row>
    <row r="191" ht="15.0" customHeight="1">
      <c r="C191" s="65" t="str">
        <f t="shared" si="5"/>
        <v>Alfonso</v>
      </c>
      <c r="E191" s="23"/>
      <c r="F191" s="23"/>
      <c r="G191" s="27"/>
      <c r="J191" s="4">
        <f t="shared" si="1"/>
        <v>0</v>
      </c>
      <c r="K191" s="5">
        <f t="shared" si="2"/>
        <v>0</v>
      </c>
    </row>
    <row r="192" ht="15.0" customHeight="1">
      <c r="C192" s="65" t="str">
        <f t="shared" si="5"/>
        <v>Alfonso</v>
      </c>
      <c r="E192" s="23"/>
      <c r="F192" s="23"/>
      <c r="G192" s="60" t="s">
        <v>136</v>
      </c>
      <c r="J192" s="4">
        <f t="shared" si="1"/>
        <v>0</v>
      </c>
      <c r="K192" s="5">
        <f t="shared" si="2"/>
        <v>0</v>
      </c>
    </row>
    <row r="193" ht="15.0" customHeight="1">
      <c r="C193" s="65" t="str">
        <f t="shared" si="5"/>
        <v>Alfonso</v>
      </c>
      <c r="E193" s="69"/>
      <c r="F193" s="69"/>
      <c r="G193" s="27"/>
      <c r="J193" s="4">
        <f t="shared" si="1"/>
        <v>0</v>
      </c>
      <c r="K193" s="5">
        <f t="shared" si="2"/>
        <v>0</v>
      </c>
    </row>
    <row r="194" ht="15.0" customHeight="1">
      <c r="C194" s="65" t="str">
        <f t="shared" si="5"/>
        <v>Ayelén</v>
      </c>
      <c r="E194" s="58" t="s">
        <v>78</v>
      </c>
      <c r="F194" s="68">
        <v>41965.47430555556</v>
      </c>
      <c r="G194" s="59" t="s">
        <v>364</v>
      </c>
      <c r="I194" s="67" t="s">
        <v>95</v>
      </c>
      <c r="J194" s="4">
        <f t="shared" si="1"/>
        <v>33</v>
      </c>
      <c r="K194" s="5">
        <f t="shared" si="2"/>
        <v>5</v>
      </c>
    </row>
    <row r="195" ht="15.0" customHeight="1">
      <c r="C195" s="65" t="str">
        <f t="shared" si="5"/>
        <v>Ayelén</v>
      </c>
      <c r="E195" s="23"/>
      <c r="F195" s="23"/>
      <c r="G195" s="27"/>
      <c r="J195" s="4">
        <f t="shared" si="1"/>
        <v>0</v>
      </c>
      <c r="K195" s="5">
        <f t="shared" si="2"/>
        <v>0</v>
      </c>
    </row>
    <row r="196" ht="15.0" customHeight="1">
      <c r="C196" s="65" t="str">
        <f t="shared" si="5"/>
        <v>Ayelén</v>
      </c>
      <c r="E196" s="23"/>
      <c r="F196" s="23"/>
      <c r="G196" s="60" t="s">
        <v>136</v>
      </c>
      <c r="J196" s="4">
        <f t="shared" si="1"/>
        <v>0</v>
      </c>
      <c r="K196" s="5">
        <f t="shared" si="2"/>
        <v>0</v>
      </c>
    </row>
    <row r="197" ht="15.0" customHeight="1">
      <c r="C197" s="65" t="str">
        <f t="shared" si="5"/>
        <v>Ayelén</v>
      </c>
      <c r="E197" s="69"/>
      <c r="F197" s="69"/>
      <c r="G197" s="27"/>
      <c r="J197" s="4">
        <f t="shared" si="1"/>
        <v>0</v>
      </c>
      <c r="K197" s="5">
        <f t="shared" si="2"/>
        <v>0</v>
      </c>
    </row>
    <row r="198" ht="15.0" customHeight="1">
      <c r="C198" s="65" t="str">
        <f t="shared" si="5"/>
        <v>Alfonso</v>
      </c>
      <c r="E198" s="58" t="s">
        <v>73</v>
      </c>
      <c r="F198" s="68">
        <v>41965.475694444445</v>
      </c>
      <c r="G198" s="59" t="s">
        <v>367</v>
      </c>
      <c r="I198" s="67" t="s">
        <v>113</v>
      </c>
      <c r="J198" s="4">
        <f t="shared" si="1"/>
        <v>35</v>
      </c>
      <c r="K198" s="5">
        <f t="shared" si="2"/>
        <v>6</v>
      </c>
    </row>
    <row r="199" ht="15.0" customHeight="1">
      <c r="C199" s="65" t="str">
        <f t="shared" si="5"/>
        <v>Alfonso</v>
      </c>
      <c r="E199" s="23"/>
      <c r="F199" s="23"/>
      <c r="G199" s="27"/>
      <c r="J199" s="4">
        <f t="shared" si="1"/>
        <v>0</v>
      </c>
      <c r="K199" s="5">
        <f t="shared" si="2"/>
        <v>0</v>
      </c>
    </row>
    <row r="200" ht="15.0" customHeight="1">
      <c r="C200" s="65" t="str">
        <f t="shared" si="5"/>
        <v>Alfonso</v>
      </c>
      <c r="E200" s="23"/>
      <c r="F200" s="23"/>
      <c r="G200" s="60" t="s">
        <v>136</v>
      </c>
      <c r="J200" s="4">
        <f t="shared" si="1"/>
        <v>0</v>
      </c>
      <c r="K200" s="5">
        <f t="shared" si="2"/>
        <v>0</v>
      </c>
    </row>
    <row r="201" ht="15.0" customHeight="1">
      <c r="C201" s="65" t="str">
        <f t="shared" si="5"/>
        <v>Alfonso</v>
      </c>
      <c r="E201" s="69"/>
      <c r="F201" s="69"/>
      <c r="G201" s="27"/>
      <c r="J201" s="4">
        <f t="shared" si="1"/>
        <v>0</v>
      </c>
      <c r="K201" s="5">
        <f t="shared" si="2"/>
        <v>0</v>
      </c>
    </row>
    <row r="202" ht="15.0" customHeight="1">
      <c r="C202" s="65" t="str">
        <f t="shared" si="5"/>
        <v>Ayelén</v>
      </c>
      <c r="E202" s="58" t="s">
        <v>78</v>
      </c>
      <c r="F202" s="68">
        <v>41965.48125</v>
      </c>
      <c r="G202" s="59" t="s">
        <v>369</v>
      </c>
      <c r="I202" s="67"/>
      <c r="J202" s="4">
        <f t="shared" si="1"/>
        <v>0</v>
      </c>
      <c r="K202" s="5">
        <f t="shared" si="2"/>
        <v>0</v>
      </c>
    </row>
    <row r="203" ht="15.0" customHeight="1">
      <c r="C203" s="65" t="str">
        <f t="shared" si="5"/>
        <v>Ayelén</v>
      </c>
      <c r="E203" s="23"/>
      <c r="F203" s="23"/>
      <c r="G203" s="27"/>
      <c r="J203" s="4">
        <f t="shared" si="1"/>
        <v>0</v>
      </c>
      <c r="K203" s="5">
        <f t="shared" si="2"/>
        <v>0</v>
      </c>
    </row>
    <row r="204" ht="15.0" customHeight="1">
      <c r="C204" s="65" t="str">
        <f t="shared" si="5"/>
        <v>Ayelén</v>
      </c>
      <c r="E204" s="23"/>
      <c r="F204" s="23"/>
      <c r="G204" s="60" t="s">
        <v>136</v>
      </c>
      <c r="J204" s="4">
        <f t="shared" si="1"/>
        <v>0</v>
      </c>
      <c r="K204" s="5">
        <f t="shared" si="2"/>
        <v>0</v>
      </c>
    </row>
    <row r="205" ht="15.0" customHeight="1">
      <c r="C205" s="65" t="str">
        <f t="shared" si="5"/>
        <v>Ayelén</v>
      </c>
      <c r="E205" s="69"/>
      <c r="F205" s="69"/>
      <c r="G205" s="27"/>
      <c r="J205" s="4">
        <f t="shared" si="1"/>
        <v>0</v>
      </c>
      <c r="K205" s="5">
        <f t="shared" si="2"/>
        <v>0</v>
      </c>
    </row>
    <row r="206" ht="15.0" customHeight="1">
      <c r="C206" s="65" t="str">
        <f t="shared" si="5"/>
        <v>Cristian</v>
      </c>
      <c r="E206" s="58" t="s">
        <v>74</v>
      </c>
      <c r="F206" s="68">
        <v>41965.56180555555</v>
      </c>
      <c r="G206" s="59" t="s">
        <v>371</v>
      </c>
      <c r="I206" s="67"/>
      <c r="J206" s="4">
        <f t="shared" si="1"/>
        <v>0</v>
      </c>
      <c r="K206" s="5">
        <f t="shared" si="2"/>
        <v>0</v>
      </c>
    </row>
    <row r="207" ht="15.0" customHeight="1">
      <c r="C207" s="65" t="str">
        <f t="shared" si="5"/>
        <v>Cristian</v>
      </c>
      <c r="E207" s="23"/>
      <c r="F207" s="23"/>
      <c r="G207" s="27"/>
      <c r="J207" s="4">
        <f t="shared" si="1"/>
        <v>0</v>
      </c>
      <c r="K207" s="5">
        <f t="shared" si="2"/>
        <v>0</v>
      </c>
    </row>
    <row r="208" ht="15.0" customHeight="1">
      <c r="C208" s="65" t="str">
        <f t="shared" si="5"/>
        <v>Cristian</v>
      </c>
      <c r="E208" s="23"/>
      <c r="F208" s="23"/>
      <c r="G208" s="60" t="s">
        <v>136</v>
      </c>
      <c r="J208" s="4">
        <f t="shared" si="1"/>
        <v>0</v>
      </c>
      <c r="K208" s="5">
        <f t="shared" si="2"/>
        <v>0</v>
      </c>
    </row>
    <row r="209" ht="15.0" customHeight="1">
      <c r="C209" s="65" t="str">
        <f t="shared" si="5"/>
        <v>Cristian</v>
      </c>
      <c r="E209" s="69"/>
      <c r="F209" s="69"/>
      <c r="G209" s="27"/>
      <c r="J209" s="4">
        <f t="shared" si="1"/>
        <v>0</v>
      </c>
      <c r="K209" s="5">
        <f t="shared" si="2"/>
        <v>0</v>
      </c>
    </row>
    <row r="210" ht="15.0" customHeight="1">
      <c r="C210" s="65" t="str">
        <f t="shared" si="5"/>
        <v>Alfonso</v>
      </c>
      <c r="E210" s="58" t="s">
        <v>73</v>
      </c>
      <c r="F210" s="68">
        <v>41965.57361111111</v>
      </c>
      <c r="G210" s="59" t="s">
        <v>372</v>
      </c>
      <c r="J210" s="4">
        <f t="shared" si="1"/>
        <v>0</v>
      </c>
      <c r="K210" s="5">
        <f t="shared" si="2"/>
        <v>0</v>
      </c>
    </row>
    <row r="211" ht="15.0" customHeight="1">
      <c r="C211" s="65" t="str">
        <f t="shared" si="5"/>
        <v>Alfonso</v>
      </c>
      <c r="E211" s="23"/>
      <c r="F211" s="23"/>
      <c r="G211" s="27"/>
      <c r="J211" s="4">
        <f t="shared" si="1"/>
        <v>0</v>
      </c>
      <c r="K211" s="5">
        <f t="shared" si="2"/>
        <v>0</v>
      </c>
    </row>
    <row r="212" ht="15.0" customHeight="1">
      <c r="C212" s="65" t="str">
        <f t="shared" si="5"/>
        <v>Alfonso</v>
      </c>
      <c r="E212" s="23"/>
      <c r="F212" s="23"/>
      <c r="G212" s="60" t="s">
        <v>136</v>
      </c>
      <c r="J212" s="4">
        <f t="shared" si="1"/>
        <v>0</v>
      </c>
      <c r="K212" s="5">
        <f t="shared" si="2"/>
        <v>0</v>
      </c>
    </row>
    <row r="213" ht="15.0" customHeight="1">
      <c r="C213" s="65" t="str">
        <f t="shared" si="5"/>
        <v>Alfonso</v>
      </c>
      <c r="E213" s="69"/>
      <c r="F213" s="69"/>
      <c r="G213" s="27"/>
      <c r="J213" s="4">
        <f t="shared" si="1"/>
        <v>0</v>
      </c>
      <c r="K213" s="5">
        <f t="shared" si="2"/>
        <v>0</v>
      </c>
    </row>
    <row r="214" ht="15.0" customHeight="1">
      <c r="C214" s="65" t="str">
        <f t="shared" si="5"/>
        <v>Ayelén</v>
      </c>
      <c r="E214" s="58" t="s">
        <v>78</v>
      </c>
      <c r="F214" s="68">
        <v>41965.57638888889</v>
      </c>
      <c r="G214" s="59" t="s">
        <v>375</v>
      </c>
      <c r="I214" s="67" t="s">
        <v>161</v>
      </c>
      <c r="J214" s="4">
        <f t="shared" si="1"/>
        <v>9</v>
      </c>
      <c r="K214" s="5">
        <f t="shared" si="2"/>
        <v>11</v>
      </c>
    </row>
    <row r="215" ht="15.0" customHeight="1">
      <c r="C215" s="65" t="str">
        <f t="shared" si="5"/>
        <v>Ayelén</v>
      </c>
      <c r="E215" s="23"/>
      <c r="F215" s="23"/>
      <c r="G215" s="27"/>
      <c r="J215" s="4">
        <f t="shared" si="1"/>
        <v>0</v>
      </c>
      <c r="K215" s="5">
        <f t="shared" si="2"/>
        <v>0</v>
      </c>
    </row>
    <row r="216" ht="15.0" customHeight="1">
      <c r="C216" s="65" t="str">
        <f t="shared" si="5"/>
        <v>Ayelén</v>
      </c>
      <c r="E216" s="23"/>
      <c r="F216" s="23"/>
      <c r="G216" s="60" t="s">
        <v>136</v>
      </c>
      <c r="J216" s="4">
        <f t="shared" si="1"/>
        <v>0</v>
      </c>
      <c r="K216" s="5">
        <f t="shared" si="2"/>
        <v>0</v>
      </c>
    </row>
    <row r="217" ht="15.0" customHeight="1">
      <c r="C217" s="65" t="str">
        <f t="shared" si="5"/>
        <v>Ayelén</v>
      </c>
      <c r="E217" s="69"/>
      <c r="F217" s="69"/>
      <c r="G217" s="27"/>
      <c r="J217" s="4">
        <f t="shared" si="1"/>
        <v>0</v>
      </c>
      <c r="K217" s="5">
        <f t="shared" si="2"/>
        <v>0</v>
      </c>
    </row>
    <row r="218" ht="15.0" customHeight="1">
      <c r="C218" s="65" t="str">
        <f t="shared" si="5"/>
        <v>Alfonso</v>
      </c>
      <c r="E218" s="58" t="s">
        <v>73</v>
      </c>
      <c r="F218" s="68">
        <v>41965.57708333333</v>
      </c>
      <c r="G218" s="59" t="s">
        <v>378</v>
      </c>
      <c r="I218" s="67" t="s">
        <v>186</v>
      </c>
      <c r="J218" s="4">
        <f t="shared" si="1"/>
        <v>15</v>
      </c>
      <c r="K218" s="5">
        <f t="shared" si="2"/>
        <v>4</v>
      </c>
    </row>
    <row r="219" ht="15.0" customHeight="1">
      <c r="C219" s="65" t="str">
        <f t="shared" si="5"/>
        <v>Alfonso</v>
      </c>
      <c r="E219" s="23"/>
      <c r="F219" s="23"/>
      <c r="G219" s="27"/>
      <c r="J219" s="4">
        <f t="shared" si="1"/>
        <v>0</v>
      </c>
      <c r="K219" s="5">
        <f t="shared" si="2"/>
        <v>0</v>
      </c>
    </row>
    <row r="220" ht="15.0" customHeight="1">
      <c r="C220" s="65" t="str">
        <f t="shared" si="5"/>
        <v>Alfonso</v>
      </c>
      <c r="E220" s="23"/>
      <c r="F220" s="23"/>
      <c r="G220" s="60" t="s">
        <v>136</v>
      </c>
      <c r="J220" s="4">
        <f t="shared" si="1"/>
        <v>0</v>
      </c>
      <c r="K220" s="5">
        <f t="shared" si="2"/>
        <v>0</v>
      </c>
    </row>
    <row r="221" ht="15.0" customHeight="1">
      <c r="C221" s="65" t="str">
        <f t="shared" si="5"/>
        <v>Alfonso</v>
      </c>
      <c r="E221" s="69"/>
      <c r="F221" s="69"/>
      <c r="G221" s="27"/>
      <c r="J221" s="4">
        <f t="shared" si="1"/>
        <v>0</v>
      </c>
      <c r="K221" s="5">
        <f t="shared" si="2"/>
        <v>0</v>
      </c>
    </row>
    <row r="222" ht="15.0" customHeight="1">
      <c r="C222" s="65" t="str">
        <f t="shared" si="5"/>
        <v>Ayelén</v>
      </c>
      <c r="E222" s="58" t="s">
        <v>78</v>
      </c>
      <c r="F222" s="68">
        <v>41965.57777777778</v>
      </c>
      <c r="G222" s="59" t="s">
        <v>380</v>
      </c>
      <c r="J222" s="4">
        <f t="shared" si="1"/>
        <v>0</v>
      </c>
      <c r="K222" s="5">
        <f t="shared" si="2"/>
        <v>0</v>
      </c>
    </row>
    <row r="223" ht="15.0" customHeight="1">
      <c r="C223" s="65" t="str">
        <f t="shared" si="5"/>
        <v>Ayelén</v>
      </c>
      <c r="E223" s="23"/>
      <c r="F223" s="23"/>
      <c r="G223" s="27"/>
      <c r="J223" s="4">
        <f t="shared" si="1"/>
        <v>0</v>
      </c>
      <c r="K223" s="5">
        <f t="shared" si="2"/>
        <v>0</v>
      </c>
    </row>
    <row r="224" ht="15.0" customHeight="1">
      <c r="C224" s="65" t="str">
        <f t="shared" si="5"/>
        <v>Ayelén</v>
      </c>
      <c r="E224" s="23"/>
      <c r="F224" s="23"/>
      <c r="G224" s="60" t="s">
        <v>136</v>
      </c>
      <c r="J224" s="4">
        <f t="shared" si="1"/>
        <v>0</v>
      </c>
      <c r="K224" s="5">
        <f t="shared" si="2"/>
        <v>0</v>
      </c>
    </row>
    <row r="225" ht="15.0" customHeight="1">
      <c r="C225" s="65" t="str">
        <f t="shared" si="5"/>
        <v>Ayelén</v>
      </c>
      <c r="E225" s="69"/>
      <c r="F225" s="69"/>
      <c r="G225" s="27"/>
      <c r="J225" s="4">
        <f t="shared" si="1"/>
        <v>0</v>
      </c>
      <c r="K225" s="5">
        <f t="shared" si="2"/>
        <v>0</v>
      </c>
    </row>
    <row r="226" ht="15.0" customHeight="1">
      <c r="C226" s="65" t="str">
        <f t="shared" si="5"/>
        <v>Alfonso</v>
      </c>
      <c r="E226" s="58" t="s">
        <v>73</v>
      </c>
      <c r="F226" s="68">
        <v>41965.58611111111</v>
      </c>
      <c r="G226" s="59" t="s">
        <v>383</v>
      </c>
      <c r="J226" s="4">
        <f t="shared" si="1"/>
        <v>0</v>
      </c>
      <c r="K226" s="5">
        <f t="shared" si="2"/>
        <v>0</v>
      </c>
    </row>
    <row r="227" ht="15.0" customHeight="1">
      <c r="C227" s="65" t="str">
        <f t="shared" si="5"/>
        <v>Alfonso</v>
      </c>
      <c r="E227" s="23"/>
      <c r="F227" s="23"/>
      <c r="G227" s="27"/>
      <c r="J227" s="4">
        <f t="shared" si="1"/>
        <v>0</v>
      </c>
      <c r="K227" s="5">
        <f t="shared" si="2"/>
        <v>0</v>
      </c>
    </row>
    <row r="228" ht="15.0" customHeight="1">
      <c r="C228" s="65" t="str">
        <f t="shared" si="5"/>
        <v>Alfonso</v>
      </c>
      <c r="E228" s="23"/>
      <c r="F228" s="23"/>
      <c r="G228" s="60" t="s">
        <v>136</v>
      </c>
      <c r="J228" s="4">
        <f t="shared" si="1"/>
        <v>0</v>
      </c>
      <c r="K228" s="5">
        <f t="shared" si="2"/>
        <v>0</v>
      </c>
    </row>
    <row r="229" ht="15.0" customHeight="1">
      <c r="C229" s="65" t="str">
        <f t="shared" si="5"/>
        <v>Alfonso</v>
      </c>
      <c r="E229" s="69"/>
      <c r="F229" s="69"/>
      <c r="G229" s="27"/>
      <c r="J229" s="4">
        <f t="shared" si="1"/>
        <v>0</v>
      </c>
      <c r="K229" s="5">
        <f t="shared" si="2"/>
        <v>0</v>
      </c>
    </row>
    <row r="230" ht="15.0" customHeight="1">
      <c r="C230" s="65" t="str">
        <f t="shared" si="5"/>
        <v>Ayelén</v>
      </c>
      <c r="E230" s="58" t="s">
        <v>78</v>
      </c>
      <c r="F230" s="68">
        <v>41965.586805555555</v>
      </c>
      <c r="G230" s="59" t="s">
        <v>330</v>
      </c>
      <c r="J230" s="4">
        <f t="shared" si="1"/>
        <v>0</v>
      </c>
      <c r="K230" s="5">
        <f t="shared" si="2"/>
        <v>0</v>
      </c>
    </row>
    <row r="231" ht="15.0" customHeight="1">
      <c r="C231" s="65" t="str">
        <f t="shared" si="5"/>
        <v>Ayelén</v>
      </c>
      <c r="E231" s="23"/>
      <c r="F231" s="23"/>
      <c r="G231" s="27"/>
      <c r="J231" s="4">
        <f t="shared" si="1"/>
        <v>0</v>
      </c>
      <c r="K231" s="5">
        <f t="shared" si="2"/>
        <v>0</v>
      </c>
    </row>
    <row r="232" ht="15.0" customHeight="1">
      <c r="C232" s="65" t="str">
        <f t="shared" si="5"/>
        <v>Ayelén</v>
      </c>
      <c r="E232" s="23"/>
      <c r="F232" s="23"/>
      <c r="G232" s="60" t="s">
        <v>136</v>
      </c>
      <c r="J232" s="4">
        <f t="shared" si="1"/>
        <v>0</v>
      </c>
      <c r="K232" s="5">
        <f t="shared" si="2"/>
        <v>0</v>
      </c>
    </row>
    <row r="233" ht="15.0" customHeight="1">
      <c r="C233" s="65" t="str">
        <f t="shared" si="5"/>
        <v>Ayelén</v>
      </c>
      <c r="E233" s="69"/>
      <c r="F233" s="69"/>
      <c r="G233" s="27"/>
      <c r="J233" s="4">
        <f t="shared" si="1"/>
        <v>0</v>
      </c>
      <c r="K233" s="5">
        <f t="shared" si="2"/>
        <v>0</v>
      </c>
    </row>
    <row r="234" ht="15.0" customHeight="1">
      <c r="C234" s="65" t="str">
        <f t="shared" si="5"/>
        <v>Agustin</v>
      </c>
      <c r="E234" s="58" t="s">
        <v>71</v>
      </c>
      <c r="F234" s="68">
        <v>41965.714583333334</v>
      </c>
      <c r="G234" s="59" t="s">
        <v>387</v>
      </c>
      <c r="J234" s="4">
        <f t="shared" si="1"/>
        <v>0</v>
      </c>
      <c r="K234" s="5">
        <f t="shared" si="2"/>
        <v>0</v>
      </c>
    </row>
    <row r="235" ht="15.0" customHeight="1">
      <c r="C235" s="65" t="str">
        <f t="shared" si="5"/>
        <v>Agustin</v>
      </c>
      <c r="E235" s="23"/>
      <c r="F235" s="23"/>
      <c r="G235" s="27"/>
      <c r="J235" s="4">
        <f t="shared" si="1"/>
        <v>0</v>
      </c>
      <c r="K235" s="5">
        <f t="shared" si="2"/>
        <v>0</v>
      </c>
    </row>
  </sheetData>
  <dataValidations>
    <dataValidation type="list" allowBlank="1" showErrorMessage="1" sqref="I3:I5 I7:I16 I18:I27 I29:I38 I40:I49 I51:I235">
      <formula1>$W$28:$W$63</formula1>
    </dataValidation>
    <dataValidation type="list" allowBlank="1" showErrorMessage="1" sqref="K1:K2">
      <formula1>$O$4:$O$15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2.38"/>
    <col customWidth="1" min="2" max="2" width="2.75"/>
    <col customWidth="1" min="3" max="3" width="2.88"/>
    <col customWidth="1" min="4" max="4" width="3.25"/>
    <col customWidth="1" min="5" max="5" width="8.75"/>
    <col customWidth="1" min="6" max="6" width="2.5"/>
    <col customWidth="1" min="7" max="7" width="48.25"/>
    <col customWidth="1" min="8" max="8" width="2.38"/>
    <col customWidth="1" min="9" max="9" width="32.1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0.63"/>
    <col customWidth="1" min="38" max="38" width="13.0"/>
    <col customWidth="1" min="39" max="39" width="72.38"/>
    <col customWidth="1" min="40" max="40" width="4.0"/>
    <col customWidth="1" min="41" max="41" width="6.88"/>
    <col customWidth="1" min="42" max="42" width="20.38"/>
    <col customWidth="1" min="43" max="43" width="35.38"/>
    <col customWidth="1" min="44" max="44" width="9.38"/>
  </cols>
  <sheetData>
    <row r="1" ht="15.0" customHeight="1">
      <c r="A1" s="1"/>
      <c r="B1" s="1"/>
      <c r="C1" s="1"/>
      <c r="D1" s="2"/>
      <c r="E1" s="1"/>
      <c r="F1" s="1"/>
      <c r="G1" s="3"/>
      <c r="H1" s="2"/>
      <c r="I1" s="1"/>
      <c r="J1" s="4"/>
      <c r="K1" s="5"/>
      <c r="L1" s="6"/>
      <c r="M1" s="7"/>
      <c r="N1" s="8"/>
      <c r="O1" s="8"/>
      <c r="P1" s="8"/>
      <c r="Q1" s="8"/>
      <c r="R1" s="8"/>
      <c r="S1" s="8"/>
      <c r="T1" s="8"/>
      <c r="U1" s="8"/>
      <c r="V1" s="8"/>
      <c r="W1" s="8"/>
      <c r="X1" s="8"/>
      <c r="Y1" s="8"/>
      <c r="Z1" s="8"/>
      <c r="AA1" s="8"/>
      <c r="AB1" s="8"/>
      <c r="AC1" s="8"/>
      <c r="AD1" s="8"/>
      <c r="AE1" s="8"/>
      <c r="AF1" s="8"/>
      <c r="AG1" s="8"/>
      <c r="AH1" s="8"/>
      <c r="AI1" s="8"/>
      <c r="AJ1" s="1"/>
      <c r="AK1" s="1"/>
      <c r="AL1" s="1"/>
      <c r="AM1" s="1"/>
      <c r="AN1" s="1"/>
      <c r="AO1" s="1"/>
      <c r="AP1" s="1"/>
      <c r="AQ1" s="1"/>
      <c r="AR1" s="9"/>
    </row>
    <row r="2" ht="18.0" customHeight="1">
      <c r="A2" s="10" t="s">
        <v>0</v>
      </c>
      <c r="B2" s="10" t="s">
        <v>1</v>
      </c>
      <c r="C2" s="10" t="s">
        <v>2</v>
      </c>
      <c r="D2" s="11"/>
      <c r="E2" s="10" t="s">
        <v>1</v>
      </c>
      <c r="F2" s="10" t="s">
        <v>3</v>
      </c>
      <c r="G2" s="12" t="s">
        <v>4</v>
      </c>
      <c r="H2" s="11"/>
      <c r="I2" s="10" t="s">
        <v>5</v>
      </c>
      <c r="J2" s="13" t="s">
        <v>6</v>
      </c>
      <c r="K2" s="14" t="s">
        <v>7</v>
      </c>
      <c r="L2" s="15"/>
      <c r="M2" s="16"/>
      <c r="N2" s="17" t="s">
        <v>8</v>
      </c>
      <c r="O2" s="17"/>
      <c r="P2" s="17" t="s">
        <v>9</v>
      </c>
      <c r="Q2" s="17" t="s">
        <v>10</v>
      </c>
      <c r="R2" s="17"/>
      <c r="S2" s="17" t="s">
        <v>11</v>
      </c>
      <c r="T2" s="17"/>
      <c r="U2" s="17"/>
      <c r="V2" s="17"/>
      <c r="W2" s="17" t="s">
        <v>12</v>
      </c>
      <c r="X2" s="17"/>
      <c r="Y2" s="17"/>
      <c r="Z2" s="17"/>
      <c r="AA2" s="17"/>
      <c r="AB2" s="17"/>
      <c r="AC2" s="17"/>
      <c r="AD2" s="17"/>
      <c r="AE2" s="17"/>
      <c r="AF2" s="17"/>
      <c r="AG2" s="17"/>
      <c r="AH2" s="17"/>
      <c r="AI2" s="17"/>
      <c r="AJ2" s="18"/>
      <c r="AK2" s="18"/>
      <c r="AL2" s="18"/>
      <c r="AM2" s="18"/>
      <c r="AN2" s="18"/>
      <c r="AO2" s="18"/>
      <c r="AP2" s="18"/>
      <c r="AQ2" s="18"/>
      <c r="AR2" s="18"/>
    </row>
    <row r="3" ht="18.75" customHeight="1">
      <c r="A3" s="1"/>
      <c r="B3" s="1"/>
      <c r="C3" s="1"/>
      <c r="D3" s="2"/>
      <c r="E3" s="19"/>
      <c r="F3" s="20"/>
      <c r="G3" s="21"/>
      <c r="H3" s="2"/>
      <c r="I3" s="1"/>
      <c r="J3" s="4">
        <f t="shared" ref="J3:J1120"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5">
        <f t="shared" ref="K3:K1120"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6"/>
      <c r="M3" s="7"/>
      <c r="N3" s="17"/>
      <c r="O3" s="17" t="s">
        <v>13</v>
      </c>
      <c r="P3" s="8">
        <f>COUNTIFS(K$3:K$1120,"&gt;0")</f>
        <v>200</v>
      </c>
      <c r="Q3" s="8">
        <f t="shared" ref="Q3:Q15" si="3">(P3/P$3)*100</f>
        <v>100</v>
      </c>
      <c r="R3" s="8"/>
      <c r="S3" s="8"/>
      <c r="T3" s="8"/>
      <c r="U3" s="8"/>
      <c r="V3" s="8"/>
      <c r="W3" s="17" t="s">
        <v>14</v>
      </c>
      <c r="X3" s="17" t="s">
        <v>15</v>
      </c>
      <c r="Y3" s="17" t="s">
        <v>16</v>
      </c>
      <c r="Z3" s="17" t="s">
        <v>17</v>
      </c>
      <c r="AA3" s="8"/>
      <c r="AB3" s="17" t="s">
        <v>18</v>
      </c>
      <c r="AC3" s="17" t="s">
        <v>19</v>
      </c>
      <c r="AD3" s="8"/>
      <c r="AE3" s="8"/>
      <c r="AF3" s="8"/>
      <c r="AG3" s="8"/>
      <c r="AH3" s="8"/>
      <c r="AI3" s="8"/>
      <c r="AJ3" s="1"/>
      <c r="AK3" s="1"/>
      <c r="AL3" s="1"/>
      <c r="AM3" s="1"/>
      <c r="AN3" s="1"/>
      <c r="AO3" s="1"/>
      <c r="AP3" s="1"/>
      <c r="AQ3" s="1"/>
      <c r="AR3" s="9"/>
    </row>
    <row r="4" ht="16.5" customHeight="1">
      <c r="A4" s="1"/>
      <c r="B4" s="1"/>
      <c r="C4" s="26" t="str">
        <f t="shared" ref="C4:C1120" si="4">IF(E4="",C3,E4)</f>
        <v>Sofía Helena Muñoz</v>
      </c>
      <c r="D4" s="2"/>
      <c r="E4" s="28" t="s">
        <v>20</v>
      </c>
      <c r="F4" s="29">
        <v>0.05347222222222222</v>
      </c>
      <c r="G4" s="23" t="s">
        <v>21</v>
      </c>
      <c r="H4" s="2"/>
      <c r="I4" s="30" t="s">
        <v>22</v>
      </c>
      <c r="J4" s="4">
        <f t="shared" si="1"/>
        <v>29</v>
      </c>
      <c r="K4" s="5">
        <f t="shared" si="2"/>
        <v>4</v>
      </c>
      <c r="L4" s="6"/>
      <c r="M4" s="7"/>
      <c r="N4" s="17" t="s">
        <v>23</v>
      </c>
      <c r="O4" s="17">
        <v>1.0</v>
      </c>
      <c r="P4" s="8">
        <f t="shared" ref="P4:P15" si="5">COUNTIF(K$3:K$1120,O4)</f>
        <v>26</v>
      </c>
      <c r="Q4" s="8">
        <f t="shared" si="3"/>
        <v>13</v>
      </c>
      <c r="R4" s="8"/>
      <c r="S4" s="8" t="str">
        <f>IF(Q4&gt;5,"Problema de Reintegración",0)</f>
        <v>Problema de Reintegración</v>
      </c>
      <c r="T4" s="8">
        <v>0.0</v>
      </c>
      <c r="U4" s="8"/>
      <c r="V4" s="8"/>
      <c r="W4" s="17" t="s">
        <v>24</v>
      </c>
      <c r="X4" s="17" t="s">
        <v>25</v>
      </c>
      <c r="Y4" s="17">
        <f>30/100</f>
        <v>0.3</v>
      </c>
      <c r="Z4" s="17">
        <f>14/100</f>
        <v>0.14</v>
      </c>
      <c r="AA4" s="8"/>
      <c r="AB4" s="8">
        <v>1.0</v>
      </c>
      <c r="AC4" s="8"/>
      <c r="AD4" s="8">
        <f>IF(AC4&gt;5,"Problema de Reintegración",0)</f>
        <v>0</v>
      </c>
      <c r="AE4" s="8">
        <v>0.0</v>
      </c>
      <c r="AF4" s="8" t="s">
        <v>26</v>
      </c>
      <c r="AG4" s="8"/>
      <c r="AH4" s="8"/>
      <c r="AI4" s="8"/>
      <c r="AJ4" s="1"/>
      <c r="AK4" s="1"/>
      <c r="AL4" s="1"/>
      <c r="AM4" s="1"/>
      <c r="AN4" s="1"/>
      <c r="AO4" s="1"/>
      <c r="AP4" s="1"/>
      <c r="AQ4" s="1"/>
      <c r="AR4" s="9"/>
    </row>
    <row r="5" ht="18.0" customHeight="1">
      <c r="A5" s="1"/>
      <c r="B5" s="1"/>
      <c r="C5" s="26" t="str">
        <f t="shared" si="4"/>
        <v>Sofía Helena Muñoz</v>
      </c>
      <c r="D5" s="2"/>
      <c r="E5" s="33"/>
      <c r="F5" s="33"/>
      <c r="G5" s="27"/>
      <c r="H5" s="2"/>
      <c r="I5" s="1"/>
      <c r="J5" s="4">
        <f t="shared" si="1"/>
        <v>0</v>
      </c>
      <c r="K5" s="5">
        <f t="shared" si="2"/>
        <v>0</v>
      </c>
      <c r="L5" s="6"/>
      <c r="M5" s="7"/>
      <c r="N5" s="17" t="s">
        <v>27</v>
      </c>
      <c r="O5" s="17">
        <v>2.0</v>
      </c>
      <c r="P5" s="8">
        <f t="shared" si="5"/>
        <v>3</v>
      </c>
      <c r="Q5" s="8">
        <f t="shared" si="3"/>
        <v>1.5</v>
      </c>
      <c r="R5" s="8"/>
      <c r="S5" s="8" t="str">
        <f>IF(Q5&lt;=14,,"Problema de Tensión")</f>
        <v/>
      </c>
      <c r="T5" s="8" t="str">
        <f>IF(Q5&gt;=3,,"Problema de Tensión")</f>
        <v>Problema de Tensión</v>
      </c>
      <c r="U5" s="8"/>
      <c r="V5" s="8"/>
      <c r="W5" s="17" t="s">
        <v>24</v>
      </c>
      <c r="X5" s="17" t="s">
        <v>28</v>
      </c>
      <c r="Y5" s="17">
        <f>11/100</f>
        <v>0.11</v>
      </c>
      <c r="Z5" s="17">
        <f>2/100</f>
        <v>0.02</v>
      </c>
      <c r="AA5" s="8"/>
      <c r="AB5" s="8">
        <v>2.0</v>
      </c>
      <c r="AC5" s="8"/>
      <c r="AD5" s="8" t="str">
        <f>IF(AC5&lt;=14,,"Problema de Tensión")</f>
        <v/>
      </c>
      <c r="AE5" s="8" t="str">
        <f>IF(AC5&gt;=3,,"Problema de Tensión")</f>
        <v>Problema de Tensión</v>
      </c>
      <c r="AF5" s="8" t="s">
        <v>26</v>
      </c>
      <c r="AG5" s="8"/>
      <c r="AH5" s="8"/>
      <c r="AI5" s="8"/>
      <c r="AJ5" s="1"/>
      <c r="AK5" s="1"/>
      <c r="AL5" s="1"/>
      <c r="AM5" s="1"/>
      <c r="AN5" s="1"/>
      <c r="AO5" s="1"/>
      <c r="AP5" s="1"/>
      <c r="AQ5" s="1"/>
      <c r="AR5" s="9"/>
    </row>
    <row r="6" ht="15.75" customHeight="1">
      <c r="A6" s="1"/>
      <c r="B6" s="1"/>
      <c r="C6" s="26" t="str">
        <f t="shared" si="4"/>
        <v>Sofía Helena Muñoz</v>
      </c>
      <c r="D6" s="2"/>
      <c r="E6" s="24"/>
      <c r="F6" s="25"/>
      <c r="G6" s="27"/>
      <c r="H6" s="2"/>
      <c r="J6" s="4">
        <f t="shared" si="1"/>
        <v>0</v>
      </c>
      <c r="K6" s="5">
        <f t="shared" si="2"/>
        <v>0</v>
      </c>
      <c r="L6" s="6"/>
      <c r="M6" s="7"/>
      <c r="N6" s="17" t="s">
        <v>31</v>
      </c>
      <c r="O6" s="17">
        <v>3.0</v>
      </c>
      <c r="P6" s="8">
        <f t="shared" si="5"/>
        <v>19</v>
      </c>
      <c r="Q6" s="8">
        <f t="shared" si="3"/>
        <v>9.5</v>
      </c>
      <c r="R6" s="8"/>
      <c r="S6" s="8" t="str">
        <f>IF(Q6&lt;=20,,"Problema de Decisión")</f>
        <v/>
      </c>
      <c r="T6" s="8" t="str">
        <f>IF(Q6&gt;=6,,"Problema de Decisión")</f>
        <v/>
      </c>
      <c r="U6" s="8"/>
      <c r="V6" s="8"/>
      <c r="W6" s="17" t="s">
        <v>32</v>
      </c>
      <c r="X6" s="17" t="s">
        <v>33</v>
      </c>
      <c r="Y6" s="17">
        <f>40/100</f>
        <v>0.4</v>
      </c>
      <c r="Z6" s="17">
        <f>21/100</f>
        <v>0.21</v>
      </c>
      <c r="AA6" s="8"/>
      <c r="AB6" s="8">
        <v>3.0</v>
      </c>
      <c r="AC6" s="8"/>
      <c r="AD6" s="8" t="str">
        <f>IF(AC6&lt;=20,,"Problema de Decisión")</f>
        <v/>
      </c>
      <c r="AE6" s="8" t="str">
        <f>IF(AC6&gt;=6,,"Problema de Decisión")</f>
        <v>Problema de Decisión</v>
      </c>
      <c r="AF6" s="8" t="s">
        <v>26</v>
      </c>
      <c r="AG6" s="8"/>
      <c r="AH6" s="8"/>
      <c r="AI6" s="8"/>
      <c r="AJ6" s="1"/>
      <c r="AK6" s="1"/>
      <c r="AL6" s="1"/>
      <c r="AM6" s="1"/>
      <c r="AN6" s="1"/>
      <c r="AO6" s="1"/>
      <c r="AP6" s="1"/>
      <c r="AQ6" s="1"/>
      <c r="AR6" s="9"/>
    </row>
    <row r="7" ht="15.75" customHeight="1">
      <c r="A7" s="1"/>
      <c r="B7" s="1"/>
      <c r="C7" s="26" t="str">
        <f t="shared" si="4"/>
        <v>Sofía Helena Muñoz</v>
      </c>
      <c r="D7" s="2"/>
      <c r="E7" s="37"/>
      <c r="F7" s="23"/>
      <c r="G7" s="27"/>
      <c r="H7" s="2"/>
      <c r="I7" s="1"/>
      <c r="J7" s="4">
        <f t="shared" si="1"/>
        <v>0</v>
      </c>
      <c r="K7" s="5">
        <f t="shared" si="2"/>
        <v>0</v>
      </c>
      <c r="L7" s="6"/>
      <c r="M7" s="7"/>
      <c r="N7" s="17" t="s">
        <v>34</v>
      </c>
      <c r="O7" s="17">
        <v>4.0</v>
      </c>
      <c r="P7" s="8">
        <f t="shared" si="5"/>
        <v>25</v>
      </c>
      <c r="Q7" s="8">
        <f t="shared" si="3"/>
        <v>12.5</v>
      </c>
      <c r="R7" s="8"/>
      <c r="S7" s="8" t="str">
        <f>IF(Q7&lt;=11,,"Problema de Control")</f>
        <v>Problema de Control</v>
      </c>
      <c r="T7" s="8" t="str">
        <f>IF(Q7&gt;=4,,"Problema de Control")</f>
        <v/>
      </c>
      <c r="U7" s="8"/>
      <c r="V7" s="8"/>
      <c r="W7" s="17" t="s">
        <v>32</v>
      </c>
      <c r="X7" s="17" t="s">
        <v>35</v>
      </c>
      <c r="Y7" s="17">
        <f>9/100</f>
        <v>0.09</v>
      </c>
      <c r="Z7" s="17">
        <f>1/100</f>
        <v>0.01</v>
      </c>
      <c r="AA7" s="8"/>
      <c r="AB7" s="8">
        <v>4.0</v>
      </c>
      <c r="AC7" s="8"/>
      <c r="AD7" s="8" t="str">
        <f>IF(AC7&lt;=11,,"Problema de Control")</f>
        <v/>
      </c>
      <c r="AE7" s="8" t="str">
        <f>IF(AC7&gt;=4,,"Problema de Control")</f>
        <v>Problema de Control</v>
      </c>
      <c r="AF7" s="8" t="s">
        <v>26</v>
      </c>
      <c r="AG7" s="8"/>
      <c r="AH7" s="8"/>
      <c r="AI7" s="8"/>
      <c r="AJ7" s="1"/>
      <c r="AK7" s="1"/>
      <c r="AL7" s="1"/>
      <c r="AM7" s="1"/>
      <c r="AN7" s="1"/>
      <c r="AO7" s="1"/>
      <c r="AP7" s="1"/>
      <c r="AQ7" s="1"/>
      <c r="AR7" s="9"/>
    </row>
    <row r="8" ht="15.75" customHeight="1">
      <c r="A8" s="1"/>
      <c r="B8" s="1"/>
      <c r="C8" s="26" t="str">
        <f t="shared" si="4"/>
        <v>Sofía Helena Muñoz</v>
      </c>
      <c r="D8" s="2"/>
      <c r="E8" s="24"/>
      <c r="F8" s="25"/>
      <c r="G8" s="27"/>
      <c r="H8" s="2"/>
      <c r="I8" s="1"/>
      <c r="J8" s="4">
        <f t="shared" si="1"/>
        <v>0</v>
      </c>
      <c r="K8" s="5">
        <f t="shared" si="2"/>
        <v>0</v>
      </c>
      <c r="L8" s="6"/>
      <c r="M8" s="7"/>
      <c r="N8" s="17" t="s">
        <v>36</v>
      </c>
      <c r="O8" s="17">
        <v>5.0</v>
      </c>
      <c r="P8" s="8">
        <f t="shared" si="5"/>
        <v>50</v>
      </c>
      <c r="Q8" s="8">
        <f t="shared" si="3"/>
        <v>25</v>
      </c>
      <c r="R8" s="8"/>
      <c r="S8" s="8" t="str">
        <f>IF(Q8&lt;=40,,"Problema de Evaluación")</f>
        <v/>
      </c>
      <c r="T8" s="8" t="str">
        <f>IF(Q8&gt;=21,,"Problema de Evaluación")</f>
        <v/>
      </c>
      <c r="U8" s="8"/>
      <c r="V8" s="8"/>
      <c r="W8" s="17" t="s">
        <v>37</v>
      </c>
      <c r="X8" s="17" t="s">
        <v>38</v>
      </c>
      <c r="Y8" s="17">
        <f>11/100</f>
        <v>0.11</v>
      </c>
      <c r="Z8" s="17">
        <f>4/100</f>
        <v>0.04</v>
      </c>
      <c r="AA8" s="8"/>
      <c r="AB8" s="8">
        <v>5.0</v>
      </c>
      <c r="AC8" s="8"/>
      <c r="AD8" s="8" t="str">
        <f>IF(AC8&lt;=40,,"Problema de Evaluación")</f>
        <v/>
      </c>
      <c r="AE8" s="8" t="str">
        <f>IF(AC8&gt;=21,,"Problema de Evaluación")</f>
        <v>Problema de Evaluación</v>
      </c>
      <c r="AF8" s="8" t="s">
        <v>26</v>
      </c>
      <c r="AG8" s="8"/>
      <c r="AH8" s="8"/>
      <c r="AI8" s="8"/>
      <c r="AJ8" s="1"/>
      <c r="AK8" s="1"/>
      <c r="AL8" s="1"/>
      <c r="AM8" s="1"/>
      <c r="AN8" s="1"/>
      <c r="AO8" s="1"/>
      <c r="AP8" s="1"/>
      <c r="AQ8" s="1"/>
      <c r="AR8" s="9"/>
    </row>
    <row r="9" ht="15.75" customHeight="1">
      <c r="A9" s="1"/>
      <c r="B9" s="1"/>
      <c r="C9" s="26" t="str">
        <f t="shared" si="4"/>
        <v>Sofía Helena Muñoz</v>
      </c>
      <c r="D9" s="2"/>
      <c r="E9" s="38"/>
      <c r="F9" s="32">
        <v>41962.0</v>
      </c>
      <c r="G9" s="27"/>
      <c r="H9" s="2"/>
      <c r="I9" s="1"/>
      <c r="J9" s="4">
        <f t="shared" si="1"/>
        <v>0</v>
      </c>
      <c r="K9" s="5">
        <f t="shared" si="2"/>
        <v>0</v>
      </c>
      <c r="L9" s="6"/>
      <c r="M9" s="7"/>
      <c r="N9" s="17" t="s">
        <v>39</v>
      </c>
      <c r="O9" s="17">
        <v>6.0</v>
      </c>
      <c r="P9" s="8">
        <f t="shared" si="5"/>
        <v>22</v>
      </c>
      <c r="Q9" s="8">
        <f t="shared" si="3"/>
        <v>11</v>
      </c>
      <c r="R9" s="8"/>
      <c r="S9" s="8" t="str">
        <f>IF(Q9&lt;=30,,"Problema de Comunicación")</f>
        <v/>
      </c>
      <c r="T9" s="8" t="str">
        <f>IF(Q9&gt;=14,,"Problema de Comunicación")</f>
        <v>Problema de Comunicación</v>
      </c>
      <c r="U9" s="8"/>
      <c r="V9" s="8"/>
      <c r="W9" s="17" t="s">
        <v>37</v>
      </c>
      <c r="X9" s="17" t="s">
        <v>40</v>
      </c>
      <c r="Y9" s="17">
        <f>5/100</f>
        <v>0.05</v>
      </c>
      <c r="Z9" s="17">
        <v>0.0</v>
      </c>
      <c r="AA9" s="8"/>
      <c r="AB9" s="8">
        <v>6.0</v>
      </c>
      <c r="AC9" s="8"/>
      <c r="AD9" s="8" t="str">
        <f>IF(AC9&lt;=30,,"Problema de Comunicación")</f>
        <v/>
      </c>
      <c r="AE9" s="8" t="str">
        <f>IF(AC9&gt;=14,,"Problema de Comunicación")</f>
        <v>Problema de Comunicación</v>
      </c>
      <c r="AF9" s="8" t="s">
        <v>26</v>
      </c>
      <c r="AG9" s="8"/>
      <c r="AH9" s="8"/>
      <c r="AI9" s="8"/>
      <c r="AJ9" s="1"/>
      <c r="AK9" s="1"/>
      <c r="AL9" s="1"/>
      <c r="AM9" s="1"/>
      <c r="AN9" s="1"/>
      <c r="AO9" s="1"/>
      <c r="AP9" s="1"/>
      <c r="AQ9" s="1"/>
      <c r="AR9" s="9"/>
    </row>
    <row r="10" ht="15.75" customHeight="1">
      <c r="A10" s="1"/>
      <c r="B10" s="1"/>
      <c r="C10" s="26" t="str">
        <f t="shared" si="4"/>
        <v>Sofía Helena Muñoz</v>
      </c>
      <c r="D10" s="2"/>
      <c r="E10" s="24"/>
      <c r="F10" s="25"/>
      <c r="G10" s="27"/>
      <c r="H10" s="2"/>
      <c r="I10" s="1"/>
      <c r="J10" s="4">
        <f t="shared" si="1"/>
        <v>0</v>
      </c>
      <c r="K10" s="5">
        <f t="shared" si="2"/>
        <v>0</v>
      </c>
      <c r="L10" s="6"/>
      <c r="M10" s="7"/>
      <c r="N10" s="17" t="s">
        <v>43</v>
      </c>
      <c r="O10" s="17">
        <v>7.0</v>
      </c>
      <c r="P10" s="8">
        <f t="shared" si="5"/>
        <v>8</v>
      </c>
      <c r="Q10" s="8">
        <f t="shared" si="3"/>
        <v>4</v>
      </c>
      <c r="R10" s="8"/>
      <c r="S10" s="8" t="str">
        <f>IF(Q10&lt;=11,,"Problema de Comunicación")</f>
        <v/>
      </c>
      <c r="T10" s="8" t="str">
        <f>IF(Q10&gt;=2,,"Problema de Comunicación")</f>
        <v/>
      </c>
      <c r="U10" s="8"/>
      <c r="V10" s="8"/>
      <c r="W10" s="17" t="s">
        <v>44</v>
      </c>
      <c r="X10" s="17" t="s">
        <v>45</v>
      </c>
      <c r="Y10" s="17">
        <f>20/100</f>
        <v>0.2</v>
      </c>
      <c r="Z10" s="17">
        <f>6/100</f>
        <v>0.06</v>
      </c>
      <c r="AA10" s="8"/>
      <c r="AB10" s="8">
        <v>7.0</v>
      </c>
      <c r="AC10" s="8"/>
      <c r="AD10" s="8" t="str">
        <f>IF(AC10&lt;=11,,"Problema de Comunicación")</f>
        <v/>
      </c>
      <c r="AE10" s="8" t="str">
        <f>IF(AC10&gt;=2,,"Problema de Comunicación")</f>
        <v>Problema de Comunicación</v>
      </c>
      <c r="AF10" s="8" t="s">
        <v>26</v>
      </c>
      <c r="AG10" s="8"/>
      <c r="AH10" s="8"/>
      <c r="AI10" s="8"/>
      <c r="AJ10" s="1"/>
      <c r="AK10" s="1"/>
      <c r="AL10" s="1"/>
      <c r="AM10" s="1"/>
      <c r="AN10" s="1"/>
      <c r="AO10" s="1"/>
      <c r="AP10" s="1"/>
      <c r="AQ10" s="1"/>
      <c r="AR10" s="9"/>
    </row>
    <row r="11" ht="15.75" customHeight="1">
      <c r="A11" s="1"/>
      <c r="B11" s="1"/>
      <c r="C11" s="26" t="str">
        <f t="shared" si="4"/>
        <v>Colo Elizalde</v>
      </c>
      <c r="D11" s="2"/>
      <c r="E11" s="28" t="s">
        <v>56</v>
      </c>
      <c r="F11" s="23"/>
      <c r="G11" s="23" t="s">
        <v>57</v>
      </c>
      <c r="H11" s="2"/>
      <c r="I11" s="30" t="s">
        <v>58</v>
      </c>
      <c r="J11" s="4">
        <f t="shared" si="1"/>
        <v>36</v>
      </c>
      <c r="K11" s="5">
        <f t="shared" si="2"/>
        <v>1</v>
      </c>
      <c r="L11" s="6"/>
      <c r="M11" s="7"/>
      <c r="N11" s="17" t="s">
        <v>48</v>
      </c>
      <c r="O11" s="17">
        <v>8.0</v>
      </c>
      <c r="P11" s="8">
        <f t="shared" si="5"/>
        <v>21</v>
      </c>
      <c r="Q11" s="8">
        <f t="shared" si="3"/>
        <v>10.5</v>
      </c>
      <c r="R11" s="8"/>
      <c r="S11" s="8" t="str">
        <f>IF(Q11&lt;=9,,"Problema de Evaluación")</f>
        <v>Problema de Evaluación</v>
      </c>
      <c r="T11" s="8" t="str">
        <f>IF(Q11&gt;=1,,"Problema de Evaluación")</f>
        <v/>
      </c>
      <c r="U11" s="8"/>
      <c r="V11" s="8"/>
      <c r="W11" s="17" t="s">
        <v>44</v>
      </c>
      <c r="X11" s="17" t="s">
        <v>49</v>
      </c>
      <c r="Y11" s="17">
        <f>13/100</f>
        <v>0.13</v>
      </c>
      <c r="Z11" s="17">
        <f t="shared" ref="Z11:Z12" si="6">3/100</f>
        <v>0.03</v>
      </c>
      <c r="AA11" s="8"/>
      <c r="AB11" s="8">
        <v>8.0</v>
      </c>
      <c r="AC11" s="8"/>
      <c r="AD11" s="8" t="str">
        <f>IF(AC11&lt;=9,,"Problema de Evaluación")</f>
        <v/>
      </c>
      <c r="AE11" s="8" t="str">
        <f>IF(AC11&gt;=1,,"Problema de Evaluación")</f>
        <v>Problema de Evaluación</v>
      </c>
      <c r="AF11" s="8" t="s">
        <v>26</v>
      </c>
      <c r="AG11" s="8" t="s">
        <v>50</v>
      </c>
      <c r="AH11" s="8"/>
      <c r="AI11" s="8"/>
      <c r="AJ11" s="1"/>
      <c r="AK11" s="1"/>
      <c r="AL11" s="1"/>
      <c r="AM11" s="1"/>
      <c r="AN11" s="1"/>
      <c r="AO11" s="1"/>
      <c r="AP11" s="1"/>
      <c r="AQ11" s="1"/>
      <c r="AR11" s="9"/>
    </row>
    <row r="12" ht="15.75" customHeight="1">
      <c r="A12" s="1"/>
      <c r="B12" s="1"/>
      <c r="C12" s="26" t="str">
        <f t="shared" si="4"/>
        <v>Colo Elizalde</v>
      </c>
      <c r="D12" s="2"/>
      <c r="E12" s="38"/>
      <c r="F12" s="27"/>
      <c r="G12" s="27"/>
      <c r="H12" s="2"/>
      <c r="I12" s="1"/>
      <c r="J12" s="4">
        <f t="shared" si="1"/>
        <v>0</v>
      </c>
      <c r="K12" s="5">
        <f t="shared" si="2"/>
        <v>0</v>
      </c>
      <c r="L12" s="6"/>
      <c r="M12" s="7"/>
      <c r="N12" s="17" t="s">
        <v>51</v>
      </c>
      <c r="O12" s="17">
        <v>9.0</v>
      </c>
      <c r="P12" s="8">
        <f t="shared" si="5"/>
        <v>9</v>
      </c>
      <c r="Q12" s="8">
        <f t="shared" si="3"/>
        <v>4.5</v>
      </c>
      <c r="R12" s="8"/>
      <c r="S12" s="8" t="str">
        <f>IF(Q12&lt;=5,,"Problema de Control")</f>
        <v/>
      </c>
      <c r="T12" s="8" t="str">
        <f>IF(Q12&gt;=0,,"Problema de Control")</f>
        <v/>
      </c>
      <c r="U12" s="8"/>
      <c r="V12" s="8"/>
      <c r="W12" s="17" t="s">
        <v>52</v>
      </c>
      <c r="X12" s="17" t="s">
        <v>53</v>
      </c>
      <c r="Y12" s="17">
        <f>14/100</f>
        <v>0.14</v>
      </c>
      <c r="Z12" s="17">
        <f t="shared" si="6"/>
        <v>0.03</v>
      </c>
      <c r="AA12" s="8"/>
      <c r="AB12" s="8">
        <v>9.0</v>
      </c>
      <c r="AC12" s="8"/>
      <c r="AD12" s="8" t="str">
        <f>IF(AC12&lt;=5,,"Problema de Control")</f>
        <v/>
      </c>
      <c r="AE12" s="8" t="str">
        <f>IF(AC12&gt;=0,,"Problema de Control")</f>
        <v/>
      </c>
      <c r="AF12" s="8" t="s">
        <v>26</v>
      </c>
      <c r="AG12" s="8">
        <v>1.0</v>
      </c>
      <c r="AH12" s="8">
        <f t="shared" ref="AH12:AH23" si="7">IF( OR(T4&lt;&gt;0,S4&lt;&gt;0),1,0)</f>
        <v>1</v>
      </c>
      <c r="AI12" s="8"/>
      <c r="AJ12" s="1"/>
      <c r="AK12" s="1"/>
      <c r="AL12" s="1"/>
      <c r="AM12" s="1"/>
      <c r="AN12" s="1"/>
      <c r="AO12" s="1"/>
      <c r="AP12" s="1"/>
      <c r="AQ12" s="1"/>
      <c r="AR12" s="9"/>
    </row>
    <row r="13" ht="24.0" customHeight="1">
      <c r="A13" s="1"/>
      <c r="B13" s="1"/>
      <c r="C13" s="26" t="str">
        <f t="shared" si="4"/>
        <v>Colo Elizalde</v>
      </c>
      <c r="D13" s="2"/>
      <c r="E13" s="22"/>
      <c r="F13" s="22"/>
      <c r="G13" s="27"/>
      <c r="H13" s="2"/>
      <c r="I13" s="1"/>
      <c r="J13" s="4">
        <f t="shared" si="1"/>
        <v>0</v>
      </c>
      <c r="K13" s="5">
        <f t="shared" si="2"/>
        <v>0</v>
      </c>
      <c r="L13" s="6"/>
      <c r="M13" s="7"/>
      <c r="N13" s="17" t="s">
        <v>54</v>
      </c>
      <c r="O13" s="17">
        <v>10.0</v>
      </c>
      <c r="P13" s="8">
        <f t="shared" si="5"/>
        <v>2</v>
      </c>
      <c r="Q13" s="8">
        <f t="shared" si="3"/>
        <v>1</v>
      </c>
      <c r="R13" s="8"/>
      <c r="S13" s="8" t="str">
        <f>IF(Q13&lt;=13,,"Problema de Decisión")</f>
        <v/>
      </c>
      <c r="T13" s="8" t="str">
        <f>IF(Q13&gt;=3,,"Problema de Decisión")</f>
        <v>Problema de Decisión</v>
      </c>
      <c r="U13" s="8"/>
      <c r="V13" s="8"/>
      <c r="W13" s="17" t="s">
        <v>52</v>
      </c>
      <c r="X13" s="17" t="s">
        <v>55</v>
      </c>
      <c r="Y13" s="17">
        <f>10/100</f>
        <v>0.1</v>
      </c>
      <c r="Z13" s="17">
        <f>1/100</f>
        <v>0.01</v>
      </c>
      <c r="AA13" s="8"/>
      <c r="AB13" s="8">
        <v>10.0</v>
      </c>
      <c r="AC13" s="8"/>
      <c r="AD13" s="8" t="str">
        <f>IF(AC13&lt;=13,,"Problema de Decisión")</f>
        <v/>
      </c>
      <c r="AE13" s="8" t="str">
        <f>IF(AC13&gt;=3,,"Problema de Decisión")</f>
        <v>Problema de Decisión</v>
      </c>
      <c r="AF13" s="8" t="s">
        <v>26</v>
      </c>
      <c r="AG13" s="8">
        <v>2.0</v>
      </c>
      <c r="AH13" s="8">
        <f t="shared" si="7"/>
        <v>1</v>
      </c>
      <c r="AI13" s="8"/>
      <c r="AJ13" s="1"/>
      <c r="AK13" s="1"/>
      <c r="AL13" s="1"/>
      <c r="AM13" s="1"/>
      <c r="AN13" s="1"/>
      <c r="AO13" s="1"/>
      <c r="AP13" s="1"/>
      <c r="AQ13" s="1"/>
      <c r="AR13" s="9"/>
    </row>
    <row r="14" ht="24.0" customHeight="1">
      <c r="A14" s="1"/>
      <c r="B14" s="1"/>
      <c r="C14" s="26" t="str">
        <f t="shared" si="4"/>
        <v>Colo Elizalde</v>
      </c>
      <c r="D14" s="2"/>
      <c r="E14" s="24"/>
      <c r="F14" s="25"/>
      <c r="G14" s="27"/>
      <c r="H14" s="2"/>
      <c r="I14" s="1"/>
      <c r="J14" s="4">
        <f t="shared" si="1"/>
        <v>0</v>
      </c>
      <c r="K14" s="5">
        <f t="shared" si="2"/>
        <v>0</v>
      </c>
      <c r="L14" s="6"/>
      <c r="M14" s="7"/>
      <c r="N14" s="17" t="s">
        <v>59</v>
      </c>
      <c r="O14" s="17">
        <v>11.0</v>
      </c>
      <c r="P14" s="8">
        <f t="shared" si="5"/>
        <v>14</v>
      </c>
      <c r="Q14" s="8">
        <f t="shared" si="3"/>
        <v>7</v>
      </c>
      <c r="R14" s="8"/>
      <c r="S14" s="8" t="str">
        <f>IF(Q14&lt;=10,,"Problema de Tensión")</f>
        <v/>
      </c>
      <c r="T14" s="8" t="str">
        <f>IF(Q14&gt;=1,,"Problema de Tensión")</f>
        <v/>
      </c>
      <c r="U14" s="8"/>
      <c r="V14" s="8"/>
      <c r="W14" s="17" t="s">
        <v>60</v>
      </c>
      <c r="X14" s="17" t="s">
        <v>61</v>
      </c>
      <c r="Y14" s="17">
        <f>5/100</f>
        <v>0.05</v>
      </c>
      <c r="Z14" s="17">
        <v>0.0</v>
      </c>
      <c r="AA14" s="8"/>
      <c r="AB14" s="8">
        <v>11.0</v>
      </c>
      <c r="AC14" s="8"/>
      <c r="AD14" s="8" t="str">
        <f>IF(AC14&lt;=10,,"Problema de Tensión")</f>
        <v/>
      </c>
      <c r="AE14" s="8" t="str">
        <f>IF(AC14&gt;=1,,"Problema de Tensión")</f>
        <v>Problema de Tensión</v>
      </c>
      <c r="AF14" s="8" t="s">
        <v>26</v>
      </c>
      <c r="AG14" s="8">
        <v>3.0</v>
      </c>
      <c r="AH14" s="8">
        <f t="shared" si="7"/>
        <v>0</v>
      </c>
      <c r="AI14" s="8"/>
      <c r="AJ14" s="1"/>
      <c r="AK14" s="1"/>
      <c r="AL14" s="1"/>
      <c r="AM14" s="1"/>
      <c r="AN14" s="1"/>
      <c r="AO14" s="1"/>
      <c r="AP14" s="1"/>
      <c r="AQ14" s="1"/>
      <c r="AR14" s="9"/>
    </row>
    <row r="15" ht="15.75" customHeight="1">
      <c r="A15" s="1"/>
      <c r="B15" s="1"/>
      <c r="C15" s="26" t="str">
        <f t="shared" si="4"/>
        <v>Colo Elizalde</v>
      </c>
      <c r="D15" s="2"/>
      <c r="E15" s="31"/>
      <c r="F15" s="27"/>
      <c r="G15" s="27"/>
      <c r="H15" s="2"/>
      <c r="I15" s="1"/>
      <c r="J15" s="4">
        <f t="shared" si="1"/>
        <v>0</v>
      </c>
      <c r="K15" s="5">
        <f t="shared" si="2"/>
        <v>0</v>
      </c>
      <c r="L15" s="6"/>
      <c r="M15" s="7"/>
      <c r="N15" s="17" t="s">
        <v>62</v>
      </c>
      <c r="O15" s="17">
        <v>12.0</v>
      </c>
      <c r="P15" s="8">
        <f t="shared" si="5"/>
        <v>1</v>
      </c>
      <c r="Q15" s="8">
        <f t="shared" si="3"/>
        <v>0.5</v>
      </c>
      <c r="R15" s="8"/>
      <c r="S15" s="8" t="str">
        <f>IF(Q15&lt;=7,,"Problema de Reintegración")</f>
        <v/>
      </c>
      <c r="T15" s="8" t="str">
        <f>IF(Q15&gt;=0,,"Problema de Reintegración")</f>
        <v/>
      </c>
      <c r="U15" s="8"/>
      <c r="V15" s="8"/>
      <c r="W15" s="17" t="s">
        <v>60</v>
      </c>
      <c r="X15" s="17" t="s">
        <v>63</v>
      </c>
      <c r="Y15" s="17">
        <f>7/100</f>
        <v>0.07</v>
      </c>
      <c r="Z15" s="17">
        <v>0.0</v>
      </c>
      <c r="AA15" s="8"/>
      <c r="AB15" s="8">
        <v>12.0</v>
      </c>
      <c r="AC15" s="8"/>
      <c r="AD15" s="8" t="str">
        <f>IF(AC15&lt;=7,,"Problema de Reintegración")</f>
        <v/>
      </c>
      <c r="AE15" s="8" t="str">
        <f>IF(AC15&gt;=0,,"Problema de Reintegración")</f>
        <v/>
      </c>
      <c r="AF15" s="8" t="s">
        <v>26</v>
      </c>
      <c r="AG15" s="8">
        <v>4.0</v>
      </c>
      <c r="AH15" s="8">
        <f t="shared" si="7"/>
        <v>1</v>
      </c>
      <c r="AI15" s="8"/>
      <c r="AJ15" s="1"/>
      <c r="AK15" s="1"/>
      <c r="AL15" s="1"/>
      <c r="AM15" s="1"/>
      <c r="AN15" s="1"/>
      <c r="AO15" s="1"/>
      <c r="AP15" s="1"/>
      <c r="AQ15" s="1"/>
      <c r="AR15" s="9"/>
    </row>
    <row r="16" ht="15.75" customHeight="1">
      <c r="A16" s="1"/>
      <c r="B16" s="1"/>
      <c r="C16" s="26" t="str">
        <f t="shared" si="4"/>
        <v>Sofía Helena Muñoz</v>
      </c>
      <c r="D16" s="2"/>
      <c r="E16" s="28" t="s">
        <v>20</v>
      </c>
      <c r="F16" s="35">
        <v>0.7430555555555556</v>
      </c>
      <c r="G16" s="36" t="s">
        <v>75</v>
      </c>
      <c r="H16" s="2"/>
      <c r="I16" s="1"/>
      <c r="J16" s="4">
        <f t="shared" si="1"/>
        <v>0</v>
      </c>
      <c r="K16" s="5">
        <f t="shared" si="2"/>
        <v>0</v>
      </c>
      <c r="L16" s="6"/>
      <c r="M16" s="7"/>
      <c r="N16" s="17"/>
      <c r="O16" s="17"/>
      <c r="P16" s="8"/>
      <c r="Q16" s="8"/>
      <c r="R16" s="8"/>
      <c r="S16" s="8"/>
      <c r="T16" s="8"/>
      <c r="U16" s="17"/>
      <c r="V16" s="8"/>
      <c r="W16" s="17"/>
      <c r="X16" s="17"/>
      <c r="Y16" s="17"/>
      <c r="Z16" s="17"/>
      <c r="AA16" s="8"/>
      <c r="AB16" s="8"/>
      <c r="AC16" s="8"/>
      <c r="AD16" s="8"/>
      <c r="AE16" s="8"/>
      <c r="AF16" s="8" t="s">
        <v>26</v>
      </c>
      <c r="AG16" s="8">
        <v>5.0</v>
      </c>
      <c r="AH16" s="8">
        <f t="shared" si="7"/>
        <v>0</v>
      </c>
      <c r="AI16" s="8"/>
      <c r="AJ16" s="1"/>
      <c r="AK16" s="1"/>
      <c r="AL16" s="1"/>
      <c r="AM16" s="1"/>
      <c r="AN16" s="1"/>
      <c r="AO16" s="1"/>
      <c r="AP16" s="1"/>
      <c r="AQ16" s="1"/>
      <c r="AR16" s="9"/>
    </row>
    <row r="17" ht="29.25" customHeight="1">
      <c r="A17" s="1"/>
      <c r="B17" s="1"/>
      <c r="C17" s="26" t="str">
        <f t="shared" si="4"/>
        <v>Sofía Helena Muñoz</v>
      </c>
      <c r="D17" s="2"/>
      <c r="E17" s="25"/>
      <c r="F17" s="25"/>
      <c r="G17" s="36" t="s">
        <v>76</v>
      </c>
      <c r="H17" s="2"/>
      <c r="I17" s="30" t="s">
        <v>79</v>
      </c>
      <c r="J17" s="4">
        <f t="shared" si="1"/>
        <v>20</v>
      </c>
      <c r="K17" s="5">
        <f t="shared" si="2"/>
        <v>9</v>
      </c>
      <c r="L17" s="6"/>
      <c r="M17" s="7"/>
      <c r="N17" s="8"/>
      <c r="O17" s="8"/>
      <c r="P17" s="8"/>
      <c r="Q17" s="8"/>
      <c r="R17" s="8"/>
      <c r="S17" s="8"/>
      <c r="T17" s="17"/>
      <c r="U17" s="8" t="s">
        <v>66</v>
      </c>
      <c r="V17" s="8"/>
      <c r="W17" s="8"/>
      <c r="X17" s="8"/>
      <c r="Y17" s="8"/>
      <c r="Z17" s="8"/>
      <c r="AA17" s="8"/>
      <c r="AB17" s="8"/>
      <c r="AC17" s="8"/>
      <c r="AD17" s="8"/>
      <c r="AE17" s="8"/>
      <c r="AF17" s="8"/>
      <c r="AG17" s="8">
        <v>6.0</v>
      </c>
      <c r="AH17" s="8">
        <f t="shared" si="7"/>
        <v>1</v>
      </c>
      <c r="AI17" s="8"/>
      <c r="AJ17" s="1"/>
      <c r="AK17" s="1"/>
      <c r="AL17" s="1"/>
      <c r="AM17" s="1"/>
      <c r="AN17" s="1"/>
      <c r="AO17" s="1"/>
      <c r="AP17" s="1"/>
      <c r="AQ17" s="1"/>
      <c r="AR17" s="9"/>
    </row>
    <row r="18" ht="37.5" customHeight="1">
      <c r="A18" s="1"/>
      <c r="B18" s="1"/>
      <c r="C18" s="26" t="str">
        <f t="shared" si="4"/>
        <v>Sofía Helena Muñoz</v>
      </c>
      <c r="D18" s="2"/>
      <c r="E18" s="25"/>
      <c r="F18" s="25"/>
      <c r="G18" s="36" t="s">
        <v>80</v>
      </c>
      <c r="H18" s="2"/>
      <c r="I18" s="30" t="s">
        <v>81</v>
      </c>
      <c r="J18" s="4">
        <f t="shared" si="1"/>
        <v>11</v>
      </c>
      <c r="K18" s="5">
        <f t="shared" si="2"/>
        <v>5</v>
      </c>
      <c r="L18" s="6"/>
      <c r="M18" s="7"/>
      <c r="N18" s="17" t="s">
        <v>69</v>
      </c>
      <c r="O18" s="8" t="s">
        <v>70</v>
      </c>
      <c r="P18" s="8" t="s">
        <v>70</v>
      </c>
      <c r="Q18" s="8" t="s">
        <v>70</v>
      </c>
      <c r="R18" s="8"/>
      <c r="S18" s="43" t="s">
        <v>82</v>
      </c>
      <c r="T18" s="43" t="s">
        <v>83</v>
      </c>
      <c r="U18" s="8"/>
      <c r="V18" s="8"/>
      <c r="W18" s="8"/>
      <c r="X18" s="8"/>
      <c r="Y18" s="8"/>
      <c r="Z18" s="8"/>
      <c r="AA18" s="8"/>
      <c r="AB18" s="8"/>
      <c r="AC18" s="8"/>
      <c r="AD18" s="8"/>
      <c r="AE18" s="8"/>
      <c r="AF18" s="8"/>
      <c r="AG18" s="8">
        <v>7.0</v>
      </c>
      <c r="AH18" s="8">
        <f t="shared" si="7"/>
        <v>0</v>
      </c>
      <c r="AI18" s="8"/>
      <c r="AJ18" s="1"/>
      <c r="AK18" s="1"/>
      <c r="AL18" s="1"/>
      <c r="AM18" s="1"/>
      <c r="AN18" s="1"/>
      <c r="AO18" s="1"/>
      <c r="AP18" s="1"/>
      <c r="AQ18" s="1"/>
      <c r="AR18" s="9"/>
    </row>
    <row r="19" ht="30.0" customHeight="1">
      <c r="A19" s="1"/>
      <c r="B19" s="1"/>
      <c r="C19" s="26" t="str">
        <f t="shared" si="4"/>
        <v>Sofía Helena Muñoz</v>
      </c>
      <c r="D19" s="2"/>
      <c r="E19" s="25"/>
      <c r="F19" s="25"/>
      <c r="G19" s="27"/>
      <c r="H19" s="2"/>
      <c r="I19" s="1"/>
      <c r="J19" s="4">
        <f t="shared" si="1"/>
        <v>0</v>
      </c>
      <c r="K19" s="5">
        <f t="shared" si="2"/>
        <v>0</v>
      </c>
      <c r="L19" s="6"/>
      <c r="M19" s="43" t="s">
        <v>84</v>
      </c>
      <c r="N19" s="17" t="s">
        <v>72</v>
      </c>
      <c r="O19" s="43" t="s">
        <v>20</v>
      </c>
      <c r="P19" s="8">
        <f t="shared" ref="P19:P25" si="8">COUNTIFS(C$3:C$1120,O19,K$3:K$1120,"&gt;0") + COUNTIFS(C$3:C$1120,M19,K$3:K$1120,"&gt;0")</f>
        <v>81</v>
      </c>
      <c r="Q19" s="8"/>
      <c r="R19" s="8"/>
      <c r="S19" s="8"/>
      <c r="T19" s="8"/>
      <c r="U19" s="8"/>
      <c r="V19" s="8"/>
      <c r="W19" s="8"/>
      <c r="X19" s="8"/>
      <c r="Y19" s="8"/>
      <c r="Z19" s="8"/>
      <c r="AA19" s="8"/>
      <c r="AB19" s="8"/>
      <c r="AC19" s="8"/>
      <c r="AD19" s="8"/>
      <c r="AE19" s="8"/>
      <c r="AF19" s="8"/>
      <c r="AG19" s="8">
        <v>8.0</v>
      </c>
      <c r="AH19" s="8">
        <f t="shared" si="7"/>
        <v>1</v>
      </c>
      <c r="AI19" s="8"/>
      <c r="AJ19" s="1"/>
      <c r="AK19" s="1"/>
      <c r="AL19" s="1"/>
      <c r="AM19" s="1"/>
      <c r="AN19" s="1"/>
      <c r="AO19" s="1"/>
      <c r="AP19" s="1"/>
      <c r="AQ19" s="1"/>
      <c r="AR19" s="9"/>
    </row>
    <row r="20" ht="36.75" customHeight="1">
      <c r="A20" s="1"/>
      <c r="B20" s="1"/>
      <c r="C20" s="26" t="str">
        <f t="shared" si="4"/>
        <v>Sofía Helena Muñoz</v>
      </c>
      <c r="D20" s="2"/>
      <c r="E20" s="31"/>
      <c r="F20" s="27"/>
      <c r="G20" s="27"/>
      <c r="H20" s="2"/>
      <c r="I20" s="1"/>
      <c r="J20" s="4">
        <f t="shared" si="1"/>
        <v>0</v>
      </c>
      <c r="K20" s="5">
        <f t="shared" si="2"/>
        <v>0</v>
      </c>
      <c r="L20" s="6"/>
      <c r="M20" s="43" t="s">
        <v>85</v>
      </c>
      <c r="N20" s="17" t="s">
        <v>72</v>
      </c>
      <c r="O20" s="49" t="s">
        <v>56</v>
      </c>
      <c r="P20" s="8">
        <f t="shared" si="8"/>
        <v>63</v>
      </c>
      <c r="Q20" s="8"/>
      <c r="R20" s="8"/>
      <c r="S20" s="8"/>
      <c r="T20" s="8"/>
      <c r="U20" s="8"/>
      <c r="V20" s="8"/>
      <c r="W20" s="8"/>
      <c r="X20" s="8"/>
      <c r="Y20" s="8"/>
      <c r="Z20" s="8"/>
      <c r="AA20" s="8"/>
      <c r="AB20" s="8"/>
      <c r="AC20" s="8"/>
      <c r="AD20" s="8"/>
      <c r="AE20" s="8"/>
      <c r="AF20" s="8"/>
      <c r="AG20" s="8">
        <v>9.0</v>
      </c>
      <c r="AH20" s="8">
        <f t="shared" si="7"/>
        <v>0</v>
      </c>
      <c r="AI20" s="8"/>
      <c r="AJ20" s="1"/>
      <c r="AK20" s="1"/>
      <c r="AL20" s="1"/>
      <c r="AM20" s="1"/>
      <c r="AN20" s="1"/>
      <c r="AO20" s="1"/>
      <c r="AP20" s="1"/>
      <c r="AQ20" s="1"/>
      <c r="AR20" s="9"/>
    </row>
    <row r="21" ht="47.25" customHeight="1">
      <c r="A21" s="1"/>
      <c r="B21" s="1"/>
      <c r="C21" s="45" t="str">
        <f t="shared" si="4"/>
        <v>Colo</v>
      </c>
      <c r="D21" s="2"/>
      <c r="E21" s="46" t="s">
        <v>85</v>
      </c>
      <c r="F21" s="35">
        <v>0.74375</v>
      </c>
      <c r="G21" s="36" t="s">
        <v>90</v>
      </c>
      <c r="H21" s="2"/>
      <c r="I21" s="1"/>
      <c r="J21" s="4">
        <f t="shared" si="1"/>
        <v>0</v>
      </c>
      <c r="K21" s="5">
        <f t="shared" si="2"/>
        <v>0</v>
      </c>
      <c r="L21" s="6"/>
      <c r="M21" s="43"/>
      <c r="N21" s="17" t="s">
        <v>72</v>
      </c>
      <c r="O21" s="43" t="s">
        <v>93</v>
      </c>
      <c r="P21" s="8">
        <f t="shared" si="8"/>
        <v>8</v>
      </c>
      <c r="Q21" s="8"/>
      <c r="R21" s="8"/>
      <c r="S21" s="8"/>
      <c r="T21" s="8"/>
      <c r="U21" s="8"/>
      <c r="V21" s="8"/>
      <c r="W21" s="8"/>
      <c r="X21" s="8"/>
      <c r="Y21" s="8"/>
      <c r="Z21" s="8"/>
      <c r="AA21" s="8"/>
      <c r="AB21" s="8"/>
      <c r="AC21" s="8"/>
      <c r="AD21" s="8"/>
      <c r="AE21" s="8"/>
      <c r="AF21" s="8"/>
      <c r="AG21" s="8">
        <v>10.0</v>
      </c>
      <c r="AH21" s="8">
        <f t="shared" si="7"/>
        <v>1</v>
      </c>
      <c r="AI21" s="8"/>
      <c r="AJ21" s="1"/>
      <c r="AK21" s="1"/>
      <c r="AL21" s="1"/>
      <c r="AM21" s="1"/>
      <c r="AN21" s="1"/>
      <c r="AO21" s="1"/>
      <c r="AP21" s="1"/>
      <c r="AQ21" s="1"/>
      <c r="AR21" s="9"/>
    </row>
    <row r="22" ht="27.0" customHeight="1">
      <c r="A22" s="1"/>
      <c r="B22" s="1"/>
      <c r="C22" s="45" t="str">
        <f t="shared" si="4"/>
        <v>Colo</v>
      </c>
      <c r="D22" s="2"/>
      <c r="E22" s="47"/>
      <c r="F22" s="25"/>
      <c r="G22" s="36" t="s">
        <v>94</v>
      </c>
      <c r="H22" s="2"/>
      <c r="I22" s="30" t="s">
        <v>95</v>
      </c>
      <c r="J22" s="4">
        <f t="shared" si="1"/>
        <v>33</v>
      </c>
      <c r="K22" s="5">
        <f t="shared" si="2"/>
        <v>5</v>
      </c>
      <c r="L22" s="6"/>
      <c r="M22" s="43"/>
      <c r="N22" s="17" t="s">
        <v>72</v>
      </c>
      <c r="O22" s="43" t="s">
        <v>82</v>
      </c>
      <c r="P22" s="8">
        <f t="shared" si="8"/>
        <v>48</v>
      </c>
      <c r="Q22" s="8"/>
      <c r="R22" s="8"/>
      <c r="S22" s="8"/>
      <c r="T22" s="8"/>
      <c r="U22" s="8"/>
      <c r="V22" s="8"/>
      <c r="W22" s="8"/>
      <c r="X22" s="8"/>
      <c r="Y22" s="8"/>
      <c r="Z22" s="8"/>
      <c r="AA22" s="8"/>
      <c r="AB22" s="8"/>
      <c r="AC22" s="8"/>
      <c r="AD22" s="8"/>
      <c r="AE22" s="8"/>
      <c r="AF22" s="8"/>
      <c r="AG22" s="8">
        <v>11.0</v>
      </c>
      <c r="AH22" s="8">
        <f t="shared" si="7"/>
        <v>0</v>
      </c>
      <c r="AI22" s="8"/>
      <c r="AJ22" s="1"/>
      <c r="AK22" s="1"/>
      <c r="AL22" s="1"/>
      <c r="AM22" s="1"/>
      <c r="AN22" s="1"/>
      <c r="AO22" s="1"/>
      <c r="AP22" s="1"/>
      <c r="AQ22" s="1"/>
      <c r="AR22" s="9"/>
    </row>
    <row r="23" ht="27.0" customHeight="1">
      <c r="A23" s="1"/>
      <c r="B23" s="1"/>
      <c r="C23" s="45" t="str">
        <f t="shared" si="4"/>
        <v>Colo</v>
      </c>
      <c r="D23" s="2"/>
      <c r="E23" s="47"/>
      <c r="F23" s="25"/>
      <c r="G23" s="27"/>
      <c r="H23" s="2"/>
      <c r="I23" s="1"/>
      <c r="J23" s="4">
        <f t="shared" si="1"/>
        <v>0</v>
      </c>
      <c r="K23" s="5">
        <f t="shared" si="2"/>
        <v>0</v>
      </c>
      <c r="L23" s="6"/>
      <c r="M23" s="7"/>
      <c r="N23" s="17" t="s">
        <v>72</v>
      </c>
      <c r="P23" s="8">
        <f t="shared" si="8"/>
        <v>0</v>
      </c>
      <c r="Q23" s="8"/>
      <c r="R23" s="8"/>
      <c r="S23" s="8"/>
      <c r="T23" s="8"/>
      <c r="U23" s="8"/>
      <c r="V23" s="8"/>
      <c r="W23" s="8"/>
      <c r="X23" s="8"/>
      <c r="Y23" s="8"/>
      <c r="Z23" s="8"/>
      <c r="AA23" s="8"/>
      <c r="AB23" s="8"/>
      <c r="AC23" s="8"/>
      <c r="AD23" s="8"/>
      <c r="AE23" s="8"/>
      <c r="AF23" s="8"/>
      <c r="AG23" s="8">
        <v>12.0</v>
      </c>
      <c r="AH23" s="8">
        <f t="shared" si="7"/>
        <v>0</v>
      </c>
      <c r="AI23" s="8"/>
      <c r="AJ23" s="8"/>
      <c r="AK23" s="8"/>
      <c r="AL23" s="8"/>
      <c r="AM23" s="8"/>
      <c r="AN23" s="8"/>
      <c r="AO23" s="8"/>
      <c r="AP23" s="8"/>
      <c r="AQ23" s="8"/>
      <c r="AR23" s="8"/>
    </row>
    <row r="24" ht="24.0" customHeight="1">
      <c r="A24" s="1"/>
      <c r="B24" s="1"/>
      <c r="C24" s="45" t="str">
        <f t="shared" si="4"/>
        <v>Colo</v>
      </c>
      <c r="D24" s="2"/>
      <c r="E24" s="31"/>
      <c r="F24" s="27"/>
      <c r="G24" s="27"/>
      <c r="H24" s="2"/>
      <c r="I24" s="1"/>
      <c r="J24" s="4">
        <f t="shared" si="1"/>
        <v>0</v>
      </c>
      <c r="K24" s="5">
        <f t="shared" si="2"/>
        <v>0</v>
      </c>
      <c r="L24" s="6"/>
      <c r="M24" s="7"/>
      <c r="N24" s="17" t="s">
        <v>72</v>
      </c>
      <c r="P24" s="8">
        <f t="shared" si="8"/>
        <v>0</v>
      </c>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row>
    <row r="25" ht="27.75" customHeight="1">
      <c r="A25" s="1"/>
      <c r="B25" s="1"/>
      <c r="C25" s="45" t="str">
        <f t="shared" si="4"/>
        <v>Colo</v>
      </c>
      <c r="D25" s="2"/>
      <c r="E25" s="46" t="s">
        <v>85</v>
      </c>
      <c r="F25" s="35">
        <v>0.7458333333333333</v>
      </c>
      <c r="G25" s="36" t="s">
        <v>110</v>
      </c>
      <c r="H25" s="2"/>
      <c r="I25" s="1"/>
      <c r="J25" s="4">
        <f t="shared" si="1"/>
        <v>0</v>
      </c>
      <c r="K25" s="5">
        <f t="shared" si="2"/>
        <v>0</v>
      </c>
      <c r="L25" s="6"/>
      <c r="M25" s="7"/>
      <c r="N25" s="17" t="s">
        <v>72</v>
      </c>
      <c r="O25" s="8"/>
      <c r="P25" s="8">
        <f t="shared" si="8"/>
        <v>0</v>
      </c>
      <c r="Q25" s="17" t="s">
        <v>6</v>
      </c>
      <c r="R25" s="8"/>
      <c r="S25" s="8"/>
      <c r="T25" s="8"/>
      <c r="U25" s="17" t="s">
        <v>6</v>
      </c>
      <c r="V25" s="17" t="s">
        <v>6</v>
      </c>
      <c r="W25" s="8"/>
      <c r="X25" s="8"/>
      <c r="Y25" s="8"/>
      <c r="Z25" s="8"/>
      <c r="AA25" s="8"/>
      <c r="AB25" s="8"/>
      <c r="AC25" s="8"/>
      <c r="AD25" s="8"/>
      <c r="AE25" s="8"/>
      <c r="AF25" s="8"/>
      <c r="AG25" s="8"/>
      <c r="AH25" s="8"/>
      <c r="AI25" s="8"/>
      <c r="AJ25" s="8"/>
      <c r="AK25" s="8"/>
      <c r="AL25" s="8"/>
      <c r="AM25" s="8"/>
      <c r="AN25" s="8"/>
      <c r="AO25" s="8"/>
      <c r="AP25" s="8"/>
      <c r="AQ25" s="8"/>
      <c r="AR25" s="8"/>
    </row>
    <row r="26" ht="35.25" customHeight="1">
      <c r="A26" s="1"/>
      <c r="B26" s="1"/>
      <c r="C26" s="45" t="str">
        <f t="shared" si="4"/>
        <v>Colo</v>
      </c>
      <c r="D26" s="2"/>
      <c r="E26" s="47"/>
      <c r="F26" s="25"/>
      <c r="G26" s="36" t="s">
        <v>112</v>
      </c>
      <c r="H26" s="2"/>
      <c r="I26" s="30" t="s">
        <v>113</v>
      </c>
      <c r="J26" s="4">
        <f t="shared" si="1"/>
        <v>35</v>
      </c>
      <c r="K26" s="5">
        <f t="shared" si="2"/>
        <v>6</v>
      </c>
      <c r="L26" s="6"/>
      <c r="M26" s="7"/>
      <c r="N26" s="17"/>
      <c r="O26" s="8"/>
      <c r="P26" s="17" t="s">
        <v>86</v>
      </c>
      <c r="Q26" s="17" t="s">
        <v>10</v>
      </c>
      <c r="R26" s="17"/>
      <c r="S26" s="17" t="s">
        <v>87</v>
      </c>
      <c r="T26" s="8"/>
      <c r="U26" s="17" t="s">
        <v>88</v>
      </c>
      <c r="V26" s="17" t="s">
        <v>89</v>
      </c>
      <c r="W26" s="8"/>
      <c r="X26" s="8"/>
      <c r="Y26" s="8"/>
      <c r="Z26" s="8"/>
      <c r="AA26" s="8"/>
      <c r="AB26" s="17" t="s">
        <v>91</v>
      </c>
      <c r="AC26" s="8"/>
      <c r="AD26" s="8"/>
      <c r="AE26" s="8"/>
      <c r="AF26" s="8"/>
      <c r="AG26" s="8"/>
      <c r="AH26" s="8"/>
      <c r="AI26" s="8"/>
      <c r="AJ26" s="8"/>
      <c r="AK26" s="8"/>
      <c r="AL26" s="8"/>
      <c r="AM26" s="8"/>
      <c r="AN26" s="8"/>
      <c r="AO26" s="8"/>
      <c r="AP26" s="17" t="s">
        <v>92</v>
      </c>
      <c r="AQ26" s="8"/>
      <c r="AR26" s="8"/>
    </row>
    <row r="27" ht="39.75" customHeight="1">
      <c r="A27" s="1"/>
      <c r="B27" s="1"/>
      <c r="C27" s="45" t="str">
        <f t="shared" si="4"/>
        <v>Colo</v>
      </c>
      <c r="D27" s="2"/>
      <c r="E27" s="47"/>
      <c r="F27" s="25"/>
      <c r="G27" s="36" t="s">
        <v>119</v>
      </c>
      <c r="H27" s="2"/>
      <c r="I27" s="1"/>
      <c r="J27" s="4">
        <f t="shared" si="1"/>
        <v>0</v>
      </c>
      <c r="K27" s="5">
        <f t="shared" si="2"/>
        <v>0</v>
      </c>
      <c r="L27" s="6"/>
      <c r="M27" s="7"/>
      <c r="N27" s="17" t="s">
        <v>96</v>
      </c>
      <c r="O27" s="8" t="s">
        <v>97</v>
      </c>
      <c r="P27" s="8"/>
      <c r="Q27" s="8"/>
      <c r="R27" s="8"/>
      <c r="S27" s="8">
        <f>COUNTIFS(C$3:C$1120,S$18,K$3:K$1120,"&gt;0") + COUNTIFS(C$3:C$1120,T$18,K$3:K$1120,"&gt;0")</f>
        <v>48</v>
      </c>
      <c r="T27" s="8">
        <f>(S27/P$3)*100</f>
        <v>24</v>
      </c>
      <c r="U27" s="8"/>
      <c r="V27" s="50"/>
      <c r="W27" s="51" t="s">
        <v>98</v>
      </c>
      <c r="X27" s="52" t="s">
        <v>99</v>
      </c>
      <c r="Y27" s="52" t="s">
        <v>100</v>
      </c>
      <c r="Z27" s="17" t="s">
        <v>15</v>
      </c>
      <c r="AA27" s="8"/>
      <c r="AB27" s="17" t="s">
        <v>101</v>
      </c>
      <c r="AC27" s="17" t="s">
        <v>102</v>
      </c>
      <c r="AD27" s="17" t="s">
        <v>103</v>
      </c>
      <c r="AE27" s="17" t="s">
        <v>14</v>
      </c>
      <c r="AF27" s="17" t="s">
        <v>15</v>
      </c>
      <c r="AG27" s="17" t="s">
        <v>104</v>
      </c>
      <c r="AH27" s="17" t="s">
        <v>105</v>
      </c>
      <c r="AI27" s="8"/>
      <c r="AJ27" s="8"/>
      <c r="AK27" s="8" t="s">
        <v>106</v>
      </c>
      <c r="AL27" s="8" t="s">
        <v>107</v>
      </c>
      <c r="AM27" s="8" t="s">
        <v>108</v>
      </c>
      <c r="AN27" s="8"/>
      <c r="AO27" s="8"/>
      <c r="AP27" s="8" t="str">
        <f>S18</f>
        <v>Juan</v>
      </c>
      <c r="AQ27" s="8"/>
      <c r="AR27" s="8" t="s">
        <v>26</v>
      </c>
    </row>
    <row r="28" ht="36.75" customHeight="1">
      <c r="A28" s="1"/>
      <c r="B28" s="1"/>
      <c r="C28" s="45" t="str">
        <f t="shared" si="4"/>
        <v>Colo</v>
      </c>
      <c r="D28" s="2"/>
      <c r="E28" s="47"/>
      <c r="F28" s="25"/>
      <c r="G28" s="36" t="s">
        <v>124</v>
      </c>
      <c r="H28" s="2"/>
      <c r="J28" s="4">
        <f t="shared" si="1"/>
        <v>0</v>
      </c>
      <c r="K28" s="5">
        <f t="shared" si="2"/>
        <v>0</v>
      </c>
      <c r="L28" s="6"/>
      <c r="M28" s="7"/>
      <c r="N28" s="17" t="s">
        <v>109</v>
      </c>
      <c r="O28" s="17">
        <v>1.0</v>
      </c>
      <c r="P28" s="8">
        <f t="shared" ref="P28:P63" si="9">COUNTIF(I$3:I$24,W28)</f>
        <v>0</v>
      </c>
      <c r="Q28" s="8">
        <f t="shared" ref="Q28:Q63" si="10">(P28/P$3)</f>
        <v>0</v>
      </c>
      <c r="R28" s="8"/>
      <c r="S28" s="8">
        <f t="shared" ref="S28:S63" si="11">COUNTIFS(J$3:J$1120,O28,C$3:C$1120,S$18) + COUNTIFS(J$3:J$1120,O28,C$3:C$1120,T$18)</f>
        <v>0</v>
      </c>
      <c r="T28" s="8" t="str">
        <f t="shared" ref="T28:T55" si="12">IF(P28&lt;&gt;0,S28/P28,"oo")</f>
        <v>oo</v>
      </c>
      <c r="U28" s="8">
        <f t="shared" ref="U28:U63" si="13">IF(P28&lt;&gt;0,T28,0)</f>
        <v>0</v>
      </c>
      <c r="V28" s="50">
        <f t="shared" ref="V28:V63" si="14">U28*Q28</f>
        <v>0</v>
      </c>
      <c r="W28" s="53" t="s">
        <v>111</v>
      </c>
      <c r="X28" s="54" t="s">
        <v>114</v>
      </c>
      <c r="Y28" s="55" t="s">
        <v>115</v>
      </c>
      <c r="Z28" s="17">
        <v>5.0</v>
      </c>
      <c r="AA28" s="8"/>
      <c r="AB28" s="8">
        <f t="shared" ref="AB28:AB63" si="15">SUMIFS(V$28:V$63,Y$28:Y$63,Y28)</f>
        <v>0</v>
      </c>
      <c r="AC28" s="8">
        <f t="shared" ref="AC28:AC63" si="16">SUMIFS(Q$28:Q$63,Y$28:Y$63,Y28)</f>
        <v>0</v>
      </c>
      <c r="AD28" s="8">
        <f t="shared" ref="AD28:AD63" si="17">IF(AC28&lt;&gt;0,AB28/AC28,0)</f>
        <v>0</v>
      </c>
      <c r="AE28" s="17" t="s">
        <v>116</v>
      </c>
      <c r="AF28" s="17">
        <v>6.0</v>
      </c>
      <c r="AG28" s="17" t="s">
        <v>117</v>
      </c>
      <c r="AH28" s="8">
        <f t="shared" ref="AH28:AH52" si="18">SUMIFS(V$28:V$63,Y$28:Y$63,AG28,Z$28:Z$63,AF28)</f>
        <v>0</v>
      </c>
      <c r="AI28" s="8" t="str">
        <f t="shared" ref="AI28:AI52" si="19">IF(AH28&lt;0.21,"BAJO",0)</f>
        <v>BAJO</v>
      </c>
      <c r="AJ28" s="8">
        <f t="shared" ref="AJ28:AJ52" si="20">IF(AH28&gt;0.5,"ALTO",0)</f>
        <v>0</v>
      </c>
      <c r="AK28" s="8" t="s">
        <v>24</v>
      </c>
      <c r="AL28" s="8" t="s">
        <v>118</v>
      </c>
      <c r="AM28" s="56" t="s">
        <v>120</v>
      </c>
      <c r="AN28" s="8"/>
      <c r="AO28" s="8"/>
      <c r="AP28" s="8" t="str">
        <f>IF(AND(AI$28&lt;&gt;0, AH$17&lt;&gt;0),AL$28&amp;" - "&amp;AK$28,0)</f>
        <v>Estudiante requiere entrenamiento de subhabilidad Informar - Comunicación</v>
      </c>
      <c r="AQ28" s="8"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8" t="s">
        <v>26</v>
      </c>
    </row>
    <row r="29" ht="31.5" customHeight="1">
      <c r="A29" s="1"/>
      <c r="B29" s="1"/>
      <c r="C29" s="45" t="str">
        <f t="shared" si="4"/>
        <v>Colo</v>
      </c>
      <c r="D29" s="2"/>
      <c r="E29" s="47"/>
      <c r="F29" s="25"/>
      <c r="G29" s="36" t="s">
        <v>137</v>
      </c>
      <c r="H29" s="2"/>
      <c r="I29" s="1"/>
      <c r="J29" s="4">
        <f t="shared" si="1"/>
        <v>0</v>
      </c>
      <c r="K29" s="5">
        <f t="shared" si="2"/>
        <v>0</v>
      </c>
      <c r="L29" s="6"/>
      <c r="M29" s="7"/>
      <c r="N29" s="17" t="s">
        <v>109</v>
      </c>
      <c r="O29" s="17">
        <v>2.0</v>
      </c>
      <c r="P29" s="8">
        <f t="shared" si="9"/>
        <v>0</v>
      </c>
      <c r="Q29" s="8">
        <f t="shared" si="10"/>
        <v>0</v>
      </c>
      <c r="R29" s="8"/>
      <c r="S29" s="8">
        <f t="shared" si="11"/>
        <v>0</v>
      </c>
      <c r="T29" s="8" t="str">
        <f t="shared" si="12"/>
        <v>oo</v>
      </c>
      <c r="U29" s="8">
        <f t="shared" si="13"/>
        <v>0</v>
      </c>
      <c r="V29" s="50">
        <f t="shared" si="14"/>
        <v>0</v>
      </c>
      <c r="W29" s="53" t="s">
        <v>125</v>
      </c>
      <c r="X29" s="54" t="s">
        <v>126</v>
      </c>
      <c r="Y29" s="55" t="s">
        <v>127</v>
      </c>
      <c r="Z29" s="17">
        <v>5.0</v>
      </c>
      <c r="AA29" s="8"/>
      <c r="AB29" s="8">
        <f t="shared" si="15"/>
        <v>0</v>
      </c>
      <c r="AC29" s="8">
        <f t="shared" si="16"/>
        <v>0</v>
      </c>
      <c r="AD29" s="8">
        <f t="shared" si="17"/>
        <v>0</v>
      </c>
      <c r="AE29" s="17"/>
      <c r="AF29" s="17">
        <v>6.0</v>
      </c>
      <c r="AG29" s="17" t="s">
        <v>128</v>
      </c>
      <c r="AH29" s="8">
        <f t="shared" si="18"/>
        <v>0</v>
      </c>
      <c r="AI29" s="8" t="str">
        <f t="shared" si="19"/>
        <v>BAJO</v>
      </c>
      <c r="AJ29" s="8">
        <f t="shared" si="20"/>
        <v>0</v>
      </c>
      <c r="AK29" s="8" t="s">
        <v>24</v>
      </c>
      <c r="AL29" s="8" t="s">
        <v>129</v>
      </c>
      <c r="AM29" s="56" t="s">
        <v>130</v>
      </c>
      <c r="AN29" s="8"/>
      <c r="AO29" s="8"/>
      <c r="AP29" s="8" t="str">
        <f>IF( AND(AI$29&lt;&gt;0,AH$17&lt;&gt;0),AL$29&amp;" - "&amp;AK$29,0)</f>
        <v>Estudiante requiere entrenamiento de subhabilidad Tarea - Comunicación</v>
      </c>
      <c r="AQ29" s="8"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8" t="s">
        <v>26</v>
      </c>
    </row>
    <row r="30" ht="52.5" customHeight="1">
      <c r="A30" s="1"/>
      <c r="B30" s="1"/>
      <c r="C30" s="45" t="str">
        <f t="shared" si="4"/>
        <v>Colo</v>
      </c>
      <c r="D30" s="2"/>
      <c r="E30" s="47"/>
      <c r="F30" s="25"/>
      <c r="G30" s="36" t="s">
        <v>142</v>
      </c>
      <c r="H30" s="2"/>
      <c r="I30" s="1"/>
      <c r="J30" s="4">
        <f t="shared" si="1"/>
        <v>0</v>
      </c>
      <c r="K30" s="5">
        <f t="shared" si="2"/>
        <v>0</v>
      </c>
      <c r="L30" s="6"/>
      <c r="M30" s="7"/>
      <c r="N30" s="17" t="s">
        <v>109</v>
      </c>
      <c r="O30" s="17">
        <v>3.0</v>
      </c>
      <c r="P30" s="8">
        <f t="shared" si="9"/>
        <v>0</v>
      </c>
      <c r="Q30" s="8">
        <f t="shared" si="10"/>
        <v>0</v>
      </c>
      <c r="R30" s="8"/>
      <c r="S30" s="8">
        <f t="shared" si="11"/>
        <v>1</v>
      </c>
      <c r="T30" s="8" t="str">
        <f t="shared" si="12"/>
        <v>oo</v>
      </c>
      <c r="U30" s="8">
        <f t="shared" si="13"/>
        <v>0</v>
      </c>
      <c r="V30" s="50">
        <f t="shared" si="14"/>
        <v>0</v>
      </c>
      <c r="W30" s="53" t="s">
        <v>131</v>
      </c>
      <c r="X30" s="54" t="s">
        <v>132</v>
      </c>
      <c r="Y30" s="55" t="s">
        <v>127</v>
      </c>
      <c r="Z30" s="17">
        <v>5.0</v>
      </c>
      <c r="AA30" s="8"/>
      <c r="AB30" s="8">
        <f t="shared" si="15"/>
        <v>0</v>
      </c>
      <c r="AC30" s="8">
        <f t="shared" si="16"/>
        <v>0</v>
      </c>
      <c r="AD30" s="8">
        <f t="shared" si="17"/>
        <v>0</v>
      </c>
      <c r="AE30" s="17"/>
      <c r="AF30" s="17">
        <v>7.0</v>
      </c>
      <c r="AG30" s="17" t="s">
        <v>133</v>
      </c>
      <c r="AH30" s="8">
        <f t="shared" si="18"/>
        <v>0</v>
      </c>
      <c r="AI30" s="8" t="str">
        <f t="shared" si="19"/>
        <v>BAJO</v>
      </c>
      <c r="AJ30" s="8">
        <f t="shared" si="20"/>
        <v>0</v>
      </c>
      <c r="AK30" s="8" t="s">
        <v>24</v>
      </c>
      <c r="AL30" s="8" t="s">
        <v>134</v>
      </c>
      <c r="AM30" s="56" t="s">
        <v>135</v>
      </c>
      <c r="AN30" s="8"/>
      <c r="AO30" s="8"/>
      <c r="AP30" s="8">
        <f>IF( AND(AI$30&lt;&gt;0,AH$18&lt;&gt;0),AL$30&amp;" - "&amp;AK$30,0)</f>
        <v>0</v>
      </c>
      <c r="AQ30" s="8">
        <f>IF( AP30&lt;&gt;0,AM$30,0)</f>
        <v>0</v>
      </c>
      <c r="AR30" s="8" t="s">
        <v>26</v>
      </c>
    </row>
    <row r="31" ht="24.75" customHeight="1">
      <c r="A31" s="1"/>
      <c r="B31" s="1"/>
      <c r="C31" s="45" t="str">
        <f t="shared" si="4"/>
        <v>Colo</v>
      </c>
      <c r="D31" s="2"/>
      <c r="E31" s="47"/>
      <c r="F31" s="25"/>
      <c r="G31" s="27"/>
      <c r="H31" s="2"/>
      <c r="I31" s="1"/>
      <c r="J31" s="4">
        <f t="shared" si="1"/>
        <v>0</v>
      </c>
      <c r="K31" s="5">
        <f t="shared" si="2"/>
        <v>0</v>
      </c>
      <c r="L31" s="6"/>
      <c r="M31" s="7"/>
      <c r="N31" s="17" t="s">
        <v>109</v>
      </c>
      <c r="O31" s="17">
        <v>4.0</v>
      </c>
      <c r="P31" s="8">
        <f t="shared" si="9"/>
        <v>0</v>
      </c>
      <c r="Q31" s="8">
        <f t="shared" si="10"/>
        <v>0</v>
      </c>
      <c r="R31" s="8"/>
      <c r="S31" s="8">
        <f t="shared" si="11"/>
        <v>0</v>
      </c>
      <c r="T31" s="8" t="str">
        <f t="shared" si="12"/>
        <v>oo</v>
      </c>
      <c r="U31" s="8">
        <f t="shared" si="13"/>
        <v>0</v>
      </c>
      <c r="V31" s="50">
        <f t="shared" si="14"/>
        <v>0</v>
      </c>
      <c r="W31" s="53" t="s">
        <v>138</v>
      </c>
      <c r="X31" s="54" t="s">
        <v>139</v>
      </c>
      <c r="Y31" s="55" t="s">
        <v>127</v>
      </c>
      <c r="Z31" s="17">
        <v>12.0</v>
      </c>
      <c r="AA31" s="8"/>
      <c r="AB31" s="8">
        <f t="shared" si="15"/>
        <v>0</v>
      </c>
      <c r="AC31" s="8">
        <f t="shared" si="16"/>
        <v>0</v>
      </c>
      <c r="AD31" s="8">
        <f t="shared" si="17"/>
        <v>0</v>
      </c>
      <c r="AE31" s="17" t="s">
        <v>32</v>
      </c>
      <c r="AF31" s="17">
        <v>5.0</v>
      </c>
      <c r="AG31" s="17" t="s">
        <v>127</v>
      </c>
      <c r="AH31" s="8">
        <f t="shared" si="18"/>
        <v>0</v>
      </c>
      <c r="AI31" s="8" t="str">
        <f t="shared" si="19"/>
        <v>BAJO</v>
      </c>
      <c r="AJ31" s="8">
        <f t="shared" si="20"/>
        <v>0</v>
      </c>
      <c r="AK31" s="8" t="s">
        <v>32</v>
      </c>
      <c r="AL31" s="8" t="s">
        <v>140</v>
      </c>
      <c r="AM31" s="56" t="s">
        <v>141</v>
      </c>
      <c r="AN31" s="8"/>
      <c r="AO31" s="8"/>
      <c r="AP31" s="8">
        <f>IF( AND(AI$31&lt;&gt;0,AH$16&lt;&gt;0),AL$31&amp;" - "&amp;AK$31,0)</f>
        <v>0</v>
      </c>
      <c r="AQ31" s="8">
        <f>IF( AP31&lt;&gt;0,AM$31,0)</f>
        <v>0</v>
      </c>
      <c r="AR31" s="8" t="s">
        <v>26</v>
      </c>
    </row>
    <row r="32" ht="29.25" customHeight="1">
      <c r="A32" s="1"/>
      <c r="B32" s="1"/>
      <c r="C32" s="45" t="str">
        <f t="shared" si="4"/>
        <v>Colo</v>
      </c>
      <c r="D32" s="2"/>
      <c r="E32" s="31"/>
      <c r="F32" s="27"/>
      <c r="G32" s="27"/>
      <c r="H32" s="2"/>
      <c r="I32" s="1"/>
      <c r="J32" s="4">
        <f t="shared" si="1"/>
        <v>0</v>
      </c>
      <c r="K32" s="5">
        <f t="shared" si="2"/>
        <v>0</v>
      </c>
      <c r="L32" s="6"/>
      <c r="M32" s="7"/>
      <c r="N32" s="17" t="s">
        <v>109</v>
      </c>
      <c r="O32" s="17">
        <v>5.0</v>
      </c>
      <c r="P32" s="8">
        <f t="shared" si="9"/>
        <v>0</v>
      </c>
      <c r="Q32" s="8">
        <f t="shared" si="10"/>
        <v>0</v>
      </c>
      <c r="R32" s="8"/>
      <c r="S32" s="8">
        <f t="shared" si="11"/>
        <v>3</v>
      </c>
      <c r="T32" s="8" t="str">
        <f t="shared" si="12"/>
        <v>oo</v>
      </c>
      <c r="U32" s="8">
        <f t="shared" si="13"/>
        <v>0</v>
      </c>
      <c r="V32" s="50">
        <f t="shared" si="14"/>
        <v>0</v>
      </c>
      <c r="W32" s="53" t="s">
        <v>143</v>
      </c>
      <c r="X32" s="54" t="s">
        <v>144</v>
      </c>
      <c r="Y32" s="55" t="s">
        <v>127</v>
      </c>
      <c r="Z32" s="17">
        <v>4.0</v>
      </c>
      <c r="AA32" s="8"/>
      <c r="AB32" s="8">
        <f t="shared" si="15"/>
        <v>0</v>
      </c>
      <c r="AC32" s="8">
        <f t="shared" si="16"/>
        <v>0</v>
      </c>
      <c r="AD32" s="8">
        <f t="shared" si="17"/>
        <v>0</v>
      </c>
      <c r="AE32" s="17"/>
      <c r="AF32" s="17">
        <v>5.0</v>
      </c>
      <c r="AG32" s="17" t="s">
        <v>115</v>
      </c>
      <c r="AH32" s="8">
        <f t="shared" si="18"/>
        <v>0</v>
      </c>
      <c r="AI32" s="8" t="str">
        <f t="shared" si="19"/>
        <v>BAJO</v>
      </c>
      <c r="AJ32" s="8">
        <f t="shared" si="20"/>
        <v>0</v>
      </c>
      <c r="AK32" s="8" t="s">
        <v>32</v>
      </c>
      <c r="AL32" s="8" t="s">
        <v>145</v>
      </c>
      <c r="AM32" s="56" t="s">
        <v>146</v>
      </c>
      <c r="AN32" s="8"/>
      <c r="AO32" s="8"/>
      <c r="AP32" s="8">
        <f>IF( AND(AI$32&lt;&gt;0,AH$16&lt;&gt;0),AL$32&amp;" - "&amp;AK$32,0)</f>
        <v>0</v>
      </c>
      <c r="AQ32" s="8">
        <f>IF( AP32&lt;&gt;0,AM$32,0)</f>
        <v>0</v>
      </c>
      <c r="AR32" s="8" t="s">
        <v>26</v>
      </c>
    </row>
    <row r="33" ht="20.25" customHeight="1">
      <c r="A33" s="1"/>
      <c r="B33" s="1"/>
      <c r="C33" s="45" t="str">
        <f t="shared" si="4"/>
        <v>Tobias</v>
      </c>
      <c r="D33" s="2"/>
      <c r="E33" s="46" t="s">
        <v>93</v>
      </c>
      <c r="F33" s="35">
        <v>0.7493055555555556</v>
      </c>
      <c r="G33" s="36" t="s">
        <v>157</v>
      </c>
      <c r="H33" s="2"/>
      <c r="I33" s="30" t="s">
        <v>47</v>
      </c>
      <c r="J33" s="4">
        <f t="shared" si="1"/>
        <v>34</v>
      </c>
      <c r="K33" s="5">
        <f t="shared" si="2"/>
        <v>4</v>
      </c>
      <c r="L33" s="6"/>
      <c r="M33" s="7"/>
      <c r="N33" s="17" t="s">
        <v>109</v>
      </c>
      <c r="O33" s="17">
        <v>6.0</v>
      </c>
      <c r="P33" s="8">
        <f t="shared" si="9"/>
        <v>0</v>
      </c>
      <c r="Q33" s="8">
        <f t="shared" si="10"/>
        <v>0</v>
      </c>
      <c r="R33" s="8"/>
      <c r="S33" s="8">
        <f t="shared" si="11"/>
        <v>1</v>
      </c>
      <c r="T33" s="8" t="str">
        <f t="shared" si="12"/>
        <v>oo</v>
      </c>
      <c r="U33" s="8">
        <f t="shared" si="13"/>
        <v>0</v>
      </c>
      <c r="V33" s="50">
        <f t="shared" si="14"/>
        <v>0</v>
      </c>
      <c r="W33" s="53" t="s">
        <v>149</v>
      </c>
      <c r="X33" s="54" t="s">
        <v>150</v>
      </c>
      <c r="Y33" s="55" t="s">
        <v>127</v>
      </c>
      <c r="Z33" s="17">
        <v>5.0</v>
      </c>
      <c r="AA33" s="8"/>
      <c r="AB33" s="8">
        <f t="shared" si="15"/>
        <v>0</v>
      </c>
      <c r="AC33" s="8">
        <f t="shared" si="16"/>
        <v>0</v>
      </c>
      <c r="AD33" s="8">
        <f t="shared" si="17"/>
        <v>0</v>
      </c>
      <c r="AE33" s="17"/>
      <c r="AF33" s="17">
        <v>5.0</v>
      </c>
      <c r="AG33" s="17" t="s">
        <v>117</v>
      </c>
      <c r="AH33" s="8">
        <f t="shared" si="18"/>
        <v>0</v>
      </c>
      <c r="AI33" s="8" t="str">
        <f t="shared" si="19"/>
        <v>BAJO</v>
      </c>
      <c r="AJ33" s="8">
        <f t="shared" si="20"/>
        <v>0</v>
      </c>
      <c r="AK33" s="8" t="s">
        <v>32</v>
      </c>
      <c r="AL33" s="8" t="s">
        <v>118</v>
      </c>
      <c r="AM33" s="56" t="s">
        <v>151</v>
      </c>
      <c r="AN33" s="8"/>
      <c r="AO33" s="8"/>
      <c r="AP33" s="8">
        <f>IF( AND(AI$33&lt;&gt;0,AH$16&lt;&gt;0),AL$33&amp;" - "&amp;AK$33,0)</f>
        <v>0</v>
      </c>
      <c r="AQ33" s="8">
        <f>IF( AP33&lt;&gt;0,AM$33,0)</f>
        <v>0</v>
      </c>
      <c r="AR33" s="8" t="s">
        <v>26</v>
      </c>
    </row>
    <row r="34" ht="37.5" customHeight="1">
      <c r="A34" s="1"/>
      <c r="B34" s="1"/>
      <c r="C34" s="45" t="str">
        <f t="shared" si="4"/>
        <v>Tobias</v>
      </c>
      <c r="D34" s="2"/>
      <c r="E34" s="47"/>
      <c r="F34" s="25"/>
      <c r="G34" s="27"/>
      <c r="H34" s="2"/>
      <c r="I34" s="1"/>
      <c r="J34" s="4">
        <f t="shared" si="1"/>
        <v>0</v>
      </c>
      <c r="K34" s="5">
        <f t="shared" si="2"/>
        <v>0</v>
      </c>
      <c r="L34" s="6"/>
      <c r="M34" s="7"/>
      <c r="N34" s="17" t="s">
        <v>109</v>
      </c>
      <c r="O34" s="17">
        <v>7.0</v>
      </c>
      <c r="P34" s="8">
        <f t="shared" si="9"/>
        <v>0</v>
      </c>
      <c r="Q34" s="8">
        <f t="shared" si="10"/>
        <v>0</v>
      </c>
      <c r="R34" s="8"/>
      <c r="S34" s="8">
        <f t="shared" si="11"/>
        <v>1</v>
      </c>
      <c r="T34" s="8" t="str">
        <f t="shared" si="12"/>
        <v>oo</v>
      </c>
      <c r="U34" s="8">
        <f t="shared" si="13"/>
        <v>0</v>
      </c>
      <c r="V34" s="50">
        <f t="shared" si="14"/>
        <v>0</v>
      </c>
      <c r="W34" s="53" t="s">
        <v>152</v>
      </c>
      <c r="X34" s="54" t="s">
        <v>153</v>
      </c>
      <c r="Y34" s="55" t="s">
        <v>127</v>
      </c>
      <c r="Z34" s="17">
        <v>5.0</v>
      </c>
      <c r="AA34" s="8"/>
      <c r="AB34" s="8">
        <f t="shared" si="15"/>
        <v>0</v>
      </c>
      <c r="AC34" s="8">
        <f t="shared" si="16"/>
        <v>0</v>
      </c>
      <c r="AD34" s="8">
        <f t="shared" si="17"/>
        <v>0</v>
      </c>
      <c r="AE34" s="17"/>
      <c r="AF34" s="17">
        <v>5.0</v>
      </c>
      <c r="AG34" s="17" t="s">
        <v>154</v>
      </c>
      <c r="AH34" s="8">
        <f t="shared" si="18"/>
        <v>0</v>
      </c>
      <c r="AI34" s="8" t="str">
        <f t="shared" si="19"/>
        <v>BAJO</v>
      </c>
      <c r="AJ34" s="8">
        <f t="shared" si="20"/>
        <v>0</v>
      </c>
      <c r="AK34" s="8" t="s">
        <v>32</v>
      </c>
      <c r="AL34" s="8" t="s">
        <v>155</v>
      </c>
      <c r="AM34" s="56" t="s">
        <v>156</v>
      </c>
      <c r="AN34" s="8"/>
      <c r="AO34" s="8"/>
      <c r="AP34" s="8">
        <f>IF( AND(AI$34&lt;&gt;0,AH$16&lt;&gt;0),AL$34&amp;" - "&amp;AK$34,0)</f>
        <v>0</v>
      </c>
      <c r="AQ34" s="8">
        <f>IF( AP34&lt;&gt;0,AM$34,0)</f>
        <v>0</v>
      </c>
      <c r="AR34" s="8" t="s">
        <v>26</v>
      </c>
    </row>
    <row r="35" ht="24.0" customHeight="1">
      <c r="A35" s="1"/>
      <c r="B35" s="1"/>
      <c r="C35" s="45" t="str">
        <f t="shared" si="4"/>
        <v>Tobias</v>
      </c>
      <c r="D35" s="2"/>
      <c r="E35" s="31"/>
      <c r="F35" s="31"/>
      <c r="G35" s="27"/>
      <c r="H35" s="2"/>
      <c r="I35" s="1"/>
      <c r="J35" s="4">
        <f t="shared" si="1"/>
        <v>0</v>
      </c>
      <c r="K35" s="5">
        <f t="shared" si="2"/>
        <v>0</v>
      </c>
      <c r="L35" s="6"/>
      <c r="M35" s="7"/>
      <c r="N35" s="17" t="s">
        <v>109</v>
      </c>
      <c r="O35" s="17">
        <v>8.0</v>
      </c>
      <c r="P35" s="8">
        <f t="shared" si="9"/>
        <v>0</v>
      </c>
      <c r="Q35" s="8">
        <f t="shared" si="10"/>
        <v>0</v>
      </c>
      <c r="R35" s="8"/>
      <c r="S35" s="8">
        <f t="shared" si="11"/>
        <v>0</v>
      </c>
      <c r="T35" s="8" t="str">
        <f t="shared" si="12"/>
        <v>oo</v>
      </c>
      <c r="U35" s="8">
        <f t="shared" si="13"/>
        <v>0</v>
      </c>
      <c r="V35" s="50">
        <f t="shared" si="14"/>
        <v>0</v>
      </c>
      <c r="W35" s="53" t="s">
        <v>158</v>
      </c>
      <c r="X35" s="54" t="s">
        <v>159</v>
      </c>
      <c r="Y35" s="55" t="s">
        <v>127</v>
      </c>
      <c r="Z35" s="17">
        <v>5.0</v>
      </c>
      <c r="AA35" s="8"/>
      <c r="AB35" s="8">
        <f t="shared" si="15"/>
        <v>0</v>
      </c>
      <c r="AC35" s="8">
        <f t="shared" si="16"/>
        <v>0</v>
      </c>
      <c r="AD35" s="8">
        <f t="shared" si="17"/>
        <v>0</v>
      </c>
      <c r="AE35" s="17"/>
      <c r="AF35" s="17">
        <v>5.0</v>
      </c>
      <c r="AG35" s="17" t="s">
        <v>128</v>
      </c>
      <c r="AH35" s="8">
        <f t="shared" si="18"/>
        <v>0.015</v>
      </c>
      <c r="AI35" s="8" t="str">
        <f t="shared" si="19"/>
        <v>BAJO</v>
      </c>
      <c r="AJ35" s="8">
        <f t="shared" si="20"/>
        <v>0</v>
      </c>
      <c r="AK35" s="8" t="s">
        <v>32</v>
      </c>
      <c r="AL35" s="8" t="s">
        <v>129</v>
      </c>
      <c r="AM35" s="56" t="s">
        <v>160</v>
      </c>
      <c r="AN35" s="8"/>
      <c r="AO35" s="8"/>
      <c r="AP35" s="8">
        <f>IF( AND(AI$35&lt;&gt;0,AH$16&lt;&gt;0),AL$35&amp;" - "&amp;AK$35,0)</f>
        <v>0</v>
      </c>
      <c r="AQ35" s="8">
        <f>IF( AP35&lt;&gt;0,AM$35,0)</f>
        <v>0</v>
      </c>
      <c r="AR35" s="8" t="s">
        <v>26</v>
      </c>
    </row>
    <row r="36" ht="37.5" customHeight="1">
      <c r="A36" s="1"/>
      <c r="B36" s="1"/>
      <c r="C36" s="45" t="str">
        <f t="shared" si="4"/>
        <v>Colo</v>
      </c>
      <c r="D36" s="2"/>
      <c r="E36" s="46" t="s">
        <v>85</v>
      </c>
      <c r="F36" s="35">
        <v>0.75</v>
      </c>
      <c r="G36" s="36" t="s">
        <v>171</v>
      </c>
      <c r="H36" s="2"/>
      <c r="I36" s="30" t="s">
        <v>172</v>
      </c>
      <c r="J36" s="4">
        <f t="shared" si="1"/>
        <v>26</v>
      </c>
      <c r="K36" s="5">
        <f t="shared" si="2"/>
        <v>3</v>
      </c>
      <c r="L36" s="6"/>
      <c r="M36" s="7"/>
      <c r="N36" s="17" t="s">
        <v>109</v>
      </c>
      <c r="O36" s="17">
        <v>9.0</v>
      </c>
      <c r="P36" s="8">
        <f t="shared" si="9"/>
        <v>0</v>
      </c>
      <c r="Q36" s="8">
        <f t="shared" si="10"/>
        <v>0</v>
      </c>
      <c r="R36" s="8"/>
      <c r="S36" s="8">
        <f t="shared" si="11"/>
        <v>2</v>
      </c>
      <c r="T36" s="8" t="str">
        <f t="shared" si="12"/>
        <v>oo</v>
      </c>
      <c r="U36" s="8">
        <f t="shared" si="13"/>
        <v>0</v>
      </c>
      <c r="V36" s="50">
        <f t="shared" si="14"/>
        <v>0</v>
      </c>
      <c r="W36" s="53" t="s">
        <v>161</v>
      </c>
      <c r="X36" s="54" t="s">
        <v>162</v>
      </c>
      <c r="Y36" s="55" t="s">
        <v>127</v>
      </c>
      <c r="Z36" s="17">
        <v>11.0</v>
      </c>
      <c r="AA36" s="8"/>
      <c r="AB36" s="8">
        <f t="shared" si="15"/>
        <v>0</v>
      </c>
      <c r="AC36" s="8">
        <f t="shared" si="16"/>
        <v>0</v>
      </c>
      <c r="AD36" s="8">
        <f t="shared" si="17"/>
        <v>0</v>
      </c>
      <c r="AE36" s="17"/>
      <c r="AF36" s="17">
        <v>8.0</v>
      </c>
      <c r="AG36" s="17" t="s">
        <v>133</v>
      </c>
      <c r="AH36" s="8">
        <f t="shared" si="18"/>
        <v>0</v>
      </c>
      <c r="AI36" s="8" t="str">
        <f t="shared" si="19"/>
        <v>BAJO</v>
      </c>
      <c r="AJ36" s="8">
        <f t="shared" si="20"/>
        <v>0</v>
      </c>
      <c r="AK36" s="8" t="s">
        <v>32</v>
      </c>
      <c r="AL36" s="8" t="s">
        <v>134</v>
      </c>
      <c r="AM36" s="56" t="s">
        <v>163</v>
      </c>
      <c r="AN36" s="8"/>
      <c r="AO36" s="8"/>
      <c r="AP36" s="8" t="str">
        <f>IF( AND(AI$36&lt;&gt;0,AH$19&lt;&gt;0),AL$36&amp;" - "&amp;AK$36,0)</f>
        <v>Estudiante requiere entrenamiento de subhabilidad Requerir - Evaluación</v>
      </c>
      <c r="AQ36" s="8" t="str">
        <f>IF( AP36&lt;&gt;0,AM$36,0)</f>
        <v>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v>
      </c>
      <c r="AR36" s="8" t="s">
        <v>26</v>
      </c>
    </row>
    <row r="37" ht="33.0" customHeight="1">
      <c r="A37" s="1"/>
      <c r="B37" s="1"/>
      <c r="C37" s="45" t="str">
        <f t="shared" si="4"/>
        <v>Colo</v>
      </c>
      <c r="D37" s="2"/>
      <c r="E37" s="47"/>
      <c r="F37" s="25"/>
      <c r="G37" s="27"/>
      <c r="H37" s="2"/>
      <c r="I37" s="1"/>
      <c r="J37" s="4">
        <f t="shared" si="1"/>
        <v>0</v>
      </c>
      <c r="K37" s="5">
        <f t="shared" si="2"/>
        <v>0</v>
      </c>
      <c r="L37" s="6"/>
      <c r="M37" s="7"/>
      <c r="N37" s="17" t="s">
        <v>109</v>
      </c>
      <c r="O37" s="17">
        <v>10.0</v>
      </c>
      <c r="P37" s="8">
        <f t="shared" si="9"/>
        <v>0</v>
      </c>
      <c r="Q37" s="8">
        <f t="shared" si="10"/>
        <v>0</v>
      </c>
      <c r="R37" s="8"/>
      <c r="S37" s="8">
        <f t="shared" si="11"/>
        <v>0</v>
      </c>
      <c r="T37" s="8" t="str">
        <f t="shared" si="12"/>
        <v>oo</v>
      </c>
      <c r="U37" s="8">
        <f t="shared" si="13"/>
        <v>0</v>
      </c>
      <c r="V37" s="50">
        <f t="shared" si="14"/>
        <v>0</v>
      </c>
      <c r="W37" s="53" t="s">
        <v>165</v>
      </c>
      <c r="X37" s="54" t="s">
        <v>166</v>
      </c>
      <c r="Y37" s="55" t="s">
        <v>154</v>
      </c>
      <c r="Z37" s="17">
        <v>1.0</v>
      </c>
      <c r="AA37" s="8"/>
      <c r="AB37" s="8">
        <f t="shared" si="15"/>
        <v>0</v>
      </c>
      <c r="AC37" s="8">
        <f t="shared" si="16"/>
        <v>0.005</v>
      </c>
      <c r="AD37" s="8">
        <f t="shared" si="17"/>
        <v>0</v>
      </c>
      <c r="AE37" s="17"/>
      <c r="AF37" s="17">
        <v>8.0</v>
      </c>
      <c r="AG37" s="17" t="s">
        <v>167</v>
      </c>
      <c r="AH37" s="8">
        <f t="shared" si="18"/>
        <v>0</v>
      </c>
      <c r="AI37" s="8" t="str">
        <f t="shared" si="19"/>
        <v>BAJO</v>
      </c>
      <c r="AJ37" s="8">
        <f t="shared" si="20"/>
        <v>0</v>
      </c>
      <c r="AK37" s="8" t="s">
        <v>32</v>
      </c>
      <c r="AL37" s="8" t="s">
        <v>168</v>
      </c>
      <c r="AM37" s="56" t="s">
        <v>169</v>
      </c>
      <c r="AN37" s="8"/>
      <c r="AO37" s="8"/>
      <c r="AP37" s="8" t="str">
        <f>IF( AND(AI$37&lt;&gt;0,AH$19&lt;&gt;0),AL$37&amp;" - "&amp;AK$37,0)</f>
        <v>Estudiante requiere entrenamiento de subhabilidad Mantenimiento - Evaluación</v>
      </c>
      <c r="AQ37" s="8" t="str">
        <f>IF( AP37&lt;&gt;0,AM$37,0)</f>
        <v>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v>
      </c>
      <c r="AR37" s="8" t="s">
        <v>26</v>
      </c>
    </row>
    <row r="38" ht="33.75" customHeight="1">
      <c r="A38" s="1"/>
      <c r="B38" s="1"/>
      <c r="C38" s="45" t="str">
        <f t="shared" si="4"/>
        <v>Colo</v>
      </c>
      <c r="D38" s="2"/>
      <c r="E38" s="31"/>
      <c r="F38" s="31"/>
      <c r="G38" s="27"/>
      <c r="H38" s="2"/>
      <c r="I38" s="1"/>
      <c r="J38" s="4">
        <f t="shared" si="1"/>
        <v>0</v>
      </c>
      <c r="K38" s="5">
        <f t="shared" si="2"/>
        <v>0</v>
      </c>
      <c r="L38" s="6"/>
      <c r="M38" s="7"/>
      <c r="N38" s="17" t="s">
        <v>109</v>
      </c>
      <c r="O38" s="17">
        <v>11.0</v>
      </c>
      <c r="P38" s="8">
        <f t="shared" si="9"/>
        <v>1</v>
      </c>
      <c r="Q38" s="8">
        <f t="shared" si="10"/>
        <v>0.005</v>
      </c>
      <c r="R38" s="8"/>
      <c r="S38" s="8">
        <f t="shared" si="11"/>
        <v>0</v>
      </c>
      <c r="T38" s="8">
        <f t="shared" si="12"/>
        <v>0</v>
      </c>
      <c r="U38" s="8">
        <f t="shared" si="13"/>
        <v>0</v>
      </c>
      <c r="V38" s="50">
        <f t="shared" si="14"/>
        <v>0</v>
      </c>
      <c r="W38" s="53" t="s">
        <v>81</v>
      </c>
      <c r="X38" s="54" t="s">
        <v>173</v>
      </c>
      <c r="Y38" s="55" t="s">
        <v>154</v>
      </c>
      <c r="Z38" s="17">
        <v>5.0</v>
      </c>
      <c r="AA38" s="8"/>
      <c r="AB38" s="8">
        <f t="shared" si="15"/>
        <v>0</v>
      </c>
      <c r="AC38" s="8">
        <f t="shared" si="16"/>
        <v>0.005</v>
      </c>
      <c r="AD38" s="8">
        <f t="shared" si="17"/>
        <v>0</v>
      </c>
      <c r="AE38" s="17" t="s">
        <v>37</v>
      </c>
      <c r="AF38" s="17">
        <v>4.0</v>
      </c>
      <c r="AG38" s="17" t="s">
        <v>127</v>
      </c>
      <c r="AH38" s="8">
        <f t="shared" si="18"/>
        <v>0</v>
      </c>
      <c r="AI38" s="8" t="str">
        <f t="shared" si="19"/>
        <v>BAJO</v>
      </c>
      <c r="AJ38" s="8">
        <f t="shared" si="20"/>
        <v>0</v>
      </c>
      <c r="AK38" s="8" t="s">
        <v>37</v>
      </c>
      <c r="AL38" s="8" t="s">
        <v>140</v>
      </c>
      <c r="AM38" s="56" t="s">
        <v>174</v>
      </c>
      <c r="AN38" s="8"/>
      <c r="AO38" s="8"/>
      <c r="AP38" s="8" t="str">
        <f>IF( AND(AI$38&lt;&gt;0,AH$15&lt;&gt;0),AL$38&amp;" - "&amp;AK$38,0)</f>
        <v>Estudiante requiere entrenamiento de subhabilidad Argumentación - Control</v>
      </c>
      <c r="AQ38" s="8"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8" t="s">
        <v>26</v>
      </c>
    </row>
    <row r="39" ht="37.5" customHeight="1">
      <c r="A39" s="1"/>
      <c r="B39" s="1"/>
      <c r="C39" s="45" t="str">
        <f t="shared" si="4"/>
        <v>Tobias</v>
      </c>
      <c r="D39" s="2"/>
      <c r="E39" s="46" t="s">
        <v>93</v>
      </c>
      <c r="F39" s="35">
        <v>0.75</v>
      </c>
      <c r="G39" s="36" t="s">
        <v>183</v>
      </c>
      <c r="H39" s="2"/>
      <c r="I39" s="30" t="s">
        <v>138</v>
      </c>
      <c r="J39" s="4">
        <f t="shared" si="1"/>
        <v>4</v>
      </c>
      <c r="K39" s="5">
        <f t="shared" si="2"/>
        <v>12</v>
      </c>
      <c r="L39" s="6"/>
      <c r="M39" s="7"/>
      <c r="N39" s="17" t="s">
        <v>109</v>
      </c>
      <c r="O39" s="17">
        <v>12.0</v>
      </c>
      <c r="P39" s="8">
        <f t="shared" si="9"/>
        <v>0</v>
      </c>
      <c r="Q39" s="8">
        <f t="shared" si="10"/>
        <v>0</v>
      </c>
      <c r="R39" s="8"/>
      <c r="S39" s="8">
        <f t="shared" si="11"/>
        <v>0</v>
      </c>
      <c r="T39" s="8" t="str">
        <f t="shared" si="12"/>
        <v>oo</v>
      </c>
      <c r="U39" s="8">
        <f t="shared" si="13"/>
        <v>0</v>
      </c>
      <c r="V39" s="50">
        <f t="shared" si="14"/>
        <v>0</v>
      </c>
      <c r="W39" s="53" t="s">
        <v>175</v>
      </c>
      <c r="X39" s="54" t="s">
        <v>176</v>
      </c>
      <c r="Y39" s="55" t="s">
        <v>117</v>
      </c>
      <c r="Z39" s="17">
        <v>6.0</v>
      </c>
      <c r="AA39" s="8"/>
      <c r="AB39" s="8">
        <f t="shared" si="15"/>
        <v>0</v>
      </c>
      <c r="AC39" s="8">
        <f t="shared" si="16"/>
        <v>0</v>
      </c>
      <c r="AD39" s="8">
        <f t="shared" si="17"/>
        <v>0</v>
      </c>
      <c r="AE39" s="17"/>
      <c r="AF39" s="17">
        <v>4.0</v>
      </c>
      <c r="AG39" s="17" t="s">
        <v>117</v>
      </c>
      <c r="AH39" s="8">
        <f t="shared" si="18"/>
        <v>0</v>
      </c>
      <c r="AI39" s="8" t="str">
        <f t="shared" si="19"/>
        <v>BAJO</v>
      </c>
      <c r="AJ39" s="8">
        <f t="shared" si="20"/>
        <v>0</v>
      </c>
      <c r="AK39" s="8" t="s">
        <v>37</v>
      </c>
      <c r="AL39" s="8" t="s">
        <v>118</v>
      </c>
      <c r="AM39" s="56" t="s">
        <v>177</v>
      </c>
      <c r="AN39" s="8"/>
      <c r="AO39" s="8"/>
      <c r="AP39" s="8" t="str">
        <f>IF( AND(AI$39&lt;&gt;0,AH$15&lt;&gt;0),AL$39&amp;" - "&amp;AK$39,0)</f>
        <v>Estudiante requiere entrenamiento de subhabilidad Informar - Control</v>
      </c>
      <c r="AQ39" s="8"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8" t="s">
        <v>26</v>
      </c>
    </row>
    <row r="40" ht="31.5" customHeight="1">
      <c r="A40" s="1"/>
      <c r="B40" s="1"/>
      <c r="C40" s="45" t="str">
        <f t="shared" si="4"/>
        <v>Tobias</v>
      </c>
      <c r="D40" s="2"/>
      <c r="E40" s="47"/>
      <c r="F40" s="25"/>
      <c r="G40" s="27"/>
      <c r="H40" s="2"/>
      <c r="I40" s="1"/>
      <c r="J40" s="4">
        <f t="shared" si="1"/>
        <v>0</v>
      </c>
      <c r="K40" s="5">
        <f t="shared" si="2"/>
        <v>0</v>
      </c>
      <c r="L40" s="6"/>
      <c r="M40" s="7"/>
      <c r="N40" s="17" t="s">
        <v>109</v>
      </c>
      <c r="O40" s="17">
        <v>13.0</v>
      </c>
      <c r="P40" s="8">
        <f t="shared" si="9"/>
        <v>0</v>
      </c>
      <c r="Q40" s="8">
        <f t="shared" si="10"/>
        <v>0</v>
      </c>
      <c r="R40" s="8"/>
      <c r="S40" s="8">
        <f t="shared" si="11"/>
        <v>0</v>
      </c>
      <c r="T40" s="8" t="str">
        <f t="shared" si="12"/>
        <v>oo</v>
      </c>
      <c r="U40" s="8">
        <f t="shared" si="13"/>
        <v>0</v>
      </c>
      <c r="V40" s="50">
        <f t="shared" si="14"/>
        <v>0</v>
      </c>
      <c r="W40" s="53" t="s">
        <v>123</v>
      </c>
      <c r="X40" s="54" t="s">
        <v>178</v>
      </c>
      <c r="Y40" s="55" t="s">
        <v>117</v>
      </c>
      <c r="Z40" s="17">
        <v>4.0</v>
      </c>
      <c r="AA40" s="8"/>
      <c r="AB40" s="8">
        <f t="shared" si="15"/>
        <v>0</v>
      </c>
      <c r="AC40" s="8">
        <f t="shared" si="16"/>
        <v>0</v>
      </c>
      <c r="AD40" s="8">
        <f t="shared" si="17"/>
        <v>0</v>
      </c>
      <c r="AE40" s="17"/>
      <c r="AF40" s="17">
        <v>4.0</v>
      </c>
      <c r="AG40" s="17" t="s">
        <v>167</v>
      </c>
      <c r="AH40" s="8">
        <f t="shared" si="18"/>
        <v>0</v>
      </c>
      <c r="AI40" s="8" t="str">
        <f t="shared" si="19"/>
        <v>BAJO</v>
      </c>
      <c r="AJ40" s="8">
        <f t="shared" si="20"/>
        <v>0</v>
      </c>
      <c r="AK40" s="8" t="s">
        <v>37</v>
      </c>
      <c r="AL40" s="8" t="s">
        <v>168</v>
      </c>
      <c r="AM40" s="56" t="s">
        <v>179</v>
      </c>
      <c r="AN40" s="8"/>
      <c r="AO40" s="8"/>
      <c r="AP40" s="8" t="str">
        <f>IF( AND(AI$40&lt;&gt;0,AH$15&lt;&gt;0),AL$40&amp;" - "&amp;AK$40,0)</f>
        <v>Estudiante requiere entrenamiento de subhabilidad Mantenimiento - Control</v>
      </c>
      <c r="AQ40" s="8"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8" t="s">
        <v>26</v>
      </c>
    </row>
    <row r="41" ht="38.25" customHeight="1">
      <c r="A41" s="1"/>
      <c r="B41" s="1"/>
      <c r="C41" s="45" t="str">
        <f t="shared" si="4"/>
        <v>Tobias</v>
      </c>
      <c r="D41" s="2"/>
      <c r="E41" s="31"/>
      <c r="F41" s="31"/>
      <c r="G41" s="27"/>
      <c r="H41" s="2"/>
      <c r="I41" s="1"/>
      <c r="J41" s="4">
        <f t="shared" si="1"/>
        <v>0</v>
      </c>
      <c r="K41" s="5">
        <f t="shared" si="2"/>
        <v>0</v>
      </c>
      <c r="L41" s="6"/>
      <c r="M41" s="7"/>
      <c r="N41" s="17" t="s">
        <v>109</v>
      </c>
      <c r="O41" s="17">
        <v>14.0</v>
      </c>
      <c r="P41" s="8">
        <f t="shared" si="9"/>
        <v>0</v>
      </c>
      <c r="Q41" s="8">
        <f t="shared" si="10"/>
        <v>0</v>
      </c>
      <c r="R41" s="8"/>
      <c r="S41" s="8">
        <f t="shared" si="11"/>
        <v>1</v>
      </c>
      <c r="T41" s="8" t="str">
        <f t="shared" si="12"/>
        <v>oo</v>
      </c>
      <c r="U41" s="8">
        <f t="shared" si="13"/>
        <v>0</v>
      </c>
      <c r="V41" s="50">
        <f t="shared" si="14"/>
        <v>0</v>
      </c>
      <c r="W41" s="53" t="s">
        <v>180</v>
      </c>
      <c r="X41" s="54" t="s">
        <v>181</v>
      </c>
      <c r="Y41" s="55" t="s">
        <v>117</v>
      </c>
      <c r="Z41" s="17">
        <v>5.0</v>
      </c>
      <c r="AA41" s="8"/>
      <c r="AB41" s="8">
        <f t="shared" si="15"/>
        <v>0</v>
      </c>
      <c r="AC41" s="8">
        <f t="shared" si="16"/>
        <v>0</v>
      </c>
      <c r="AD41" s="8">
        <f t="shared" si="17"/>
        <v>0</v>
      </c>
      <c r="AE41" s="17"/>
      <c r="AF41" s="17">
        <v>4.0</v>
      </c>
      <c r="AG41" s="17" t="s">
        <v>128</v>
      </c>
      <c r="AH41" s="8">
        <f t="shared" si="18"/>
        <v>0</v>
      </c>
      <c r="AI41" s="8" t="str">
        <f t="shared" si="19"/>
        <v>BAJO</v>
      </c>
      <c r="AJ41" s="8">
        <f t="shared" si="20"/>
        <v>0</v>
      </c>
      <c r="AK41" s="8" t="s">
        <v>37</v>
      </c>
      <c r="AL41" s="8" t="s">
        <v>129</v>
      </c>
      <c r="AM41" s="56" t="s">
        <v>182</v>
      </c>
      <c r="AN41" s="8"/>
      <c r="AO41" s="8"/>
      <c r="AP41" s="8" t="str">
        <f>IF( AND(AI$41&lt;&gt;0,AH$15&lt;&gt;0),AL$41&amp;" - "&amp;AK$41,0)</f>
        <v>Estudiante requiere entrenamiento de subhabilidad Tarea - Control</v>
      </c>
      <c r="AQ41" s="8"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8" t="s">
        <v>26</v>
      </c>
    </row>
    <row r="42" ht="32.25" customHeight="1">
      <c r="A42" s="1"/>
      <c r="B42" s="1"/>
      <c r="C42" s="45" t="str">
        <f t="shared" si="4"/>
        <v>Colo</v>
      </c>
      <c r="D42" s="2"/>
      <c r="E42" s="46" t="s">
        <v>85</v>
      </c>
      <c r="F42" s="35">
        <v>0.7506944444444444</v>
      </c>
      <c r="G42" s="36" t="s">
        <v>198</v>
      </c>
      <c r="H42" s="2"/>
      <c r="I42" s="30" t="s">
        <v>199</v>
      </c>
      <c r="J42" s="4">
        <f t="shared" si="1"/>
        <v>28</v>
      </c>
      <c r="K42" s="5">
        <f t="shared" si="2"/>
        <v>11</v>
      </c>
      <c r="L42" s="6"/>
      <c r="M42" s="7"/>
      <c r="N42" s="17" t="s">
        <v>109</v>
      </c>
      <c r="O42" s="17">
        <v>15.0</v>
      </c>
      <c r="P42" s="8">
        <f t="shared" si="9"/>
        <v>0</v>
      </c>
      <c r="Q42" s="8">
        <f t="shared" si="10"/>
        <v>0</v>
      </c>
      <c r="R42" s="8"/>
      <c r="S42" s="8">
        <f t="shared" si="11"/>
        <v>5</v>
      </c>
      <c r="T42" s="8" t="str">
        <f t="shared" si="12"/>
        <v>oo</v>
      </c>
      <c r="U42" s="8">
        <f t="shared" si="13"/>
        <v>0</v>
      </c>
      <c r="V42" s="50">
        <f t="shared" si="14"/>
        <v>0</v>
      </c>
      <c r="W42" s="53" t="s">
        <v>186</v>
      </c>
      <c r="X42" s="54" t="s">
        <v>187</v>
      </c>
      <c r="Y42" s="55" t="s">
        <v>117</v>
      </c>
      <c r="Z42" s="17">
        <v>4.0</v>
      </c>
      <c r="AA42" s="8"/>
      <c r="AB42" s="8">
        <f t="shared" si="15"/>
        <v>0</v>
      </c>
      <c r="AC42" s="8">
        <f t="shared" si="16"/>
        <v>0</v>
      </c>
      <c r="AD42" s="8">
        <f t="shared" si="17"/>
        <v>0</v>
      </c>
      <c r="AE42" s="17"/>
      <c r="AF42" s="17">
        <v>9.0</v>
      </c>
      <c r="AG42" s="17" t="s">
        <v>133</v>
      </c>
      <c r="AH42" s="8">
        <f t="shared" si="18"/>
        <v>0.01</v>
      </c>
      <c r="AI42" s="8" t="str">
        <f t="shared" si="19"/>
        <v>BAJO</v>
      </c>
      <c r="AJ42" s="8">
        <f t="shared" si="20"/>
        <v>0</v>
      </c>
      <c r="AK42" s="8" t="s">
        <v>37</v>
      </c>
      <c r="AL42" s="8" t="s">
        <v>134</v>
      </c>
      <c r="AM42" s="56" t="s">
        <v>188</v>
      </c>
      <c r="AN42" s="8"/>
      <c r="AO42" s="8"/>
      <c r="AP42" s="8">
        <f>IF( AND(AI$42&lt;&gt;0,AH$20&lt;&gt;0),AL$42&amp;" - "&amp;AK$42,0)</f>
        <v>0</v>
      </c>
      <c r="AQ42" s="8">
        <f>IF( AP42&lt;&gt;0,AM$42,0)</f>
        <v>0</v>
      </c>
      <c r="AR42" s="8" t="s">
        <v>26</v>
      </c>
    </row>
    <row r="43" ht="27.75" customHeight="1">
      <c r="A43" s="1"/>
      <c r="B43" s="1"/>
      <c r="C43" s="45" t="str">
        <f t="shared" si="4"/>
        <v>Colo</v>
      </c>
      <c r="D43" s="2"/>
      <c r="E43" s="47"/>
      <c r="F43" s="25"/>
      <c r="G43" s="27"/>
      <c r="H43" s="2"/>
      <c r="I43" s="1"/>
      <c r="J43" s="4">
        <f t="shared" si="1"/>
        <v>0</v>
      </c>
      <c r="K43" s="5">
        <f t="shared" si="2"/>
        <v>0</v>
      </c>
      <c r="L43" s="6"/>
      <c r="M43" s="7"/>
      <c r="N43" s="17" t="s">
        <v>109</v>
      </c>
      <c r="O43" s="17">
        <v>16.0</v>
      </c>
      <c r="P43" s="8">
        <f t="shared" si="9"/>
        <v>0</v>
      </c>
      <c r="Q43" s="8">
        <f t="shared" si="10"/>
        <v>0</v>
      </c>
      <c r="R43" s="8"/>
      <c r="S43" s="8">
        <f t="shared" si="11"/>
        <v>0</v>
      </c>
      <c r="T43" s="8" t="str">
        <f t="shared" si="12"/>
        <v>oo</v>
      </c>
      <c r="U43" s="8">
        <f t="shared" si="13"/>
        <v>0</v>
      </c>
      <c r="V43" s="50">
        <f t="shared" si="14"/>
        <v>0</v>
      </c>
      <c r="W43" s="53" t="s">
        <v>189</v>
      </c>
      <c r="X43" s="54" t="s">
        <v>190</v>
      </c>
      <c r="Y43" s="55" t="s">
        <v>117</v>
      </c>
      <c r="Z43" s="17">
        <v>6.0</v>
      </c>
      <c r="AA43" s="8"/>
      <c r="AB43" s="8">
        <f t="shared" si="15"/>
        <v>0</v>
      </c>
      <c r="AC43" s="8">
        <f t="shared" si="16"/>
        <v>0</v>
      </c>
      <c r="AD43" s="8">
        <f t="shared" si="17"/>
        <v>0</v>
      </c>
      <c r="AE43" s="17" t="s">
        <v>44</v>
      </c>
      <c r="AF43" s="17">
        <v>3.0</v>
      </c>
      <c r="AG43" s="17" t="s">
        <v>191</v>
      </c>
      <c r="AH43" s="8">
        <f t="shared" si="18"/>
        <v>0</v>
      </c>
      <c r="AI43" s="8" t="str">
        <f t="shared" si="19"/>
        <v>BAJO</v>
      </c>
      <c r="AJ43" s="8">
        <f t="shared" si="20"/>
        <v>0</v>
      </c>
      <c r="AK43" s="8" t="s">
        <v>192</v>
      </c>
      <c r="AL43" s="8" t="s">
        <v>192</v>
      </c>
      <c r="AM43" s="8" t="s">
        <v>192</v>
      </c>
      <c r="AN43" s="8"/>
      <c r="AO43" s="8"/>
      <c r="AP43" s="8"/>
      <c r="AQ43" s="8">
        <f>IF( AP43&lt;&gt;0,AM$43,0)</f>
        <v>0</v>
      </c>
      <c r="AR43" s="8" t="s">
        <v>26</v>
      </c>
    </row>
    <row r="44" ht="27.75" customHeight="1">
      <c r="A44" s="1"/>
      <c r="B44" s="1"/>
      <c r="C44" s="45" t="str">
        <f t="shared" si="4"/>
        <v>Colo</v>
      </c>
      <c r="D44" s="2"/>
      <c r="E44" s="31"/>
      <c r="F44" s="31"/>
      <c r="G44" s="27"/>
      <c r="H44" s="2"/>
      <c r="I44" s="1"/>
      <c r="J44" s="4">
        <f t="shared" si="1"/>
        <v>0</v>
      </c>
      <c r="K44" s="5">
        <f t="shared" si="2"/>
        <v>0</v>
      </c>
      <c r="L44" s="6"/>
      <c r="M44" s="7"/>
      <c r="N44" s="17" t="s">
        <v>109</v>
      </c>
      <c r="O44" s="17">
        <v>17.0</v>
      </c>
      <c r="P44" s="8">
        <f t="shared" si="9"/>
        <v>0</v>
      </c>
      <c r="Q44" s="8">
        <f t="shared" si="10"/>
        <v>0</v>
      </c>
      <c r="R44" s="8"/>
      <c r="S44" s="8">
        <f t="shared" si="11"/>
        <v>1</v>
      </c>
      <c r="T44" s="8" t="str">
        <f t="shared" si="12"/>
        <v>oo</v>
      </c>
      <c r="U44" s="8">
        <f t="shared" si="13"/>
        <v>0</v>
      </c>
      <c r="V44" s="50">
        <f t="shared" si="14"/>
        <v>0</v>
      </c>
      <c r="W44" s="53" t="s">
        <v>68</v>
      </c>
      <c r="X44" s="54" t="s">
        <v>193</v>
      </c>
      <c r="Y44" s="55" t="s">
        <v>117</v>
      </c>
      <c r="Z44" s="17">
        <v>5.0</v>
      </c>
      <c r="AA44" s="8"/>
      <c r="AB44" s="8">
        <f t="shared" si="15"/>
        <v>0</v>
      </c>
      <c r="AC44" s="8">
        <f t="shared" si="16"/>
        <v>0</v>
      </c>
      <c r="AD44" s="8">
        <f t="shared" si="17"/>
        <v>0</v>
      </c>
      <c r="AE44" s="17"/>
      <c r="AF44" s="17">
        <v>10.0</v>
      </c>
      <c r="AG44" s="17" t="s">
        <v>191</v>
      </c>
      <c r="AH44" s="8">
        <f t="shared" si="18"/>
        <v>0</v>
      </c>
      <c r="AI44" s="8" t="str">
        <f t="shared" si="19"/>
        <v>BAJO</v>
      </c>
      <c r="AJ44" s="8">
        <f t="shared" si="20"/>
        <v>0</v>
      </c>
      <c r="AK44" s="8" t="s">
        <v>192</v>
      </c>
      <c r="AL44" s="8" t="s">
        <v>192</v>
      </c>
      <c r="AM44" s="8" t="s">
        <v>192</v>
      </c>
      <c r="AN44" s="8"/>
      <c r="AO44" s="8"/>
      <c r="AP44" s="8"/>
      <c r="AQ44" s="8">
        <f>IF( AP44&lt;&gt;0,AM$44,0)</f>
        <v>0</v>
      </c>
      <c r="AR44" s="8" t="s">
        <v>26</v>
      </c>
    </row>
    <row r="45" ht="33.0" customHeight="1">
      <c r="A45" s="1"/>
      <c r="B45" s="1"/>
      <c r="C45" s="45" t="str">
        <f t="shared" si="4"/>
        <v>Colo</v>
      </c>
      <c r="D45" s="2"/>
      <c r="E45" s="47"/>
      <c r="F45" s="25"/>
      <c r="G45" s="27"/>
      <c r="H45" s="2"/>
      <c r="I45" s="1"/>
      <c r="J45" s="4">
        <f t="shared" si="1"/>
        <v>0</v>
      </c>
      <c r="K45" s="5">
        <f t="shared" si="2"/>
        <v>0</v>
      </c>
      <c r="L45" s="6"/>
      <c r="M45" s="7"/>
      <c r="N45" s="17" t="s">
        <v>109</v>
      </c>
      <c r="O45" s="17">
        <v>18.0</v>
      </c>
      <c r="P45" s="8">
        <f t="shared" si="9"/>
        <v>0</v>
      </c>
      <c r="Q45" s="8">
        <f t="shared" si="10"/>
        <v>0</v>
      </c>
      <c r="R45" s="8"/>
      <c r="S45" s="8">
        <f t="shared" si="11"/>
        <v>0</v>
      </c>
      <c r="T45" s="8" t="str">
        <f t="shared" si="12"/>
        <v>oo</v>
      </c>
      <c r="U45" s="8">
        <f t="shared" si="13"/>
        <v>0</v>
      </c>
      <c r="V45" s="50">
        <f t="shared" si="14"/>
        <v>0</v>
      </c>
      <c r="W45" s="53" t="s">
        <v>194</v>
      </c>
      <c r="X45" s="54" t="s">
        <v>195</v>
      </c>
      <c r="Y45" s="55" t="s">
        <v>117</v>
      </c>
      <c r="Z45" s="17">
        <v>5.0</v>
      </c>
      <c r="AA45" s="8"/>
      <c r="AB45" s="8">
        <f t="shared" si="15"/>
        <v>0</v>
      </c>
      <c r="AC45" s="8">
        <f t="shared" si="16"/>
        <v>0</v>
      </c>
      <c r="AD45" s="8">
        <f t="shared" si="17"/>
        <v>0</v>
      </c>
      <c r="AE45" s="8"/>
      <c r="AF45" s="8"/>
      <c r="AG45" s="17" t="s">
        <v>191</v>
      </c>
      <c r="AH45" s="8">
        <f t="shared" si="18"/>
        <v>0</v>
      </c>
      <c r="AI45" s="8" t="str">
        <f t="shared" si="19"/>
        <v>BAJO</v>
      </c>
      <c r="AJ45" s="8">
        <f t="shared" si="20"/>
        <v>0</v>
      </c>
      <c r="AK45" s="8" t="s">
        <v>44</v>
      </c>
      <c r="AL45" s="8" t="s">
        <v>196</v>
      </c>
      <c r="AM45" s="56" t="s">
        <v>197</v>
      </c>
      <c r="AN45" s="8"/>
      <c r="AO45" s="8"/>
      <c r="AP45" s="8" t="str">
        <f>IF( AND(AI$45&lt;&gt;0,OR(AH$21&lt;&gt;0,AH$14&lt;&gt;0)),AL$45&amp;" - "&amp;AK$45,0)</f>
        <v>Estudiante requiere entrenamiento de subhabilidad Reconocimiento - Decisión</v>
      </c>
      <c r="AQ45" s="8"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8" t="s">
        <v>26</v>
      </c>
    </row>
    <row r="46" ht="25.5" customHeight="1">
      <c r="A46" s="1"/>
      <c r="B46" s="1"/>
      <c r="C46" s="45" t="str">
        <f t="shared" si="4"/>
        <v>Colo</v>
      </c>
      <c r="D46" s="2"/>
      <c r="E46" s="44"/>
      <c r="F46" s="27"/>
      <c r="G46" s="27"/>
      <c r="H46" s="2"/>
      <c r="I46" s="1"/>
      <c r="J46" s="4">
        <f t="shared" si="1"/>
        <v>0</v>
      </c>
      <c r="K46" s="5">
        <f t="shared" si="2"/>
        <v>0</v>
      </c>
      <c r="L46" s="6"/>
      <c r="M46" s="7"/>
      <c r="N46" s="17" t="s">
        <v>109</v>
      </c>
      <c r="O46" s="17">
        <v>19.0</v>
      </c>
      <c r="P46" s="8">
        <f t="shared" si="9"/>
        <v>0</v>
      </c>
      <c r="Q46" s="8">
        <f t="shared" si="10"/>
        <v>0</v>
      </c>
      <c r="R46" s="8"/>
      <c r="S46" s="8">
        <f t="shared" si="11"/>
        <v>0</v>
      </c>
      <c r="T46" s="8" t="str">
        <f t="shared" si="12"/>
        <v>oo</v>
      </c>
      <c r="U46" s="8">
        <f t="shared" si="13"/>
        <v>0</v>
      </c>
      <c r="V46" s="50">
        <f t="shared" si="14"/>
        <v>0</v>
      </c>
      <c r="W46" s="53" t="s">
        <v>201</v>
      </c>
      <c r="X46" s="54" t="s">
        <v>202</v>
      </c>
      <c r="Y46" s="55" t="s">
        <v>133</v>
      </c>
      <c r="Z46" s="17">
        <v>7.0</v>
      </c>
      <c r="AA46" s="8"/>
      <c r="AB46" s="8">
        <f t="shared" si="15"/>
        <v>0.01</v>
      </c>
      <c r="AC46" s="8">
        <f t="shared" si="16"/>
        <v>0.005</v>
      </c>
      <c r="AD46" s="8">
        <f t="shared" si="17"/>
        <v>2</v>
      </c>
      <c r="AE46" s="17" t="s">
        <v>52</v>
      </c>
      <c r="AF46" s="17">
        <v>2.0</v>
      </c>
      <c r="AG46" s="17" t="s">
        <v>191</v>
      </c>
      <c r="AH46" s="8">
        <f t="shared" si="18"/>
        <v>0</v>
      </c>
      <c r="AI46" s="8" t="str">
        <f t="shared" si="19"/>
        <v>BAJO</v>
      </c>
      <c r="AJ46" s="8">
        <f t="shared" si="20"/>
        <v>0</v>
      </c>
      <c r="AK46" s="8" t="s">
        <v>52</v>
      </c>
      <c r="AL46" s="8" t="s">
        <v>196</v>
      </c>
      <c r="AM46" s="56" t="s">
        <v>203</v>
      </c>
      <c r="AN46" s="8" t="s">
        <v>26</v>
      </c>
      <c r="AO46" s="8"/>
      <c r="AP46" s="8" t="str">
        <f>IF( AND(AI$46&lt;&gt;0,AH$13&lt;&gt;0),AL$46&amp;" - "&amp;AK$46,0)</f>
        <v>Estudiante requiere entrenamiento de subhabilidad Reconocimiento - Reducción de tensión</v>
      </c>
      <c r="AQ46" s="8"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8" t="s">
        <v>26</v>
      </c>
    </row>
    <row r="47" ht="24.75" customHeight="1">
      <c r="A47" s="1"/>
      <c r="B47" s="1"/>
      <c r="C47" s="45" t="str">
        <f t="shared" si="4"/>
        <v>Colo</v>
      </c>
      <c r="D47" s="2"/>
      <c r="E47" s="22"/>
      <c r="F47" s="32">
        <v>41962.0</v>
      </c>
      <c r="G47" s="27"/>
      <c r="H47" s="2"/>
      <c r="I47" s="1"/>
      <c r="J47" s="4">
        <f t="shared" si="1"/>
        <v>0</v>
      </c>
      <c r="K47" s="5">
        <f t="shared" si="2"/>
        <v>0</v>
      </c>
      <c r="L47" s="6"/>
      <c r="M47" s="7"/>
      <c r="N47" s="17" t="s">
        <v>109</v>
      </c>
      <c r="O47" s="17">
        <v>20.0</v>
      </c>
      <c r="P47" s="8">
        <f t="shared" si="9"/>
        <v>1</v>
      </c>
      <c r="Q47" s="8">
        <f t="shared" si="10"/>
        <v>0.005</v>
      </c>
      <c r="R47" s="8"/>
      <c r="S47" s="8">
        <f t="shared" si="11"/>
        <v>2</v>
      </c>
      <c r="T47" s="8">
        <f t="shared" si="12"/>
        <v>2</v>
      </c>
      <c r="U47" s="8">
        <f t="shared" si="13"/>
        <v>2</v>
      </c>
      <c r="V47" s="50">
        <f t="shared" si="14"/>
        <v>0.01</v>
      </c>
      <c r="W47" s="53" t="s">
        <v>79</v>
      </c>
      <c r="X47" s="54" t="s">
        <v>204</v>
      </c>
      <c r="Y47" s="55" t="s">
        <v>133</v>
      </c>
      <c r="Z47" s="17">
        <v>9.0</v>
      </c>
      <c r="AA47" s="8"/>
      <c r="AB47" s="8">
        <f t="shared" si="15"/>
        <v>0.01</v>
      </c>
      <c r="AC47" s="8">
        <f t="shared" si="16"/>
        <v>0.005</v>
      </c>
      <c r="AD47" s="8">
        <f t="shared" si="17"/>
        <v>2</v>
      </c>
      <c r="AE47" s="17"/>
      <c r="AF47" s="17">
        <v>11.0</v>
      </c>
      <c r="AG47" s="17" t="s">
        <v>127</v>
      </c>
      <c r="AH47" s="8">
        <f t="shared" si="18"/>
        <v>0</v>
      </c>
      <c r="AI47" s="8" t="str">
        <f t="shared" si="19"/>
        <v>BAJO</v>
      </c>
      <c r="AJ47" s="8">
        <f t="shared" si="20"/>
        <v>0</v>
      </c>
      <c r="AK47" s="8" t="s">
        <v>52</v>
      </c>
      <c r="AL47" s="8" t="s">
        <v>140</v>
      </c>
      <c r="AM47" s="8" t="s">
        <v>205</v>
      </c>
      <c r="AN47" s="8" t="s">
        <v>26</v>
      </c>
      <c r="AO47" s="8"/>
      <c r="AP47" s="8">
        <f>IF( AND(AI$47&lt;&gt;0,AH$22&lt;&gt;0),AL$47&amp;" - "&amp;AK$47,0)</f>
        <v>0</v>
      </c>
      <c r="AQ47" s="8">
        <f>IF( AP47&lt;&gt;0,AM$47,0)</f>
        <v>0</v>
      </c>
      <c r="AR47" s="8" t="s">
        <v>26</v>
      </c>
    </row>
    <row r="48" ht="24.0" customHeight="1">
      <c r="A48" s="1"/>
      <c r="B48" s="1"/>
      <c r="C48" s="45" t="str">
        <f t="shared" si="4"/>
        <v>Colo</v>
      </c>
      <c r="D48" s="2"/>
      <c r="E48" s="44"/>
      <c r="F48" s="27"/>
      <c r="G48" s="27"/>
      <c r="H48" s="2"/>
      <c r="I48" s="1"/>
      <c r="J48" s="4">
        <f t="shared" si="1"/>
        <v>0</v>
      </c>
      <c r="K48" s="5">
        <f t="shared" si="2"/>
        <v>0</v>
      </c>
      <c r="L48" s="6"/>
      <c r="M48" s="7"/>
      <c r="N48" s="17" t="s">
        <v>109</v>
      </c>
      <c r="O48" s="17">
        <v>21.0</v>
      </c>
      <c r="P48" s="8">
        <f t="shared" si="9"/>
        <v>0</v>
      </c>
      <c r="Q48" s="8">
        <f t="shared" si="10"/>
        <v>0</v>
      </c>
      <c r="R48" s="8"/>
      <c r="S48" s="8">
        <f t="shared" si="11"/>
        <v>1</v>
      </c>
      <c r="T48" s="8" t="str">
        <f t="shared" si="12"/>
        <v>oo</v>
      </c>
      <c r="U48" s="8">
        <f t="shared" si="13"/>
        <v>0</v>
      </c>
      <c r="V48" s="50">
        <f t="shared" si="14"/>
        <v>0</v>
      </c>
      <c r="W48" s="53" t="s">
        <v>206</v>
      </c>
      <c r="X48" s="54" t="s">
        <v>207</v>
      </c>
      <c r="Y48" s="55" t="s">
        <v>133</v>
      </c>
      <c r="Z48" s="17">
        <v>7.0</v>
      </c>
      <c r="AA48" s="8"/>
      <c r="AB48" s="8">
        <f t="shared" si="15"/>
        <v>0.01</v>
      </c>
      <c r="AC48" s="8">
        <f t="shared" si="16"/>
        <v>0.005</v>
      </c>
      <c r="AD48" s="8">
        <f t="shared" si="17"/>
        <v>2</v>
      </c>
      <c r="AE48" s="17"/>
      <c r="AF48" s="17">
        <v>11.0</v>
      </c>
      <c r="AG48" s="17" t="s">
        <v>167</v>
      </c>
      <c r="AH48" s="8">
        <f t="shared" si="18"/>
        <v>0</v>
      </c>
      <c r="AI48" s="8" t="str">
        <f t="shared" si="19"/>
        <v>BAJO</v>
      </c>
      <c r="AJ48" s="8">
        <f t="shared" si="20"/>
        <v>0</v>
      </c>
      <c r="AK48" s="8" t="s">
        <v>52</v>
      </c>
      <c r="AL48" s="8" t="s">
        <v>168</v>
      </c>
      <c r="AM48" s="8" t="s">
        <v>205</v>
      </c>
      <c r="AN48" s="8" t="s">
        <v>26</v>
      </c>
      <c r="AO48" s="8"/>
      <c r="AP48" s="8">
        <f>IF( AND(AI$48&lt;&gt;0,AH$22&lt;&gt;0),AL$48&amp;" - "&amp;AK$48,0)</f>
        <v>0</v>
      </c>
      <c r="AQ48" s="8">
        <f>IF( AP48&lt;&gt;0,AM$48,0)</f>
        <v>0</v>
      </c>
      <c r="AR48" s="8" t="s">
        <v>26</v>
      </c>
    </row>
    <row r="49" ht="22.5" customHeight="1">
      <c r="A49" s="1"/>
      <c r="B49" s="1"/>
      <c r="C49" s="45" t="str">
        <f t="shared" si="4"/>
        <v>Sofía Helena</v>
      </c>
      <c r="D49" s="2"/>
      <c r="E49" s="57" t="s">
        <v>84</v>
      </c>
      <c r="F49" s="58" t="s">
        <v>225</v>
      </c>
      <c r="G49" s="59" t="s">
        <v>226</v>
      </c>
      <c r="H49" s="2"/>
      <c r="I49" s="30" t="s">
        <v>95</v>
      </c>
      <c r="J49" s="4">
        <f t="shared" si="1"/>
        <v>33</v>
      </c>
      <c r="K49" s="5">
        <f t="shared" si="2"/>
        <v>5</v>
      </c>
      <c r="L49" s="6"/>
      <c r="M49" s="7"/>
      <c r="N49" s="17" t="s">
        <v>109</v>
      </c>
      <c r="O49" s="17">
        <v>22.0</v>
      </c>
      <c r="P49" s="8">
        <f t="shared" si="9"/>
        <v>0</v>
      </c>
      <c r="Q49" s="8">
        <f t="shared" si="10"/>
        <v>0</v>
      </c>
      <c r="R49" s="8"/>
      <c r="S49" s="8">
        <f t="shared" si="11"/>
        <v>0</v>
      </c>
      <c r="T49" s="8" t="str">
        <f t="shared" si="12"/>
        <v>oo</v>
      </c>
      <c r="U49" s="8">
        <f t="shared" si="13"/>
        <v>0</v>
      </c>
      <c r="V49" s="50">
        <f t="shared" si="14"/>
        <v>0</v>
      </c>
      <c r="W49" s="53" t="s">
        <v>208</v>
      </c>
      <c r="X49" s="54" t="s">
        <v>209</v>
      </c>
      <c r="Y49" s="55" t="s">
        <v>133</v>
      </c>
      <c r="Z49" s="17">
        <v>8.0</v>
      </c>
      <c r="AA49" s="8"/>
      <c r="AB49" s="8">
        <f t="shared" si="15"/>
        <v>0.01</v>
      </c>
      <c r="AC49" s="8">
        <f t="shared" si="16"/>
        <v>0.005</v>
      </c>
      <c r="AD49" s="8">
        <f t="shared" si="17"/>
        <v>2</v>
      </c>
      <c r="AE49" s="17" t="s">
        <v>60</v>
      </c>
      <c r="AF49" s="17">
        <v>1.0</v>
      </c>
      <c r="AG49" s="17" t="s">
        <v>154</v>
      </c>
      <c r="AH49" s="8">
        <f t="shared" si="18"/>
        <v>0</v>
      </c>
      <c r="AI49" s="8" t="str">
        <f t="shared" si="19"/>
        <v>BAJO</v>
      </c>
      <c r="AJ49" s="8">
        <f t="shared" si="20"/>
        <v>0</v>
      </c>
      <c r="AK49" s="8" t="s">
        <v>60</v>
      </c>
      <c r="AL49" s="8" t="s">
        <v>210</v>
      </c>
      <c r="AM49" s="8" t="s">
        <v>211</v>
      </c>
      <c r="AN49" s="8" t="s">
        <v>26</v>
      </c>
      <c r="AO49" s="8"/>
      <c r="AP49" s="8" t="str">
        <f>IF( AND(AI$49&lt;&gt;0,AH$12&lt;&gt;0),AL$49&amp;" - "&amp;AK$49,0)</f>
        <v>Estudiante requiere entrenamiento de subhabilidad Motivar  - Reintegración</v>
      </c>
      <c r="AQ49" s="8"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8" t="s">
        <v>26</v>
      </c>
    </row>
    <row r="50" ht="20.25" customHeight="1">
      <c r="A50" s="1"/>
      <c r="B50" s="1"/>
      <c r="C50" s="45" t="str">
        <f t="shared" si="4"/>
        <v>Sofía Helena</v>
      </c>
      <c r="D50" s="2"/>
      <c r="E50" s="44"/>
      <c r="F50" s="23"/>
      <c r="G50" s="27"/>
      <c r="H50" s="2"/>
      <c r="I50" s="1"/>
      <c r="J50" s="4">
        <f t="shared" si="1"/>
        <v>0</v>
      </c>
      <c r="K50" s="5">
        <f t="shared" si="2"/>
        <v>0</v>
      </c>
      <c r="L50" s="6"/>
      <c r="M50" s="7"/>
      <c r="N50" s="17" t="s">
        <v>109</v>
      </c>
      <c r="O50" s="17">
        <v>23.0</v>
      </c>
      <c r="P50" s="8">
        <f t="shared" si="9"/>
        <v>0</v>
      </c>
      <c r="Q50" s="8">
        <f t="shared" si="10"/>
        <v>0</v>
      </c>
      <c r="R50" s="8"/>
      <c r="S50" s="8">
        <f t="shared" si="11"/>
        <v>1</v>
      </c>
      <c r="T50" s="8" t="str">
        <f t="shared" si="12"/>
        <v>oo</v>
      </c>
      <c r="U50" s="8">
        <f t="shared" si="13"/>
        <v>0</v>
      </c>
      <c r="V50" s="50">
        <f t="shared" si="14"/>
        <v>0</v>
      </c>
      <c r="W50" s="53" t="s">
        <v>213</v>
      </c>
      <c r="X50" s="54" t="s">
        <v>214</v>
      </c>
      <c r="Y50" s="55" t="s">
        <v>133</v>
      </c>
      <c r="Z50" s="17">
        <v>8.0</v>
      </c>
      <c r="AA50" s="8"/>
      <c r="AB50" s="8">
        <f t="shared" si="15"/>
        <v>0.01</v>
      </c>
      <c r="AC50" s="8">
        <f t="shared" si="16"/>
        <v>0.005</v>
      </c>
      <c r="AD50" s="8">
        <f t="shared" si="17"/>
        <v>2</v>
      </c>
      <c r="AE50" s="8"/>
      <c r="AF50" s="17">
        <v>1.0</v>
      </c>
      <c r="AG50" s="17" t="s">
        <v>167</v>
      </c>
      <c r="AH50" s="8">
        <f t="shared" si="18"/>
        <v>0</v>
      </c>
      <c r="AI50" s="8" t="str">
        <f t="shared" si="19"/>
        <v>BAJO</v>
      </c>
      <c r="AJ50" s="8">
        <f t="shared" si="20"/>
        <v>0</v>
      </c>
      <c r="AK50" s="8" t="s">
        <v>60</v>
      </c>
      <c r="AL50" s="8" t="s">
        <v>168</v>
      </c>
      <c r="AM50" s="56" t="s">
        <v>215</v>
      </c>
      <c r="AN50" s="8" t="s">
        <v>26</v>
      </c>
      <c r="AO50" s="8"/>
      <c r="AP50" s="8" t="str">
        <f>IF( AND(AI$50&lt;&gt;0,AH$12&lt;&gt;0),AL$50&amp;" - "&amp;AK$50,0)</f>
        <v>Estudiante requiere entrenamiento de subhabilidad Mantenimiento - Reintegración</v>
      </c>
      <c r="AQ50" s="8"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8" t="s">
        <v>26</v>
      </c>
    </row>
    <row r="51" ht="22.5" customHeight="1">
      <c r="A51" s="1"/>
      <c r="B51" s="1"/>
      <c r="C51" s="45" t="str">
        <f t="shared" si="4"/>
        <v>Sofía Helena</v>
      </c>
      <c r="D51" s="2"/>
      <c r="E51" s="44"/>
      <c r="F51" s="23"/>
      <c r="G51" s="60" t="s">
        <v>136</v>
      </c>
      <c r="H51" s="2"/>
      <c r="I51" s="1"/>
      <c r="J51" s="4">
        <f t="shared" si="1"/>
        <v>0</v>
      </c>
      <c r="K51" s="5">
        <f t="shared" si="2"/>
        <v>0</v>
      </c>
      <c r="L51" s="6"/>
      <c r="M51" s="7"/>
      <c r="N51" s="17" t="s">
        <v>109</v>
      </c>
      <c r="O51" s="17">
        <v>24.0</v>
      </c>
      <c r="P51" s="8">
        <f t="shared" si="9"/>
        <v>0</v>
      </c>
      <c r="Q51" s="8">
        <f t="shared" si="10"/>
        <v>0</v>
      </c>
      <c r="R51" s="8"/>
      <c r="S51" s="8">
        <f t="shared" si="11"/>
        <v>1</v>
      </c>
      <c r="T51" s="8" t="str">
        <f t="shared" si="12"/>
        <v>oo</v>
      </c>
      <c r="U51" s="8">
        <f t="shared" si="13"/>
        <v>0</v>
      </c>
      <c r="V51" s="50">
        <f t="shared" si="14"/>
        <v>0</v>
      </c>
      <c r="W51" s="53" t="s">
        <v>216</v>
      </c>
      <c r="X51" s="54" t="s">
        <v>217</v>
      </c>
      <c r="Y51" s="55" t="s">
        <v>133</v>
      </c>
      <c r="Z51" s="17">
        <v>7.0</v>
      </c>
      <c r="AA51" s="8"/>
      <c r="AB51" s="8">
        <f t="shared" si="15"/>
        <v>0.01</v>
      </c>
      <c r="AC51" s="8">
        <f t="shared" si="16"/>
        <v>0.005</v>
      </c>
      <c r="AD51" s="8">
        <f t="shared" si="17"/>
        <v>2</v>
      </c>
      <c r="AE51" s="8"/>
      <c r="AF51" s="17">
        <v>1.0</v>
      </c>
      <c r="AG51" s="17" t="s">
        <v>128</v>
      </c>
      <c r="AH51" s="8">
        <f t="shared" si="18"/>
        <v>0.015</v>
      </c>
      <c r="AI51" s="8" t="str">
        <f t="shared" si="19"/>
        <v>BAJO</v>
      </c>
      <c r="AJ51" s="8">
        <f t="shared" si="20"/>
        <v>0</v>
      </c>
      <c r="AK51" s="8" t="s">
        <v>60</v>
      </c>
      <c r="AL51" s="8" t="s">
        <v>129</v>
      </c>
      <c r="AM51" s="8" t="s">
        <v>218</v>
      </c>
      <c r="AN51" s="8" t="s">
        <v>26</v>
      </c>
      <c r="AO51" s="8"/>
      <c r="AP51" s="8" t="str">
        <f>IF( AND(AI$51&lt;&gt;0,AH$12&lt;&gt;0),AL$51&amp;" - "&amp;AK$51,0)</f>
        <v>Estudiante requiere entrenamiento de subhabilidad Tarea - Reintegración</v>
      </c>
      <c r="AQ51" s="8"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8" t="s">
        <v>26</v>
      </c>
    </row>
    <row r="52" ht="18.75" customHeight="1">
      <c r="A52" s="1"/>
      <c r="B52" s="1"/>
      <c r="C52" s="45" t="str">
        <f t="shared" si="4"/>
        <v>Sofía Helena</v>
      </c>
      <c r="D52" s="2"/>
      <c r="E52" s="44"/>
      <c r="F52" s="23"/>
      <c r="G52" s="27"/>
      <c r="H52" s="2"/>
      <c r="I52" s="1"/>
      <c r="J52" s="4">
        <f t="shared" si="1"/>
        <v>0</v>
      </c>
      <c r="K52" s="5">
        <f t="shared" si="2"/>
        <v>0</v>
      </c>
      <c r="L52" s="6"/>
      <c r="M52" s="7"/>
      <c r="N52" s="17" t="s">
        <v>109</v>
      </c>
      <c r="O52" s="17">
        <v>25.0</v>
      </c>
      <c r="P52" s="8">
        <f t="shared" si="9"/>
        <v>0</v>
      </c>
      <c r="Q52" s="8">
        <f t="shared" si="10"/>
        <v>0</v>
      </c>
      <c r="R52" s="8"/>
      <c r="S52" s="8">
        <f t="shared" si="11"/>
        <v>2</v>
      </c>
      <c r="T52" s="8" t="str">
        <f t="shared" si="12"/>
        <v>oo</v>
      </c>
      <c r="U52" s="8">
        <f t="shared" si="13"/>
        <v>0</v>
      </c>
      <c r="V52" s="50">
        <f t="shared" si="14"/>
        <v>0</v>
      </c>
      <c r="W52" s="53" t="s">
        <v>219</v>
      </c>
      <c r="X52" s="54" t="s">
        <v>220</v>
      </c>
      <c r="Y52" s="55" t="s">
        <v>191</v>
      </c>
      <c r="Z52" s="17">
        <v>2.0</v>
      </c>
      <c r="AA52" s="8"/>
      <c r="AB52" s="8">
        <f t="shared" si="15"/>
        <v>0</v>
      </c>
      <c r="AC52" s="8">
        <f t="shared" si="16"/>
        <v>0</v>
      </c>
      <c r="AD52" s="8">
        <f t="shared" si="17"/>
        <v>0</v>
      </c>
      <c r="AE52" s="8"/>
      <c r="AF52" s="17">
        <v>12.0</v>
      </c>
      <c r="AG52" s="17" t="s">
        <v>127</v>
      </c>
      <c r="AH52" s="8">
        <f t="shared" si="18"/>
        <v>0</v>
      </c>
      <c r="AI52" s="8" t="str">
        <f t="shared" si="19"/>
        <v>BAJO</v>
      </c>
      <c r="AJ52" s="8">
        <f t="shared" si="20"/>
        <v>0</v>
      </c>
      <c r="AK52" s="8" t="s">
        <v>60</v>
      </c>
      <c r="AL52" s="8" t="s">
        <v>140</v>
      </c>
      <c r="AM52" s="8" t="s">
        <v>221</v>
      </c>
      <c r="AN52" s="8" t="s">
        <v>26</v>
      </c>
      <c r="AO52" s="8"/>
      <c r="AP52" s="8">
        <f>IF( AND(AI$52&lt;&gt;0,AH$23&lt;&gt;0),AL$52&amp;" - "&amp;AK$52,0)</f>
        <v>0</v>
      </c>
      <c r="AQ52" s="8">
        <f>IF( AP52&lt;&gt;0,AM$52,0)</f>
        <v>0</v>
      </c>
      <c r="AR52" s="8" t="s">
        <v>26</v>
      </c>
    </row>
    <row r="53" ht="20.25" customHeight="1">
      <c r="A53" s="1"/>
      <c r="B53" s="1"/>
      <c r="C53" s="45" t="str">
        <f t="shared" si="4"/>
        <v>Colo</v>
      </c>
      <c r="D53" s="2"/>
      <c r="E53" s="57" t="s">
        <v>85</v>
      </c>
      <c r="F53" s="58" t="s">
        <v>225</v>
      </c>
      <c r="G53" s="59" t="s">
        <v>245</v>
      </c>
      <c r="H53" s="2"/>
      <c r="I53" s="1"/>
      <c r="J53" s="4">
        <f t="shared" si="1"/>
        <v>0</v>
      </c>
      <c r="K53" s="5">
        <f t="shared" si="2"/>
        <v>0</v>
      </c>
      <c r="L53" s="6"/>
      <c r="M53" s="7"/>
      <c r="N53" s="17" t="s">
        <v>109</v>
      </c>
      <c r="O53" s="17">
        <v>26.0</v>
      </c>
      <c r="P53" s="8">
        <f t="shared" si="9"/>
        <v>0</v>
      </c>
      <c r="Q53" s="8">
        <f t="shared" si="10"/>
        <v>0</v>
      </c>
      <c r="R53" s="8"/>
      <c r="S53" s="8">
        <f t="shared" si="11"/>
        <v>3</v>
      </c>
      <c r="T53" s="8" t="str">
        <f t="shared" si="12"/>
        <v>oo</v>
      </c>
      <c r="U53" s="8">
        <f t="shared" si="13"/>
        <v>0</v>
      </c>
      <c r="V53" s="50">
        <f t="shared" si="14"/>
        <v>0</v>
      </c>
      <c r="W53" s="53" t="s">
        <v>172</v>
      </c>
      <c r="X53" s="54" t="s">
        <v>222</v>
      </c>
      <c r="Y53" s="55" t="s">
        <v>191</v>
      </c>
      <c r="Z53" s="17">
        <v>3.0</v>
      </c>
      <c r="AA53" s="8"/>
      <c r="AB53" s="8">
        <f t="shared" si="15"/>
        <v>0</v>
      </c>
      <c r="AC53" s="8">
        <f t="shared" si="16"/>
        <v>0</v>
      </c>
      <c r="AD53" s="8">
        <f t="shared" si="17"/>
        <v>0</v>
      </c>
      <c r="AE53" s="8"/>
      <c r="AF53" s="8"/>
      <c r="AG53" s="8"/>
      <c r="AH53" s="8"/>
      <c r="AI53" s="8"/>
      <c r="AJ53" s="8"/>
      <c r="AK53" s="8"/>
      <c r="AL53" s="8"/>
      <c r="AM53" s="8"/>
      <c r="AN53" s="8"/>
      <c r="AO53" s="8"/>
      <c r="AP53" s="17" t="s">
        <v>223</v>
      </c>
      <c r="AQ53" s="8"/>
      <c r="AR53" s="8"/>
    </row>
    <row r="54" ht="18.75" customHeight="1">
      <c r="A54" s="1"/>
      <c r="B54" s="1"/>
      <c r="C54" s="45" t="str">
        <f t="shared" si="4"/>
        <v>Colo</v>
      </c>
      <c r="D54" s="2"/>
      <c r="E54" s="44"/>
      <c r="F54" s="23"/>
      <c r="G54" s="27"/>
      <c r="H54" s="2"/>
      <c r="I54" s="1"/>
      <c r="J54" s="4">
        <f t="shared" si="1"/>
        <v>0</v>
      </c>
      <c r="K54" s="5">
        <f t="shared" si="2"/>
        <v>0</v>
      </c>
      <c r="L54" s="6"/>
      <c r="M54" s="7"/>
      <c r="N54" s="17" t="s">
        <v>109</v>
      </c>
      <c r="O54" s="17">
        <v>27.0</v>
      </c>
      <c r="P54" s="8">
        <f t="shared" si="9"/>
        <v>0</v>
      </c>
      <c r="Q54" s="8">
        <f t="shared" si="10"/>
        <v>0</v>
      </c>
      <c r="R54" s="8"/>
      <c r="S54" s="8">
        <f t="shared" si="11"/>
        <v>1</v>
      </c>
      <c r="T54" s="8" t="str">
        <f t="shared" si="12"/>
        <v>oo</v>
      </c>
      <c r="U54" s="8">
        <f t="shared" si="13"/>
        <v>0</v>
      </c>
      <c r="V54" s="50">
        <f t="shared" si="14"/>
        <v>0</v>
      </c>
      <c r="W54" s="53" t="s">
        <v>227</v>
      </c>
      <c r="X54" s="54" t="s">
        <v>228</v>
      </c>
      <c r="Y54" s="55" t="s">
        <v>191</v>
      </c>
      <c r="Z54" s="17">
        <v>10.0</v>
      </c>
      <c r="AA54" s="8"/>
      <c r="AB54" s="8">
        <f t="shared" si="15"/>
        <v>0</v>
      </c>
      <c r="AC54" s="8">
        <f t="shared" si="16"/>
        <v>0</v>
      </c>
      <c r="AD54" s="8">
        <f t="shared" si="17"/>
        <v>0</v>
      </c>
      <c r="AE54" s="8"/>
      <c r="AF54" s="8"/>
      <c r="AG54" s="8"/>
      <c r="AH54" s="8"/>
      <c r="AI54" s="8"/>
      <c r="AJ54" s="8"/>
      <c r="AK54" s="8" t="s">
        <v>24</v>
      </c>
      <c r="AL54" s="8" t="s">
        <v>229</v>
      </c>
      <c r="AM54" s="56" t="s">
        <v>230</v>
      </c>
      <c r="AN54" s="8" t="s">
        <v>26</v>
      </c>
      <c r="AO54" s="8"/>
      <c r="AP54" s="8" t="str">
        <f>IF(AND(AD39&lt;0.5,AI$28&lt;&gt;0, AH$17&lt;&gt;0),AL$28&amp;" - "&amp;AK$28,0)</f>
        <v>Estudiante requiere entrenamiento de subhabilidad Informar - Comunicación</v>
      </c>
      <c r="AQ54" s="8" t="str">
        <f t="shared" ref="AQ54:AQ78" si="21">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8" t="s">
        <v>26</v>
      </c>
    </row>
    <row r="55" ht="21.0" customHeight="1">
      <c r="A55" s="1"/>
      <c r="B55" s="1"/>
      <c r="C55" s="45" t="str">
        <f t="shared" si="4"/>
        <v>Colo</v>
      </c>
      <c r="D55" s="2"/>
      <c r="E55" s="44"/>
      <c r="F55" s="23"/>
      <c r="G55" s="60" t="s">
        <v>136</v>
      </c>
      <c r="H55" s="2"/>
      <c r="I55" s="1"/>
      <c r="J55" s="4">
        <f t="shared" si="1"/>
        <v>0</v>
      </c>
      <c r="K55" s="5">
        <f t="shared" si="2"/>
        <v>0</v>
      </c>
      <c r="L55" s="6"/>
      <c r="M55" s="7"/>
      <c r="N55" s="17" t="s">
        <v>109</v>
      </c>
      <c r="O55" s="17">
        <v>28.0</v>
      </c>
      <c r="P55" s="8">
        <f t="shared" si="9"/>
        <v>0</v>
      </c>
      <c r="Q55" s="8">
        <f t="shared" si="10"/>
        <v>0</v>
      </c>
      <c r="R55" s="8"/>
      <c r="S55" s="8">
        <f t="shared" si="11"/>
        <v>2</v>
      </c>
      <c r="T55" s="8" t="str">
        <f t="shared" si="12"/>
        <v>oo</v>
      </c>
      <c r="U55" s="8">
        <f t="shared" si="13"/>
        <v>0</v>
      </c>
      <c r="V55" s="50">
        <f t="shared" si="14"/>
        <v>0</v>
      </c>
      <c r="W55" s="53" t="s">
        <v>199</v>
      </c>
      <c r="X55" s="54" t="s">
        <v>232</v>
      </c>
      <c r="Y55" s="55" t="s">
        <v>167</v>
      </c>
      <c r="Z55" s="17">
        <v>11.0</v>
      </c>
      <c r="AA55" s="8"/>
      <c r="AB55" s="8">
        <f t="shared" si="15"/>
        <v>0</v>
      </c>
      <c r="AC55" s="8">
        <f t="shared" si="16"/>
        <v>0.005</v>
      </c>
      <c r="AD55" s="8">
        <f t="shared" si="17"/>
        <v>0</v>
      </c>
      <c r="AE55" s="8"/>
      <c r="AF55" s="8"/>
      <c r="AG55" s="8"/>
      <c r="AH55" s="8"/>
      <c r="AI55" s="8"/>
      <c r="AJ55" s="8"/>
      <c r="AK55" s="8" t="s">
        <v>24</v>
      </c>
      <c r="AL55" s="8" t="s">
        <v>233</v>
      </c>
      <c r="AM55" s="56" t="s">
        <v>234</v>
      </c>
      <c r="AN55" s="8" t="s">
        <v>26</v>
      </c>
      <c r="AO55" s="8"/>
      <c r="AP55" s="8">
        <f>IF( AND(AD60&lt;0.5,AI$29&lt;&gt;0,AH$17&lt;&gt;0),AL$29&amp;" - "&amp;AK$29,0)</f>
        <v>0</v>
      </c>
      <c r="AQ55" s="8">
        <f t="shared" si="21"/>
        <v>0</v>
      </c>
      <c r="AR55" s="8" t="s">
        <v>26</v>
      </c>
    </row>
    <row r="56" ht="21.0" customHeight="1">
      <c r="A56" s="1"/>
      <c r="B56" s="1"/>
      <c r="C56" s="45" t="str">
        <f t="shared" si="4"/>
        <v>Colo</v>
      </c>
      <c r="D56" s="2"/>
      <c r="E56" s="44"/>
      <c r="F56" s="23"/>
      <c r="G56" s="27"/>
      <c r="H56" s="2"/>
      <c r="I56" s="1"/>
      <c r="J56" s="4">
        <f t="shared" si="1"/>
        <v>0</v>
      </c>
      <c r="K56" s="5">
        <f t="shared" si="2"/>
        <v>0</v>
      </c>
      <c r="L56" s="6"/>
      <c r="M56" s="7"/>
      <c r="N56" s="17" t="s">
        <v>109</v>
      </c>
      <c r="O56" s="17">
        <v>29.0</v>
      </c>
      <c r="P56" s="8">
        <f t="shared" si="9"/>
        <v>1</v>
      </c>
      <c r="Q56" s="8">
        <f t="shared" si="10"/>
        <v>0.005</v>
      </c>
      <c r="R56" s="8"/>
      <c r="S56" s="8">
        <f t="shared" si="11"/>
        <v>0</v>
      </c>
      <c r="T56" s="8">
        <f t="shared" ref="T56:T63" si="22">(S56/P56)</f>
        <v>0</v>
      </c>
      <c r="U56" s="8">
        <f t="shared" si="13"/>
        <v>0</v>
      </c>
      <c r="V56" s="50">
        <f t="shared" si="14"/>
        <v>0</v>
      </c>
      <c r="W56" s="53" t="s">
        <v>22</v>
      </c>
      <c r="X56" s="54" t="s">
        <v>235</v>
      </c>
      <c r="Y56" s="55" t="s">
        <v>167</v>
      </c>
      <c r="Z56" s="17">
        <v>4.0</v>
      </c>
      <c r="AA56" s="8"/>
      <c r="AB56" s="8">
        <f t="shared" si="15"/>
        <v>0</v>
      </c>
      <c r="AC56" s="8">
        <f t="shared" si="16"/>
        <v>0.005</v>
      </c>
      <c r="AD56" s="8">
        <f t="shared" si="17"/>
        <v>0</v>
      </c>
      <c r="AE56" s="8"/>
      <c r="AF56" s="8"/>
      <c r="AG56" s="8"/>
      <c r="AH56" s="8"/>
      <c r="AI56" s="8"/>
      <c r="AJ56" s="8"/>
      <c r="AK56" s="8" t="s">
        <v>24</v>
      </c>
      <c r="AL56" s="8" t="s">
        <v>236</v>
      </c>
      <c r="AM56" s="56" t="s">
        <v>237</v>
      </c>
      <c r="AN56" s="8" t="s">
        <v>26</v>
      </c>
      <c r="AO56" s="8"/>
      <c r="AP56" s="8">
        <f>IF( AND(AD46&lt;0.5,AI$30&lt;&gt;0,AH$18&lt;&gt;0),AL$30&amp;" - "&amp;AK$30,0)</f>
        <v>0</v>
      </c>
      <c r="AQ56" s="8">
        <f t="shared" si="21"/>
        <v>0</v>
      </c>
      <c r="AR56" s="8" t="s">
        <v>26</v>
      </c>
    </row>
    <row r="57" ht="20.25" customHeight="1">
      <c r="A57" s="1"/>
      <c r="B57" s="1"/>
      <c r="C57" s="45" t="str">
        <f t="shared" si="4"/>
        <v>Sofía Helena</v>
      </c>
      <c r="D57" s="2"/>
      <c r="E57" s="57" t="s">
        <v>84</v>
      </c>
      <c r="F57" s="58" t="s">
        <v>258</v>
      </c>
      <c r="G57" s="59" t="s">
        <v>259</v>
      </c>
      <c r="H57" s="2"/>
      <c r="I57" s="1"/>
      <c r="J57" s="4">
        <f t="shared" si="1"/>
        <v>0</v>
      </c>
      <c r="K57" s="5">
        <f t="shared" si="2"/>
        <v>0</v>
      </c>
      <c r="L57" s="6"/>
      <c r="M57" s="7"/>
      <c r="N57" s="17" t="s">
        <v>109</v>
      </c>
      <c r="O57" s="17">
        <v>30.0</v>
      </c>
      <c r="P57" s="8">
        <f t="shared" si="9"/>
        <v>0</v>
      </c>
      <c r="Q57" s="8">
        <f t="shared" si="10"/>
        <v>0</v>
      </c>
      <c r="R57" s="8"/>
      <c r="S57" s="8">
        <f t="shared" si="11"/>
        <v>7</v>
      </c>
      <c r="T57" s="8" t="str">
        <f t="shared" si="22"/>
        <v>#DIV/0!</v>
      </c>
      <c r="U57" s="8">
        <f t="shared" si="13"/>
        <v>0</v>
      </c>
      <c r="V57" s="50">
        <f t="shared" si="14"/>
        <v>0</v>
      </c>
      <c r="W57" s="53" t="s">
        <v>185</v>
      </c>
      <c r="X57" s="54" t="s">
        <v>238</v>
      </c>
      <c r="Y57" s="55" t="s">
        <v>167</v>
      </c>
      <c r="Z57" s="17">
        <v>8.0</v>
      </c>
      <c r="AA57" s="8"/>
      <c r="AB57" s="8">
        <f t="shared" si="15"/>
        <v>0</v>
      </c>
      <c r="AC57" s="8">
        <f t="shared" si="16"/>
        <v>0.005</v>
      </c>
      <c r="AD57" s="8">
        <f t="shared" si="17"/>
        <v>0</v>
      </c>
      <c r="AE57" s="8"/>
      <c r="AF57" s="8"/>
      <c r="AG57" s="8"/>
      <c r="AH57" s="8"/>
      <c r="AI57" s="8"/>
      <c r="AJ57" s="8"/>
      <c r="AK57" s="8" t="s">
        <v>32</v>
      </c>
      <c r="AL57" s="8" t="s">
        <v>239</v>
      </c>
      <c r="AM57" s="56" t="s">
        <v>240</v>
      </c>
      <c r="AN57" s="8" t="s">
        <v>26</v>
      </c>
      <c r="AO57" s="8"/>
      <c r="AP57" s="8">
        <f>IF( AND(AD29&lt;0.5,AI$31&lt;&gt;0,AH$16&lt;&gt;0),AL$31&amp;" - "&amp;AK$31,0)</f>
        <v>0</v>
      </c>
      <c r="AQ57" s="8">
        <f t="shared" si="21"/>
        <v>0</v>
      </c>
      <c r="AR57" s="8" t="s">
        <v>26</v>
      </c>
    </row>
    <row r="58" ht="15.75" customHeight="1">
      <c r="A58" s="1"/>
      <c r="B58" s="1"/>
      <c r="C58" s="45" t="str">
        <f t="shared" si="4"/>
        <v>Sofía Helena</v>
      </c>
      <c r="D58" s="2"/>
      <c r="E58" s="44"/>
      <c r="F58" s="23"/>
      <c r="G58" s="27"/>
      <c r="H58" s="2"/>
      <c r="I58" s="1"/>
      <c r="J58" s="4">
        <f t="shared" si="1"/>
        <v>0</v>
      </c>
      <c r="K58" s="5">
        <f t="shared" si="2"/>
        <v>0</v>
      </c>
      <c r="L58" s="6"/>
      <c r="M58" s="7"/>
      <c r="N58" s="17" t="s">
        <v>109</v>
      </c>
      <c r="O58" s="17">
        <v>31.0</v>
      </c>
      <c r="P58" s="8">
        <f t="shared" si="9"/>
        <v>0</v>
      </c>
      <c r="Q58" s="8">
        <f t="shared" si="10"/>
        <v>0</v>
      </c>
      <c r="R58" s="8"/>
      <c r="S58" s="8">
        <f t="shared" si="11"/>
        <v>1</v>
      </c>
      <c r="T58" s="8" t="str">
        <f t="shared" si="22"/>
        <v>#DIV/0!</v>
      </c>
      <c r="U58" s="8">
        <f t="shared" si="13"/>
        <v>0</v>
      </c>
      <c r="V58" s="50">
        <f t="shared" si="14"/>
        <v>0</v>
      </c>
      <c r="W58" s="53" t="s">
        <v>241</v>
      </c>
      <c r="X58" s="54" t="s">
        <v>242</v>
      </c>
      <c r="Y58" s="55" t="s">
        <v>167</v>
      </c>
      <c r="Z58" s="17">
        <v>1.0</v>
      </c>
      <c r="AA58" s="8"/>
      <c r="AB58" s="8">
        <f t="shared" si="15"/>
        <v>0</v>
      </c>
      <c r="AC58" s="8">
        <f t="shared" si="16"/>
        <v>0.005</v>
      </c>
      <c r="AD58" s="8">
        <f t="shared" si="17"/>
        <v>0</v>
      </c>
      <c r="AE58" s="8"/>
      <c r="AF58" s="8"/>
      <c r="AG58" s="8"/>
      <c r="AH58" s="8"/>
      <c r="AI58" s="8"/>
      <c r="AJ58" s="8"/>
      <c r="AK58" s="8" t="s">
        <v>32</v>
      </c>
      <c r="AL58" s="8" t="s">
        <v>243</v>
      </c>
      <c r="AM58" s="56" t="s">
        <v>244</v>
      </c>
      <c r="AN58" s="8" t="s">
        <v>26</v>
      </c>
      <c r="AO58" s="8"/>
      <c r="AP58" s="8">
        <f>IF( AND(AD28&lt;0.5,AI$32&lt;&gt;0,AH$16&lt;&gt;0),AL$32&amp;" - "&amp;AK$32,0)</f>
        <v>0</v>
      </c>
      <c r="AQ58" s="8">
        <f t="shared" si="21"/>
        <v>0</v>
      </c>
      <c r="AR58" s="8" t="s">
        <v>26</v>
      </c>
    </row>
    <row r="59" ht="17.25" customHeight="1">
      <c r="A59" s="1"/>
      <c r="B59" s="1"/>
      <c r="C59" s="45" t="str">
        <f t="shared" si="4"/>
        <v>Sofía Helena</v>
      </c>
      <c r="D59" s="2"/>
      <c r="E59" s="44"/>
      <c r="F59" s="23"/>
      <c r="G59" s="60" t="s">
        <v>136</v>
      </c>
      <c r="H59" s="2"/>
      <c r="I59" s="1"/>
      <c r="J59" s="4">
        <f t="shared" si="1"/>
        <v>0</v>
      </c>
      <c r="K59" s="5">
        <f t="shared" si="2"/>
        <v>0</v>
      </c>
      <c r="L59" s="63"/>
      <c r="M59" s="64"/>
      <c r="N59" s="17" t="s">
        <v>109</v>
      </c>
      <c r="O59" s="17">
        <v>32.0</v>
      </c>
      <c r="P59" s="8">
        <f t="shared" si="9"/>
        <v>0</v>
      </c>
      <c r="Q59" s="8">
        <f t="shared" si="10"/>
        <v>0</v>
      </c>
      <c r="R59" s="8"/>
      <c r="S59" s="8">
        <f t="shared" si="11"/>
        <v>1</v>
      </c>
      <c r="T59" s="8" t="str">
        <f t="shared" si="22"/>
        <v>#DIV/0!</v>
      </c>
      <c r="U59" s="8">
        <f t="shared" si="13"/>
        <v>0</v>
      </c>
      <c r="V59" s="50">
        <f t="shared" si="14"/>
        <v>0</v>
      </c>
      <c r="W59" s="53" t="s">
        <v>246</v>
      </c>
      <c r="X59" s="54" t="s">
        <v>247</v>
      </c>
      <c r="Y59" s="55" t="s">
        <v>167</v>
      </c>
      <c r="Z59" s="17">
        <v>1.0</v>
      </c>
      <c r="AA59" s="8"/>
      <c r="AB59" s="8">
        <f t="shared" si="15"/>
        <v>0</v>
      </c>
      <c r="AC59" s="8">
        <f t="shared" si="16"/>
        <v>0.005</v>
      </c>
      <c r="AD59" s="8">
        <f t="shared" si="17"/>
        <v>0</v>
      </c>
      <c r="AE59" s="8"/>
      <c r="AF59" s="8"/>
      <c r="AG59" s="8"/>
      <c r="AH59" s="8"/>
      <c r="AI59" s="8"/>
      <c r="AJ59" s="8"/>
      <c r="AK59" s="8" t="s">
        <v>32</v>
      </c>
      <c r="AL59" s="8" t="s">
        <v>229</v>
      </c>
      <c r="AM59" s="56" t="s">
        <v>248</v>
      </c>
      <c r="AN59" s="8" t="s">
        <v>26</v>
      </c>
      <c r="AO59" s="8"/>
      <c r="AP59" s="8">
        <f>IF( AND(AD39&lt;0.5,AI$33&lt;&gt;0,AH$16&lt;&gt;0),AL$33&amp;" - "&amp;AK$33,0)</f>
        <v>0</v>
      </c>
      <c r="AQ59" s="8">
        <f t="shared" si="21"/>
        <v>0</v>
      </c>
      <c r="AR59" s="8" t="s">
        <v>26</v>
      </c>
    </row>
    <row r="60" ht="17.25" customHeight="1">
      <c r="A60" s="1"/>
      <c r="B60" s="1"/>
      <c r="C60" s="45" t="str">
        <f t="shared" si="4"/>
        <v>Sofía Helena</v>
      </c>
      <c r="D60" s="2"/>
      <c r="E60" s="44"/>
      <c r="F60" s="23"/>
      <c r="G60" s="27"/>
      <c r="H60" s="2"/>
      <c r="I60" s="1"/>
      <c r="J60" s="4">
        <f t="shared" si="1"/>
        <v>0</v>
      </c>
      <c r="K60" s="5">
        <f t="shared" si="2"/>
        <v>0</v>
      </c>
      <c r="L60" s="6"/>
      <c r="M60" s="7"/>
      <c r="N60" s="17" t="s">
        <v>109</v>
      </c>
      <c r="O60" s="17">
        <v>33.0</v>
      </c>
      <c r="P60" s="8">
        <f t="shared" si="9"/>
        <v>1</v>
      </c>
      <c r="Q60" s="8">
        <f t="shared" si="10"/>
        <v>0.005</v>
      </c>
      <c r="R60" s="8"/>
      <c r="S60" s="8">
        <f t="shared" si="11"/>
        <v>3</v>
      </c>
      <c r="T60" s="8">
        <f t="shared" si="22"/>
        <v>3</v>
      </c>
      <c r="U60" s="8">
        <f t="shared" si="13"/>
        <v>3</v>
      </c>
      <c r="V60" s="50">
        <f t="shared" si="14"/>
        <v>0.015</v>
      </c>
      <c r="W60" s="53" t="s">
        <v>95</v>
      </c>
      <c r="X60" s="54" t="s">
        <v>250</v>
      </c>
      <c r="Y60" s="55" t="s">
        <v>128</v>
      </c>
      <c r="Z60" s="17">
        <v>5.0</v>
      </c>
      <c r="AA60" s="8"/>
      <c r="AB60" s="8">
        <f t="shared" si="15"/>
        <v>0.03</v>
      </c>
      <c r="AC60" s="8">
        <f t="shared" si="16"/>
        <v>0.01</v>
      </c>
      <c r="AD60" s="8">
        <f t="shared" si="17"/>
        <v>3</v>
      </c>
      <c r="AE60" s="8"/>
      <c r="AF60" s="8"/>
      <c r="AG60" s="8"/>
      <c r="AH60" s="8"/>
      <c r="AI60" s="8"/>
      <c r="AJ60" s="8"/>
      <c r="AK60" s="8" t="s">
        <v>32</v>
      </c>
      <c r="AL60" s="8" t="s">
        <v>251</v>
      </c>
      <c r="AM60" s="56" t="s">
        <v>252</v>
      </c>
      <c r="AN60" s="8" t="s">
        <v>26</v>
      </c>
      <c r="AO60" s="8"/>
      <c r="AP60" s="8">
        <f>IF( AND(AD37&lt;0.5,AI$34&lt;&gt;0,AH$16&lt;&gt;0),AL$34&amp;" - "&amp;AK$34,0)</f>
        <v>0</v>
      </c>
      <c r="AQ60" s="8">
        <f t="shared" si="21"/>
        <v>0</v>
      </c>
      <c r="AR60" s="8" t="s">
        <v>26</v>
      </c>
    </row>
    <row r="61" ht="21.75" customHeight="1">
      <c r="A61" s="1"/>
      <c r="B61" s="1"/>
      <c r="C61" s="45" t="str">
        <f t="shared" si="4"/>
        <v>Colo</v>
      </c>
      <c r="D61" s="2"/>
      <c r="E61" s="57" t="s">
        <v>85</v>
      </c>
      <c r="F61" s="58" t="s">
        <v>265</v>
      </c>
      <c r="G61" s="59" t="s">
        <v>266</v>
      </c>
      <c r="H61" s="2"/>
      <c r="I61" s="30" t="s">
        <v>79</v>
      </c>
      <c r="J61" s="4">
        <f t="shared" si="1"/>
        <v>20</v>
      </c>
      <c r="K61" s="5">
        <f t="shared" si="2"/>
        <v>9</v>
      </c>
      <c r="L61" s="6"/>
      <c r="M61" s="7"/>
      <c r="N61" s="17" t="s">
        <v>109</v>
      </c>
      <c r="O61" s="17">
        <v>34.0</v>
      </c>
      <c r="P61" s="8">
        <f t="shared" si="9"/>
        <v>0</v>
      </c>
      <c r="Q61" s="8">
        <f t="shared" si="10"/>
        <v>0</v>
      </c>
      <c r="R61" s="8"/>
      <c r="S61" s="8">
        <f t="shared" si="11"/>
        <v>1</v>
      </c>
      <c r="T61" s="8" t="str">
        <f t="shared" si="22"/>
        <v>#DIV/0!</v>
      </c>
      <c r="U61" s="8">
        <f t="shared" si="13"/>
        <v>0</v>
      </c>
      <c r="V61" s="50">
        <f t="shared" si="14"/>
        <v>0</v>
      </c>
      <c r="W61" s="53" t="s">
        <v>47</v>
      </c>
      <c r="X61" s="54" t="s">
        <v>253</v>
      </c>
      <c r="Y61" s="55" t="s">
        <v>128</v>
      </c>
      <c r="Z61" s="17">
        <v>4.0</v>
      </c>
      <c r="AA61" s="8"/>
      <c r="AB61" s="8">
        <f t="shared" si="15"/>
        <v>0.03</v>
      </c>
      <c r="AC61" s="8">
        <f t="shared" si="16"/>
        <v>0.01</v>
      </c>
      <c r="AD61" s="8">
        <f t="shared" si="17"/>
        <v>3</v>
      </c>
      <c r="AE61" s="8"/>
      <c r="AF61" s="8"/>
      <c r="AG61" s="8"/>
      <c r="AH61" s="8"/>
      <c r="AI61" s="8"/>
      <c r="AJ61" s="8"/>
      <c r="AK61" s="8" t="s">
        <v>32</v>
      </c>
      <c r="AL61" s="8" t="s">
        <v>233</v>
      </c>
      <c r="AM61" s="56" t="s">
        <v>254</v>
      </c>
      <c r="AN61" s="8" t="s">
        <v>26</v>
      </c>
      <c r="AO61" s="8"/>
      <c r="AP61" s="8">
        <f>IF( AND(AD60&lt;0.5,AI$35&lt;&gt;0,AH$16&lt;&gt;0),AL$35&amp;" - "&amp;AK$35,0)</f>
        <v>0</v>
      </c>
      <c r="AQ61" s="8">
        <f t="shared" si="21"/>
        <v>0</v>
      </c>
      <c r="AR61" s="8" t="s">
        <v>26</v>
      </c>
    </row>
    <row r="62" ht="18.75" customHeight="1">
      <c r="A62" s="1"/>
      <c r="B62" s="1"/>
      <c r="C62" s="45" t="str">
        <f t="shared" si="4"/>
        <v>Colo</v>
      </c>
      <c r="D62" s="2"/>
      <c r="E62" s="44"/>
      <c r="F62" s="23"/>
      <c r="G62" s="59" t="s">
        <v>269</v>
      </c>
      <c r="H62" s="2"/>
      <c r="I62" s="1"/>
      <c r="J62" s="4">
        <f t="shared" si="1"/>
        <v>0</v>
      </c>
      <c r="K62" s="5">
        <f t="shared" si="2"/>
        <v>0</v>
      </c>
      <c r="L62" s="6"/>
      <c r="M62" s="7"/>
      <c r="N62" s="17" t="s">
        <v>109</v>
      </c>
      <c r="O62" s="17">
        <v>35.0</v>
      </c>
      <c r="P62" s="8">
        <f t="shared" si="9"/>
        <v>0</v>
      </c>
      <c r="Q62" s="8">
        <f t="shared" si="10"/>
        <v>0</v>
      </c>
      <c r="R62" s="8"/>
      <c r="S62" s="8">
        <f t="shared" si="11"/>
        <v>4</v>
      </c>
      <c r="T62" s="8" t="str">
        <f t="shared" si="22"/>
        <v>#DIV/0!</v>
      </c>
      <c r="U62" s="8">
        <f t="shared" si="13"/>
        <v>0</v>
      </c>
      <c r="V62" s="50">
        <f t="shared" si="14"/>
        <v>0</v>
      </c>
      <c r="W62" s="53" t="s">
        <v>113</v>
      </c>
      <c r="X62" s="54" t="s">
        <v>256</v>
      </c>
      <c r="Y62" s="55" t="s">
        <v>128</v>
      </c>
      <c r="Z62" s="17">
        <v>6.0</v>
      </c>
      <c r="AA62" s="8"/>
      <c r="AB62" s="8">
        <f t="shared" si="15"/>
        <v>0.03</v>
      </c>
      <c r="AC62" s="8">
        <f t="shared" si="16"/>
        <v>0.01</v>
      </c>
      <c r="AD62" s="8">
        <f t="shared" si="17"/>
        <v>3</v>
      </c>
      <c r="AE62" s="8"/>
      <c r="AF62" s="8"/>
      <c r="AG62" s="8"/>
      <c r="AH62" s="8"/>
      <c r="AI62" s="8"/>
      <c r="AJ62" s="8"/>
      <c r="AK62" s="8" t="s">
        <v>32</v>
      </c>
      <c r="AL62" s="8" t="s">
        <v>236</v>
      </c>
      <c r="AM62" s="56" t="s">
        <v>257</v>
      </c>
      <c r="AN62" s="8"/>
      <c r="AO62" s="8"/>
      <c r="AP62" s="8">
        <f>IF( AND(AD46&lt;0.5,AI$36&lt;&gt;0,AH$19&lt;&gt;0),AL$36&amp;" - "&amp;AK$36,0)</f>
        <v>0</v>
      </c>
      <c r="AQ62" s="8">
        <f t="shared" si="21"/>
        <v>0</v>
      </c>
      <c r="AR62" s="8" t="s">
        <v>26</v>
      </c>
    </row>
    <row r="63" ht="18.0" customHeight="1">
      <c r="A63" s="1"/>
      <c r="B63" s="1"/>
      <c r="C63" s="45" t="str">
        <f t="shared" si="4"/>
        <v>Colo</v>
      </c>
      <c r="D63" s="2"/>
      <c r="E63" s="44"/>
      <c r="F63" s="23"/>
      <c r="G63" s="27"/>
      <c r="H63" s="2"/>
      <c r="I63" s="1"/>
      <c r="J63" s="4">
        <f t="shared" si="1"/>
        <v>0</v>
      </c>
      <c r="K63" s="5">
        <f t="shared" si="2"/>
        <v>0</v>
      </c>
      <c r="L63" s="6"/>
      <c r="M63" s="7"/>
      <c r="N63" s="17" t="s">
        <v>109</v>
      </c>
      <c r="O63" s="17">
        <v>36.0</v>
      </c>
      <c r="P63" s="8">
        <f t="shared" si="9"/>
        <v>1</v>
      </c>
      <c r="Q63" s="8">
        <f t="shared" si="10"/>
        <v>0.005</v>
      </c>
      <c r="R63" s="8"/>
      <c r="S63" s="8">
        <f t="shared" si="11"/>
        <v>3</v>
      </c>
      <c r="T63" s="8">
        <f t="shared" si="22"/>
        <v>3</v>
      </c>
      <c r="U63" s="8">
        <f t="shared" si="13"/>
        <v>3</v>
      </c>
      <c r="V63" s="50">
        <f t="shared" si="14"/>
        <v>0.015</v>
      </c>
      <c r="W63" s="53" t="s">
        <v>58</v>
      </c>
      <c r="X63" s="54" t="s">
        <v>260</v>
      </c>
      <c r="Y63" s="55" t="s">
        <v>128</v>
      </c>
      <c r="Z63" s="17">
        <v>1.0</v>
      </c>
      <c r="AA63" s="8"/>
      <c r="AB63" s="8">
        <f t="shared" si="15"/>
        <v>0.03</v>
      </c>
      <c r="AC63" s="8">
        <f t="shared" si="16"/>
        <v>0.01</v>
      </c>
      <c r="AD63" s="8">
        <f t="shared" si="17"/>
        <v>3</v>
      </c>
      <c r="AE63" s="8"/>
      <c r="AF63" s="8"/>
      <c r="AG63" s="8"/>
      <c r="AH63" s="8"/>
      <c r="AI63" s="8"/>
      <c r="AJ63" s="8"/>
      <c r="AK63" s="8" t="s">
        <v>32</v>
      </c>
      <c r="AL63" s="8" t="s">
        <v>261</v>
      </c>
      <c r="AM63" s="56" t="s">
        <v>262</v>
      </c>
      <c r="AN63" s="8" t="s">
        <v>26</v>
      </c>
      <c r="AO63" s="8"/>
      <c r="AP63" s="8" t="str">
        <f>IF( AND(AD55&lt;0.5,AI$37&lt;&gt;0,AH$19&lt;&gt;0),AL$37&amp;" - "&amp;AK$37,0)</f>
        <v>Estudiante requiere entrenamiento de subhabilidad Mantenimiento - Evaluación</v>
      </c>
      <c r="AQ63" s="8" t="str">
        <f t="shared" si="21"/>
        <v>Indicar que en un futuro debe formular al menos un requerimiento al grupo. El estudiante debe hacer su contribución a continuación de la oración de apertura “¿Están de acuerdo…?”.</v>
      </c>
      <c r="AR63" s="8" t="s">
        <v>26</v>
      </c>
    </row>
    <row r="64" ht="25.5" customHeight="1">
      <c r="A64" s="1"/>
      <c r="B64" s="1"/>
      <c r="C64" s="45" t="str">
        <f t="shared" si="4"/>
        <v>Colo</v>
      </c>
      <c r="D64" s="2"/>
      <c r="E64" s="23"/>
      <c r="F64" s="23"/>
      <c r="G64" s="60" t="s">
        <v>136</v>
      </c>
      <c r="H64" s="2"/>
      <c r="I64" s="1"/>
      <c r="J64" s="4">
        <f t="shared" si="1"/>
        <v>0</v>
      </c>
      <c r="K64" s="5">
        <f t="shared" si="2"/>
        <v>0</v>
      </c>
      <c r="L64" s="6"/>
      <c r="M64" s="7"/>
      <c r="N64" s="8"/>
      <c r="O64" s="8"/>
      <c r="P64" s="8"/>
      <c r="Q64" s="8"/>
      <c r="R64" s="8"/>
      <c r="S64" s="8"/>
      <c r="T64" s="8"/>
      <c r="U64" s="8"/>
      <c r="V64" s="50"/>
      <c r="W64" s="50"/>
      <c r="X64" s="50"/>
      <c r="Y64" s="50"/>
      <c r="Z64" s="8"/>
      <c r="AA64" s="8"/>
      <c r="AB64" s="8"/>
      <c r="AC64" s="8"/>
      <c r="AD64" s="8"/>
      <c r="AE64" s="8"/>
      <c r="AF64" s="8"/>
      <c r="AG64" s="8"/>
      <c r="AH64" s="8"/>
      <c r="AI64" s="8"/>
      <c r="AJ64" s="8"/>
      <c r="AK64" s="8" t="s">
        <v>37</v>
      </c>
      <c r="AL64" s="8" t="s">
        <v>239</v>
      </c>
      <c r="AM64" s="56" t="s">
        <v>263</v>
      </c>
      <c r="AN64" s="8" t="s">
        <v>26</v>
      </c>
      <c r="AO64" s="8"/>
      <c r="AP64" s="8" t="str">
        <f>IF( AND(AD29&lt;0.5,AI$38&lt;&gt;0,AH$15&lt;&gt;0),AL$38&amp;" - "&amp;AK$38,0)</f>
        <v>Estudiante requiere entrenamiento de subhabilidad Argumentación - Control</v>
      </c>
      <c r="AQ64" s="8" t="str">
        <f t="shared" si="21"/>
        <v>Debe indicarle que cuando se efectúen un pedido de sugerencia u orientación, que realice una contribución a continuación de la oración de apertura “En lugar de eso podríamos…”.
</v>
      </c>
      <c r="AR64" s="8" t="s">
        <v>26</v>
      </c>
    </row>
    <row r="65" ht="30.75" customHeight="1">
      <c r="A65" s="1"/>
      <c r="B65" s="1"/>
      <c r="C65" s="45" t="str">
        <f t="shared" si="4"/>
        <v>Colo</v>
      </c>
      <c r="D65" s="2"/>
      <c r="E65" s="23"/>
      <c r="F65" s="23"/>
      <c r="G65" s="27"/>
      <c r="H65" s="2"/>
      <c r="I65" s="1"/>
      <c r="J65" s="4">
        <f t="shared" si="1"/>
        <v>0</v>
      </c>
      <c r="K65" s="5">
        <f t="shared" si="2"/>
        <v>0</v>
      </c>
      <c r="L65" s="6"/>
      <c r="M65" s="7"/>
      <c r="N65" s="8"/>
      <c r="O65" s="8"/>
      <c r="P65" s="8"/>
      <c r="Q65" s="8"/>
      <c r="R65" s="8"/>
      <c r="S65" s="8"/>
      <c r="T65" s="8"/>
      <c r="U65" s="8"/>
      <c r="V65" s="50"/>
      <c r="W65" s="50"/>
      <c r="X65" s="50"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50"/>
      <c r="Z65" s="8"/>
      <c r="AA65" s="8"/>
      <c r="AB65" s="8"/>
      <c r="AC65" s="8"/>
      <c r="AD65" s="8"/>
      <c r="AE65" s="8"/>
      <c r="AF65" s="8"/>
      <c r="AG65" s="8"/>
      <c r="AH65" s="8"/>
      <c r="AI65" s="8"/>
      <c r="AJ65" s="8"/>
      <c r="AK65" s="8" t="s">
        <v>37</v>
      </c>
      <c r="AL65" s="8" t="s">
        <v>229</v>
      </c>
      <c r="AM65" s="56" t="s">
        <v>264</v>
      </c>
      <c r="AN65" s="8" t="s">
        <v>26</v>
      </c>
      <c r="AO65" s="8"/>
      <c r="AP65" s="8" t="str">
        <f>IF( AND(AD39&lt;0.5,AI$39&lt;&gt;0,AH$15&lt;&gt;0),AL$39&amp;" - "&amp;AK$39,0)</f>
        <v>Estudiante requiere entrenamiento de subhabilidad Informar - Control</v>
      </c>
      <c r="AQ65" s="8" t="str">
        <f t="shared" si="21"/>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8" t="s">
        <v>26</v>
      </c>
    </row>
    <row r="66" ht="24.75" customHeight="1">
      <c r="A66" s="1"/>
      <c r="B66" s="1"/>
      <c r="C66" s="65" t="str">
        <f t="shared" si="4"/>
        <v>Sofía Helena</v>
      </c>
      <c r="D66" s="2"/>
      <c r="E66" s="58" t="s">
        <v>84</v>
      </c>
      <c r="F66" s="58" t="s">
        <v>282</v>
      </c>
      <c r="G66" s="59" t="s">
        <v>283</v>
      </c>
      <c r="H66" s="2"/>
      <c r="I66" s="30" t="s">
        <v>131</v>
      </c>
      <c r="J66" s="4">
        <f t="shared" si="1"/>
        <v>3</v>
      </c>
      <c r="K66" s="5">
        <f t="shared" si="2"/>
        <v>5</v>
      </c>
      <c r="L66" s="6"/>
      <c r="M66" s="7"/>
      <c r="N66" s="50"/>
      <c r="O66" s="50"/>
      <c r="P66" s="50"/>
      <c r="Q66" s="50"/>
      <c r="R66" s="50"/>
      <c r="S66" s="50"/>
      <c r="T66" s="50"/>
      <c r="U66" s="50"/>
      <c r="V66" s="50"/>
      <c r="W66" s="50"/>
      <c r="X66" s="50"/>
      <c r="Y66" s="50"/>
      <c r="Z66" s="8"/>
      <c r="AA66" s="8"/>
      <c r="AB66" s="8"/>
      <c r="AC66" s="8"/>
      <c r="AD66" s="8"/>
      <c r="AE66" s="8"/>
      <c r="AF66" s="8"/>
      <c r="AG66" s="8"/>
      <c r="AH66" s="8"/>
      <c r="AI66" s="8"/>
      <c r="AJ66" s="8"/>
      <c r="AK66" s="8" t="s">
        <v>37</v>
      </c>
      <c r="AL66" s="8" t="s">
        <v>261</v>
      </c>
      <c r="AM66" s="56" t="s">
        <v>268</v>
      </c>
      <c r="AN66" s="8" t="s">
        <v>26</v>
      </c>
      <c r="AO66" s="8"/>
      <c r="AP66" s="8" t="str">
        <f>IF( AND(AD55&lt;0.5,AI$40&lt;&gt;0,AH$15&lt;&gt;0),AL$40&amp;" - "&amp;AK$40,0)</f>
        <v>Estudiante requiere entrenamiento de subhabilidad Mantenimiento - Control</v>
      </c>
      <c r="AQ66" s="8" t="str">
        <f t="shared" si="21"/>
        <v>Debe indicarle que cuando se efectúen un pedido de sugerencia u orientación, que realice una contribución a continuación de la oración de apertura “Yo creo que debemos intentar…”.
</v>
      </c>
      <c r="AR66" s="8" t="s">
        <v>26</v>
      </c>
    </row>
    <row r="67" ht="27.0" customHeight="1">
      <c r="A67" s="1"/>
      <c r="B67" s="1"/>
      <c r="C67" s="65" t="str">
        <f t="shared" si="4"/>
        <v>Sofía Helena</v>
      </c>
      <c r="D67" s="2"/>
      <c r="E67" s="23"/>
      <c r="F67" s="23"/>
      <c r="G67" s="59" t="s">
        <v>287</v>
      </c>
      <c r="H67" s="2"/>
      <c r="I67" s="1"/>
      <c r="J67" s="4">
        <f t="shared" si="1"/>
        <v>0</v>
      </c>
      <c r="K67" s="5">
        <f t="shared" si="2"/>
        <v>0</v>
      </c>
      <c r="L67" s="6"/>
      <c r="M67" s="2"/>
      <c r="N67" s="50"/>
      <c r="O67" s="50"/>
      <c r="P67" s="50"/>
      <c r="Q67" s="50"/>
      <c r="R67" s="50"/>
      <c r="S67" s="50"/>
      <c r="T67" s="50"/>
      <c r="U67" s="66"/>
      <c r="V67" s="66"/>
      <c r="W67" s="66"/>
      <c r="X67" s="50"/>
      <c r="Y67" s="50"/>
      <c r="Z67" s="8"/>
      <c r="AA67" s="8"/>
      <c r="AB67" s="8"/>
      <c r="AC67" s="8"/>
      <c r="AD67" s="8"/>
      <c r="AE67" s="8"/>
      <c r="AF67" s="8"/>
      <c r="AG67" s="8"/>
      <c r="AH67" s="8"/>
      <c r="AI67" s="8"/>
      <c r="AJ67" s="8"/>
      <c r="AK67" s="8" t="s">
        <v>37</v>
      </c>
      <c r="AL67" s="8" t="s">
        <v>233</v>
      </c>
      <c r="AM67" s="56" t="s">
        <v>270</v>
      </c>
      <c r="AN67" s="8" t="s">
        <v>26</v>
      </c>
      <c r="AO67" s="8"/>
      <c r="AP67" s="8">
        <f>IF( AND(AD60&lt;0.5,AI$41&lt;&gt;0,AH$15&lt;&gt;0),AL$41&amp;" - "&amp;AK$41,0)</f>
        <v>0</v>
      </c>
      <c r="AQ67" s="8">
        <f t="shared" si="21"/>
        <v>0</v>
      </c>
      <c r="AR67" s="8" t="s">
        <v>26</v>
      </c>
    </row>
    <row r="68" ht="24.0" customHeight="1">
      <c r="A68" s="1"/>
      <c r="B68" s="1"/>
      <c r="C68" s="65" t="str">
        <f t="shared" si="4"/>
        <v>Sofía Helena</v>
      </c>
      <c r="D68" s="2"/>
      <c r="E68" s="23"/>
      <c r="F68" s="23"/>
      <c r="G68" s="59" t="s">
        <v>290</v>
      </c>
      <c r="H68" s="2"/>
      <c r="I68" s="30" t="s">
        <v>213</v>
      </c>
      <c r="J68" s="4">
        <f t="shared" si="1"/>
        <v>23</v>
      </c>
      <c r="K68" s="5">
        <f t="shared" si="2"/>
        <v>8</v>
      </c>
      <c r="L68" s="6"/>
      <c r="M68" s="2"/>
      <c r="N68" s="50"/>
      <c r="O68" s="50"/>
      <c r="P68" s="50"/>
      <c r="Q68" s="50"/>
      <c r="R68" s="50"/>
      <c r="S68" s="50"/>
      <c r="T68" s="50"/>
      <c r="U68" s="66"/>
      <c r="V68" s="66"/>
      <c r="W68" s="66"/>
      <c r="X68" s="50"/>
      <c r="Y68" s="50"/>
      <c r="Z68" s="8"/>
      <c r="AA68" s="8"/>
      <c r="AB68" s="8"/>
      <c r="AC68" s="8"/>
      <c r="AD68" s="8"/>
      <c r="AE68" s="8"/>
      <c r="AF68" s="8"/>
      <c r="AG68" s="8"/>
      <c r="AH68" s="8"/>
      <c r="AI68" s="8"/>
      <c r="AJ68" s="8"/>
      <c r="AK68" s="8" t="s">
        <v>37</v>
      </c>
      <c r="AL68" s="8" t="s">
        <v>236</v>
      </c>
      <c r="AM68" s="56" t="s">
        <v>271</v>
      </c>
      <c r="AN68" s="8" t="s">
        <v>26</v>
      </c>
      <c r="AO68" s="8"/>
      <c r="AP68" s="8">
        <f>IF( AND(AD46&lt;0.5,AI$42&lt;&gt;0,AH$20&lt;&gt;0),AL$42&amp;" - "&amp;AK$42,0)</f>
        <v>0</v>
      </c>
      <c r="AQ68" s="8">
        <f t="shared" si="21"/>
        <v>0</v>
      </c>
      <c r="AR68" s="8" t="s">
        <v>26</v>
      </c>
    </row>
    <row r="69" ht="15.0" customHeight="1">
      <c r="A69" s="1"/>
      <c r="B69" s="1"/>
      <c r="C69" s="65" t="str">
        <f t="shared" si="4"/>
        <v>Sofía Helena</v>
      </c>
      <c r="D69" s="2"/>
      <c r="E69" s="23"/>
      <c r="F69" s="23"/>
      <c r="G69" s="27"/>
      <c r="H69" s="2"/>
      <c r="I69" s="1"/>
      <c r="J69" s="4">
        <f t="shared" si="1"/>
        <v>0</v>
      </c>
      <c r="K69" s="5">
        <f t="shared" si="2"/>
        <v>0</v>
      </c>
      <c r="L69" s="6"/>
      <c r="M69" s="2"/>
      <c r="N69" s="50"/>
      <c r="O69" s="50"/>
      <c r="P69" s="50"/>
      <c r="Q69" s="50"/>
      <c r="R69" s="50"/>
      <c r="S69" s="50"/>
      <c r="T69" s="50"/>
      <c r="U69" s="66"/>
      <c r="V69" s="66"/>
      <c r="W69" s="66"/>
      <c r="X69" s="50"/>
      <c r="Y69" s="50"/>
      <c r="Z69" s="8"/>
      <c r="AA69" s="8"/>
      <c r="AB69" s="8"/>
      <c r="AC69" s="8"/>
      <c r="AD69" s="8"/>
      <c r="AE69" s="8"/>
      <c r="AF69" s="8"/>
      <c r="AG69" s="8"/>
      <c r="AH69" s="8"/>
      <c r="AI69" s="8"/>
      <c r="AJ69" s="8"/>
      <c r="AK69" s="8" t="s">
        <v>192</v>
      </c>
      <c r="AL69" s="8" t="s">
        <v>192</v>
      </c>
      <c r="AM69" s="8" t="s">
        <v>192</v>
      </c>
      <c r="AN69" s="8" t="s">
        <v>26</v>
      </c>
      <c r="AO69" s="8"/>
      <c r="AP69" s="8"/>
      <c r="AQ69" s="8">
        <f t="shared" si="21"/>
        <v>0</v>
      </c>
      <c r="AR69" s="8" t="s">
        <v>26</v>
      </c>
    </row>
    <row r="70" ht="15.0" customHeight="1">
      <c r="A70" s="1"/>
      <c r="B70" s="1"/>
      <c r="C70" s="65" t="str">
        <f t="shared" si="4"/>
        <v>Sofía Helena</v>
      </c>
      <c r="D70" s="2"/>
      <c r="E70" s="23"/>
      <c r="F70" s="23"/>
      <c r="G70" s="60" t="s">
        <v>136</v>
      </c>
      <c r="H70" s="2"/>
      <c r="I70" s="1"/>
      <c r="J70" s="4">
        <f t="shared" si="1"/>
        <v>0</v>
      </c>
      <c r="K70" s="5">
        <f t="shared" si="2"/>
        <v>0</v>
      </c>
      <c r="L70" s="6"/>
      <c r="M70" s="2"/>
      <c r="N70" s="50"/>
      <c r="O70" s="50"/>
      <c r="P70" s="50"/>
      <c r="Q70" s="50"/>
      <c r="R70" s="50"/>
      <c r="S70" s="50"/>
      <c r="T70" s="50"/>
      <c r="U70" s="66"/>
      <c r="V70" s="66"/>
      <c r="W70" s="66"/>
      <c r="X70" s="50"/>
      <c r="Y70" s="50"/>
      <c r="Z70" s="8"/>
      <c r="AA70" s="8"/>
      <c r="AB70" s="8"/>
      <c r="AC70" s="8"/>
      <c r="AD70" s="8"/>
      <c r="AE70" s="8"/>
      <c r="AF70" s="8"/>
      <c r="AG70" s="8"/>
      <c r="AH70" s="8"/>
      <c r="AI70" s="8"/>
      <c r="AJ70" s="8"/>
      <c r="AK70" s="8" t="s">
        <v>192</v>
      </c>
      <c r="AL70" s="8" t="s">
        <v>192</v>
      </c>
      <c r="AM70" s="8" t="s">
        <v>192</v>
      </c>
      <c r="AN70" s="8" t="s">
        <v>26</v>
      </c>
      <c r="AO70" s="8"/>
      <c r="AP70" s="8"/>
      <c r="AQ70" s="8">
        <f t="shared" si="21"/>
        <v>0</v>
      </c>
      <c r="AR70" s="8" t="s">
        <v>26</v>
      </c>
    </row>
    <row r="71" ht="24.0" customHeight="1">
      <c r="A71" s="1"/>
      <c r="B71" s="1"/>
      <c r="C71" s="65" t="str">
        <f t="shared" si="4"/>
        <v>Sofía Helena</v>
      </c>
      <c r="D71" s="2"/>
      <c r="E71" s="23"/>
      <c r="F71" s="23"/>
      <c r="G71" s="27"/>
      <c r="H71" s="2"/>
      <c r="I71" s="1"/>
      <c r="J71" s="4">
        <f t="shared" si="1"/>
        <v>0</v>
      </c>
      <c r="K71" s="5">
        <f t="shared" si="2"/>
        <v>0</v>
      </c>
      <c r="L71" s="6"/>
      <c r="M71" s="2"/>
      <c r="N71" s="50"/>
      <c r="O71" s="50"/>
      <c r="P71" s="50"/>
      <c r="Q71" s="50"/>
      <c r="R71" s="50"/>
      <c r="S71" s="50"/>
      <c r="T71" s="50"/>
      <c r="U71" s="66"/>
      <c r="V71" s="66"/>
      <c r="W71" s="66"/>
      <c r="X71" s="50"/>
      <c r="Y71" s="50"/>
      <c r="Z71" s="8"/>
      <c r="AA71" s="8"/>
      <c r="AB71" s="8"/>
      <c r="AC71" s="8"/>
      <c r="AD71" s="8"/>
      <c r="AE71" s="8"/>
      <c r="AF71" s="8"/>
      <c r="AG71" s="8"/>
      <c r="AH71" s="8"/>
      <c r="AI71" s="8"/>
      <c r="AJ71" s="8"/>
      <c r="AK71" s="8" t="s">
        <v>44</v>
      </c>
      <c r="AL71" s="8" t="s">
        <v>273</v>
      </c>
      <c r="AM71" s="56" t="s">
        <v>274</v>
      </c>
      <c r="AN71" s="8"/>
      <c r="AO71" s="8"/>
      <c r="AP71" s="8" t="str">
        <f>IF( AND(AD52&lt;0.5,AI$45&lt;&gt;0,OR(AH$21&lt;&gt;0,AH$14&lt;&gt;0)),AL$45&amp;" - "&amp;AK$45,0)</f>
        <v>Estudiante requiere entrenamiento de subhabilidad Reconocimiento - Decisión</v>
      </c>
      <c r="AQ71" s="8" t="str">
        <f t="shared" si="21"/>
        <v>Indicar que en un futuro debe formular al menos una muestra de aprobación al grupo. El estudiante debe hacer su contribución a continuación de la oración de apertura “Sí, estoy de acuerdo…”.</v>
      </c>
      <c r="AR71" s="8" t="s">
        <v>26</v>
      </c>
    </row>
    <row r="72" ht="24.75" customHeight="1">
      <c r="A72" s="1"/>
      <c r="B72" s="1"/>
      <c r="C72" s="65" t="str">
        <f t="shared" si="4"/>
        <v>Colo</v>
      </c>
      <c r="D72" s="2"/>
      <c r="E72" s="58" t="s">
        <v>85</v>
      </c>
      <c r="F72" s="58" t="s">
        <v>282</v>
      </c>
      <c r="G72" s="59" t="s">
        <v>295</v>
      </c>
      <c r="H72" s="2"/>
      <c r="I72" s="30" t="s">
        <v>161</v>
      </c>
      <c r="J72" s="4">
        <f t="shared" si="1"/>
        <v>9</v>
      </c>
      <c r="K72" s="5">
        <f t="shared" si="2"/>
        <v>11</v>
      </c>
      <c r="L72" s="6"/>
      <c r="M72" s="2"/>
      <c r="N72" s="50"/>
      <c r="O72" s="50"/>
      <c r="P72" s="50"/>
      <c r="Q72" s="50"/>
      <c r="R72" s="50"/>
      <c r="S72" s="50"/>
      <c r="T72" s="50"/>
      <c r="U72" s="66"/>
      <c r="V72" s="66"/>
      <c r="W72" s="66"/>
      <c r="X72" s="50"/>
      <c r="Y72" s="50"/>
      <c r="Z72" s="8"/>
      <c r="AA72" s="8"/>
      <c r="AB72" s="8"/>
      <c r="AC72" s="8"/>
      <c r="AD72" s="8"/>
      <c r="AE72" s="8"/>
      <c r="AF72" s="8"/>
      <c r="AG72" s="8"/>
      <c r="AH72" s="8"/>
      <c r="AI72" s="8"/>
      <c r="AJ72" s="8"/>
      <c r="AK72" s="8" t="s">
        <v>52</v>
      </c>
      <c r="AL72" s="8" t="s">
        <v>273</v>
      </c>
      <c r="AM72" s="56" t="s">
        <v>275</v>
      </c>
      <c r="AN72" s="8" t="s">
        <v>26</v>
      </c>
      <c r="AO72" s="8"/>
      <c r="AP72" s="8" t="str">
        <f>IF( AND(AD52&lt;0.5,AI$46&lt;&gt;0,AH$13&lt;&gt;0),AL$46&amp;" - "&amp;AK$46,0)</f>
        <v>Estudiante requiere entrenamiento de subhabilidad Reconocimiento - Reducción de tensión</v>
      </c>
      <c r="AQ72" s="8" t="str">
        <f t="shared" si="21"/>
        <v>Indicar que en un futuro debe formular al menos una muestra de relajamiento al grupo. El estudiante debe hacer su contribución a continuación de la oración de apertura “Gracias amigos,…”.</v>
      </c>
      <c r="AR72" s="8" t="s">
        <v>26</v>
      </c>
    </row>
    <row r="73" ht="15.0" customHeight="1">
      <c r="A73" s="1"/>
      <c r="B73" s="1"/>
      <c r="C73" s="65" t="str">
        <f t="shared" si="4"/>
        <v>Colo</v>
      </c>
      <c r="D73" s="2"/>
      <c r="E73" s="23"/>
      <c r="F73" s="23"/>
      <c r="G73" s="59" t="s">
        <v>299</v>
      </c>
      <c r="H73" s="2"/>
      <c r="I73" s="30" t="s">
        <v>143</v>
      </c>
      <c r="J73" s="4">
        <f t="shared" si="1"/>
        <v>5</v>
      </c>
      <c r="K73" s="5">
        <f t="shared" si="2"/>
        <v>4</v>
      </c>
      <c r="L73" s="6"/>
      <c r="M73" s="2"/>
      <c r="N73" s="50"/>
      <c r="O73" s="50"/>
      <c r="P73" s="50"/>
      <c r="Q73" s="50"/>
      <c r="R73" s="50"/>
      <c r="S73" s="50"/>
      <c r="T73" s="50"/>
      <c r="U73" s="66"/>
      <c r="V73" s="66"/>
      <c r="W73" s="66"/>
      <c r="X73" s="50"/>
      <c r="Y73" s="50"/>
      <c r="Z73" s="8"/>
      <c r="AA73" s="8"/>
      <c r="AB73" s="8"/>
      <c r="AC73" s="8"/>
      <c r="AD73" s="8"/>
      <c r="AE73" s="8"/>
      <c r="AF73" s="8"/>
      <c r="AG73" s="8"/>
      <c r="AH73" s="8"/>
      <c r="AI73" s="8"/>
      <c r="AJ73" s="8"/>
      <c r="AK73" s="8" t="s">
        <v>52</v>
      </c>
      <c r="AL73" s="8" t="s">
        <v>239</v>
      </c>
      <c r="AM73" s="8" t="s">
        <v>276</v>
      </c>
      <c r="AN73" s="8" t="s">
        <v>26</v>
      </c>
      <c r="AO73" s="8"/>
      <c r="AP73" s="8">
        <f>IF( AND(AD29&lt;0.5,AI$47&lt;&gt;0,AH$22&lt;&gt;0),AL$47&amp;" - "&amp;AK$47,0)</f>
        <v>0</v>
      </c>
      <c r="AQ73" s="8">
        <f t="shared" si="21"/>
        <v>0</v>
      </c>
      <c r="AR73" s="8" t="s">
        <v>26</v>
      </c>
    </row>
    <row r="74" ht="15.0" customHeight="1">
      <c r="A74" s="1"/>
      <c r="B74" s="1"/>
      <c r="C74" s="65" t="str">
        <f t="shared" si="4"/>
        <v>Colo</v>
      </c>
      <c r="D74" s="2"/>
      <c r="E74" s="23"/>
      <c r="F74" s="23"/>
      <c r="G74" s="59" t="s">
        <v>302</v>
      </c>
      <c r="H74" s="2"/>
      <c r="I74" s="1"/>
      <c r="J74" s="4">
        <f t="shared" si="1"/>
        <v>0</v>
      </c>
      <c r="K74" s="5">
        <f t="shared" si="2"/>
        <v>0</v>
      </c>
      <c r="L74" s="6"/>
      <c r="M74" s="2"/>
      <c r="N74" s="50"/>
      <c r="O74" s="50"/>
      <c r="P74" s="50"/>
      <c r="Q74" s="50"/>
      <c r="R74" s="50"/>
      <c r="S74" s="50"/>
      <c r="T74" s="50"/>
      <c r="U74" s="66"/>
      <c r="V74" s="66"/>
      <c r="W74" s="66"/>
      <c r="X74" s="50"/>
      <c r="Y74" s="50"/>
      <c r="Z74" s="8"/>
      <c r="AA74" s="8"/>
      <c r="AB74" s="8"/>
      <c r="AC74" s="8"/>
      <c r="AD74" s="8"/>
      <c r="AE74" s="8"/>
      <c r="AF74" s="8"/>
      <c r="AG74" s="8"/>
      <c r="AH74" s="8"/>
      <c r="AI74" s="8"/>
      <c r="AJ74" s="8"/>
      <c r="AK74" s="8" t="s">
        <v>52</v>
      </c>
      <c r="AL74" s="8" t="s">
        <v>261</v>
      </c>
      <c r="AM74" s="8" t="s">
        <v>276</v>
      </c>
      <c r="AN74" s="8" t="s">
        <v>26</v>
      </c>
      <c r="AO74" s="8"/>
      <c r="AP74" s="8">
        <f>IF( AND(AD55&lt;0.5,AI$48&lt;&gt;0,AH$22&lt;&gt;0),AL$48&amp;" - "&amp;AK$48,0)</f>
        <v>0</v>
      </c>
      <c r="AQ74" s="8">
        <f t="shared" si="21"/>
        <v>0</v>
      </c>
      <c r="AR74" s="8" t="s">
        <v>26</v>
      </c>
    </row>
    <row r="75" ht="15.0" customHeight="1">
      <c r="A75" s="1"/>
      <c r="B75" s="1"/>
      <c r="C75" s="65" t="str">
        <f t="shared" si="4"/>
        <v>Colo</v>
      </c>
      <c r="D75" s="2"/>
      <c r="E75" s="23"/>
      <c r="F75" s="23"/>
      <c r="G75" s="27"/>
      <c r="H75" s="2"/>
      <c r="I75" s="1"/>
      <c r="J75" s="4">
        <f t="shared" si="1"/>
        <v>0</v>
      </c>
      <c r="K75" s="5">
        <f t="shared" si="2"/>
        <v>0</v>
      </c>
      <c r="L75" s="6"/>
      <c r="M75" s="2"/>
      <c r="N75" s="50"/>
      <c r="O75" s="50"/>
      <c r="P75" s="50"/>
      <c r="Q75" s="50"/>
      <c r="R75" s="50"/>
      <c r="S75" s="50"/>
      <c r="T75" s="50"/>
      <c r="U75" s="66"/>
      <c r="V75" s="66"/>
      <c r="W75" s="66"/>
      <c r="X75" s="50"/>
      <c r="Y75" s="50"/>
      <c r="Z75" s="8"/>
      <c r="AA75" s="8"/>
      <c r="AB75" s="8"/>
      <c r="AC75" s="8"/>
      <c r="AD75" s="8"/>
      <c r="AE75" s="8"/>
      <c r="AF75" s="8"/>
      <c r="AG75" s="8"/>
      <c r="AH75" s="8"/>
      <c r="AI75" s="8"/>
      <c r="AJ75" s="8"/>
      <c r="AK75" s="8" t="s">
        <v>60</v>
      </c>
      <c r="AL75" s="8" t="s">
        <v>280</v>
      </c>
      <c r="AM75" s="8" t="s">
        <v>281</v>
      </c>
      <c r="AN75" s="8" t="s">
        <v>26</v>
      </c>
      <c r="AO75" s="8"/>
      <c r="AP75" s="8" t="str">
        <f>IF( AND(AD37&lt;0.5,AI$49&lt;&gt;0,AH$12&lt;&gt;0),AL$49&amp;" - "&amp;AK$49,0)</f>
        <v>Estudiante requiere entrenamiento de subhabilidad Motivar  - Reintegración</v>
      </c>
      <c r="AQ75" s="8" t="str">
        <f t="shared" si="21"/>
        <v>Indicar que en un futuro debe formular al menos una muestra de solidaridad al grupo. El estudiante debe hacer su contribución a continuación de la oración de apertura “¡vamos por buen camino!...”.</v>
      </c>
      <c r="AR75" s="8" t="s">
        <v>26</v>
      </c>
    </row>
    <row r="76" ht="24.75" customHeight="1">
      <c r="A76" s="1"/>
      <c r="B76" s="1"/>
      <c r="C76" s="65" t="str">
        <f t="shared" si="4"/>
        <v>Colo</v>
      </c>
      <c r="D76" s="2"/>
      <c r="E76" s="23"/>
      <c r="F76" s="23"/>
      <c r="G76" s="60" t="s">
        <v>136</v>
      </c>
      <c r="H76" s="2"/>
      <c r="I76" s="1"/>
      <c r="J76" s="4">
        <f t="shared" si="1"/>
        <v>0</v>
      </c>
      <c r="K76" s="5">
        <f t="shared" si="2"/>
        <v>0</v>
      </c>
      <c r="L76" s="6"/>
      <c r="M76" s="2"/>
      <c r="N76" s="50"/>
      <c r="O76" s="50"/>
      <c r="P76" s="50"/>
      <c r="Q76" s="50"/>
      <c r="R76" s="50"/>
      <c r="S76" s="50"/>
      <c r="T76" s="50"/>
      <c r="U76" s="66"/>
      <c r="V76" s="66"/>
      <c r="W76" s="66"/>
      <c r="X76" s="50"/>
      <c r="Y76" s="50"/>
      <c r="Z76" s="8"/>
      <c r="AA76" s="8"/>
      <c r="AB76" s="8"/>
      <c r="AC76" s="8"/>
      <c r="AD76" s="8"/>
      <c r="AE76" s="8"/>
      <c r="AF76" s="8"/>
      <c r="AG76" s="8"/>
      <c r="AH76" s="8"/>
      <c r="AI76" s="8"/>
      <c r="AJ76" s="8"/>
      <c r="AK76" s="8" t="s">
        <v>60</v>
      </c>
      <c r="AL76" s="8" t="s">
        <v>261</v>
      </c>
      <c r="AM76" s="56" t="s">
        <v>284</v>
      </c>
      <c r="AN76" s="8" t="s">
        <v>26</v>
      </c>
      <c r="AO76" s="8"/>
      <c r="AP76" s="8" t="str">
        <f>IF( AND(AD55&lt;0.5,AI$50&lt;&gt;0,AH$12&lt;&gt;0),AL$50&amp;" - "&amp;AK$50,0)</f>
        <v>Estudiante requiere entrenamiento de subhabilidad Mantenimiento - Reintegración</v>
      </c>
      <c r="AQ76" s="8" t="str">
        <f t="shared" si="21"/>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8" t="s">
        <v>26</v>
      </c>
    </row>
    <row r="77" ht="15.0" customHeight="1">
      <c r="A77" s="1"/>
      <c r="B77" s="1"/>
      <c r="C77" s="65" t="str">
        <f t="shared" si="4"/>
        <v>Colo</v>
      </c>
      <c r="D77" s="2"/>
      <c r="E77" s="23"/>
      <c r="F77" s="23"/>
      <c r="G77" s="27"/>
      <c r="H77" s="2"/>
      <c r="I77" s="1"/>
      <c r="J77" s="4">
        <f t="shared" si="1"/>
        <v>0</v>
      </c>
      <c r="K77" s="5">
        <f t="shared" si="2"/>
        <v>0</v>
      </c>
      <c r="L77" s="6"/>
      <c r="M77" s="2"/>
      <c r="N77" s="50"/>
      <c r="O77" s="50"/>
      <c r="P77" s="50"/>
      <c r="Q77" s="50"/>
      <c r="R77" s="50"/>
      <c r="S77" s="50"/>
      <c r="T77" s="50"/>
      <c r="U77" s="66"/>
      <c r="V77" s="66"/>
      <c r="W77" s="66"/>
      <c r="X77" s="50"/>
      <c r="Y77" s="50"/>
      <c r="Z77" s="8"/>
      <c r="AA77" s="8"/>
      <c r="AB77" s="8"/>
      <c r="AC77" s="8"/>
      <c r="AD77" s="8"/>
      <c r="AE77" s="8"/>
      <c r="AF77" s="8"/>
      <c r="AG77" s="8"/>
      <c r="AH77" s="8"/>
      <c r="AI77" s="8"/>
      <c r="AJ77" s="8"/>
      <c r="AK77" s="8" t="s">
        <v>60</v>
      </c>
      <c r="AL77" s="8" t="s">
        <v>233</v>
      </c>
      <c r="AM77" s="8" t="s">
        <v>288</v>
      </c>
      <c r="AN77" s="8" t="s">
        <v>26</v>
      </c>
      <c r="AO77" s="8"/>
      <c r="AP77" s="8">
        <f>IF( AND(AD60&lt;0.5,AI$51&lt;&gt;0,AH$12&lt;&gt;0),AL$51&amp;" - "&amp;AK$51,0)</f>
        <v>0</v>
      </c>
      <c r="AQ77" s="8">
        <f t="shared" si="21"/>
        <v>0</v>
      </c>
      <c r="AR77" s="8" t="s">
        <v>26</v>
      </c>
    </row>
    <row r="78" ht="15.0" customHeight="1">
      <c r="A78" s="1"/>
      <c r="B78" s="1"/>
      <c r="C78" s="65" t="str">
        <f t="shared" si="4"/>
        <v>Sofía Helena</v>
      </c>
      <c r="D78" s="2"/>
      <c r="E78" s="58" t="s">
        <v>84</v>
      </c>
      <c r="F78" s="58" t="s">
        <v>282</v>
      </c>
      <c r="G78" s="59" t="s">
        <v>305</v>
      </c>
      <c r="H78" s="2"/>
      <c r="I78" s="1"/>
      <c r="J78" s="4">
        <f t="shared" si="1"/>
        <v>0</v>
      </c>
      <c r="K78" s="5">
        <f t="shared" si="2"/>
        <v>0</v>
      </c>
      <c r="L78" s="6"/>
      <c r="M78" s="2"/>
      <c r="N78" s="50"/>
      <c r="O78" s="50"/>
      <c r="P78" s="50"/>
      <c r="Q78" s="50"/>
      <c r="R78" s="50"/>
      <c r="S78" s="50"/>
      <c r="T78" s="50"/>
      <c r="U78" s="66"/>
      <c r="V78" s="66"/>
      <c r="W78" s="66"/>
      <c r="X78" s="50"/>
      <c r="Y78" s="50"/>
      <c r="Z78" s="8"/>
      <c r="AA78" s="8"/>
      <c r="AB78" s="8"/>
      <c r="AC78" s="8"/>
      <c r="AD78" s="8"/>
      <c r="AE78" s="8"/>
      <c r="AF78" s="8"/>
      <c r="AG78" s="8"/>
      <c r="AH78" s="8"/>
      <c r="AI78" s="8"/>
      <c r="AJ78" s="8"/>
      <c r="AK78" s="8" t="s">
        <v>60</v>
      </c>
      <c r="AL78" s="8" t="s">
        <v>239</v>
      </c>
      <c r="AM78" s="8" t="s">
        <v>289</v>
      </c>
      <c r="AN78" s="8" t="s">
        <v>26</v>
      </c>
      <c r="AO78" s="8"/>
      <c r="AP78" s="8">
        <f>IF( AND(AD29&lt;0.5,AI$52&lt;&gt;0,AH$23&lt;&gt;0),AL$52&amp;" - "&amp;AK$52,0)</f>
        <v>0</v>
      </c>
      <c r="AQ78" s="8">
        <f t="shared" si="21"/>
        <v>0</v>
      </c>
      <c r="AR78" s="8" t="s">
        <v>26</v>
      </c>
    </row>
    <row r="79" ht="15.0" customHeight="1">
      <c r="A79" s="1"/>
      <c r="B79" s="1"/>
      <c r="C79" s="65" t="str">
        <f t="shared" si="4"/>
        <v>Sofía Helena</v>
      </c>
      <c r="D79" s="2"/>
      <c r="E79" s="23"/>
      <c r="F79" s="23"/>
      <c r="G79" s="27"/>
      <c r="H79" s="2"/>
      <c r="I79" s="1"/>
      <c r="J79" s="4">
        <f t="shared" si="1"/>
        <v>0</v>
      </c>
      <c r="K79" s="5">
        <f t="shared" si="2"/>
        <v>0</v>
      </c>
      <c r="L79" s="6"/>
      <c r="M79" s="2"/>
      <c r="N79" s="50"/>
      <c r="O79" s="50"/>
      <c r="P79" s="50"/>
      <c r="Q79" s="50"/>
      <c r="R79" s="50"/>
      <c r="S79" s="50"/>
      <c r="T79" s="50"/>
      <c r="U79" s="66"/>
      <c r="V79" s="66"/>
      <c r="W79" s="66"/>
      <c r="X79" s="50"/>
      <c r="Y79" s="50"/>
      <c r="Z79" s="8"/>
      <c r="AA79" s="8"/>
      <c r="AB79" s="8"/>
      <c r="AC79" s="8"/>
      <c r="AD79" s="8"/>
      <c r="AE79" s="8"/>
      <c r="AF79" s="8"/>
      <c r="AG79" s="8"/>
      <c r="AH79" s="8"/>
      <c r="AI79" s="8"/>
      <c r="AJ79" s="8"/>
      <c r="AK79" s="8"/>
      <c r="AL79" s="8"/>
      <c r="AM79" s="8"/>
      <c r="AN79" s="8"/>
      <c r="AO79" s="8"/>
      <c r="AP79" s="8"/>
      <c r="AQ79" s="8"/>
      <c r="AR79" s="8" t="s">
        <v>26</v>
      </c>
    </row>
    <row r="80" ht="15.0" customHeight="1">
      <c r="A80" s="1"/>
      <c r="B80" s="1"/>
      <c r="C80" s="65" t="str">
        <f t="shared" si="4"/>
        <v>Sofía Helena</v>
      </c>
      <c r="D80" s="2"/>
      <c r="E80" s="23"/>
      <c r="F80" s="23"/>
      <c r="G80" s="60" t="s">
        <v>136</v>
      </c>
      <c r="H80" s="2"/>
      <c r="I80" s="1"/>
      <c r="J80" s="4">
        <f t="shared" si="1"/>
        <v>0</v>
      </c>
      <c r="K80" s="5">
        <f t="shared" si="2"/>
        <v>0</v>
      </c>
      <c r="L80" s="6"/>
      <c r="M80" s="2"/>
      <c r="N80" s="50"/>
      <c r="O80" s="50"/>
      <c r="P80" s="50"/>
      <c r="Q80" s="50"/>
      <c r="R80" s="50"/>
      <c r="S80" s="50"/>
      <c r="T80" s="50"/>
      <c r="U80" s="66"/>
      <c r="V80" s="66"/>
      <c r="W80" s="66"/>
      <c r="X80" s="50"/>
      <c r="Y80" s="50"/>
      <c r="Z80" s="8"/>
      <c r="AA80" s="8"/>
      <c r="AB80" s="8"/>
      <c r="AC80" s="8"/>
      <c r="AD80" s="8"/>
      <c r="AE80" s="8"/>
      <c r="AF80" s="8"/>
      <c r="AG80" s="8"/>
      <c r="AH80" s="8"/>
      <c r="AI80" s="8"/>
      <c r="AJ80" s="8"/>
      <c r="AK80" s="8"/>
      <c r="AL80" s="8"/>
      <c r="AM80" s="8"/>
      <c r="AN80" s="8"/>
      <c r="AO80" s="8"/>
      <c r="AP80" s="8"/>
      <c r="AQ80" s="8"/>
      <c r="AR80" s="8"/>
    </row>
    <row r="81" ht="15.0" customHeight="1">
      <c r="A81" s="1"/>
      <c r="B81" s="1"/>
      <c r="C81" s="65" t="str">
        <f t="shared" si="4"/>
        <v>Sofía Helena</v>
      </c>
      <c r="D81" s="2"/>
      <c r="E81" s="23"/>
      <c r="F81" s="23"/>
      <c r="G81" s="27"/>
      <c r="H81" s="2"/>
      <c r="I81" s="1"/>
      <c r="J81" s="4">
        <f t="shared" si="1"/>
        <v>0</v>
      </c>
      <c r="K81" s="5">
        <f t="shared" si="2"/>
        <v>0</v>
      </c>
      <c r="L81" s="6"/>
      <c r="M81" s="2"/>
      <c r="N81" s="50"/>
      <c r="O81" s="50"/>
      <c r="P81" s="50"/>
      <c r="Q81" s="50"/>
      <c r="R81" s="50"/>
      <c r="S81" s="50"/>
      <c r="T81" s="50"/>
      <c r="U81" s="66"/>
      <c r="V81" s="66"/>
      <c r="W81" s="66"/>
      <c r="X81" s="50"/>
      <c r="Y81" s="50"/>
      <c r="Z81" s="8"/>
      <c r="AA81" s="8"/>
      <c r="AB81" s="8"/>
      <c r="AC81" s="8"/>
      <c r="AD81" s="8"/>
      <c r="AE81" s="8"/>
      <c r="AF81" s="8"/>
      <c r="AG81" s="8"/>
      <c r="AH81" s="8"/>
      <c r="AI81" s="8"/>
      <c r="AJ81" s="8"/>
      <c r="AK81" s="8"/>
      <c r="AL81" s="8"/>
      <c r="AM81" s="8"/>
      <c r="AN81" s="8"/>
      <c r="AO81" s="8"/>
      <c r="AP81" s="8"/>
      <c r="AQ81" s="8"/>
      <c r="AR81" s="8"/>
    </row>
    <row r="82" ht="15.0" customHeight="1">
      <c r="A82" s="1"/>
      <c r="B82" s="1"/>
      <c r="C82" s="65" t="str">
        <f t="shared" si="4"/>
        <v>Colo</v>
      </c>
      <c r="D82" s="2"/>
      <c r="E82" s="58" t="s">
        <v>85</v>
      </c>
      <c r="F82" s="58" t="s">
        <v>310</v>
      </c>
      <c r="G82" s="59" t="s">
        <v>311</v>
      </c>
      <c r="H82" s="2"/>
      <c r="I82" s="30" t="s">
        <v>194</v>
      </c>
      <c r="J82" s="4">
        <f t="shared" si="1"/>
        <v>18</v>
      </c>
      <c r="K82" s="5">
        <f t="shared" si="2"/>
        <v>5</v>
      </c>
      <c r="L82" s="6"/>
      <c r="M82" s="2"/>
      <c r="N82" s="50"/>
      <c r="O82" s="50"/>
      <c r="P82" s="50"/>
      <c r="Q82" s="50"/>
      <c r="R82" s="50"/>
      <c r="S82" s="50"/>
      <c r="T82" s="50"/>
      <c r="U82" s="66"/>
      <c r="V82" s="66"/>
      <c r="W82" s="66"/>
      <c r="X82" s="50"/>
      <c r="Y82" s="50"/>
      <c r="Z82" s="8"/>
      <c r="AA82" s="8"/>
      <c r="AB82" s="8"/>
      <c r="AC82" s="8"/>
      <c r="AD82" s="8"/>
      <c r="AE82" s="8"/>
      <c r="AF82" s="8"/>
      <c r="AG82" s="8"/>
      <c r="AH82" s="8"/>
      <c r="AI82" s="8"/>
      <c r="AJ82" s="8"/>
      <c r="AK82" s="8"/>
      <c r="AL82" s="8"/>
      <c r="AM82" s="8"/>
      <c r="AN82" s="8"/>
      <c r="AO82" s="8"/>
      <c r="AP82" s="8"/>
      <c r="AQ82" s="8"/>
      <c r="AR82" s="8"/>
    </row>
    <row r="83" ht="15.0" customHeight="1">
      <c r="A83" s="1"/>
      <c r="B83" s="1"/>
      <c r="C83" s="65" t="str">
        <f t="shared" si="4"/>
        <v>Colo</v>
      </c>
      <c r="D83" s="2"/>
      <c r="E83" s="23"/>
      <c r="F83" s="23"/>
      <c r="G83" s="27"/>
      <c r="H83" s="2"/>
      <c r="I83" s="1"/>
      <c r="J83" s="4">
        <f t="shared" si="1"/>
        <v>0</v>
      </c>
      <c r="K83" s="5">
        <f t="shared" si="2"/>
        <v>0</v>
      </c>
      <c r="L83" s="6"/>
      <c r="M83" s="2"/>
      <c r="N83" s="50"/>
      <c r="O83" s="50"/>
      <c r="P83" s="50"/>
      <c r="Q83" s="50"/>
      <c r="R83" s="50"/>
      <c r="S83" s="50"/>
      <c r="T83" s="50"/>
      <c r="U83" s="66"/>
      <c r="V83" s="66"/>
      <c r="W83" s="66"/>
      <c r="X83" s="50"/>
      <c r="Y83" s="50"/>
      <c r="Z83" s="8"/>
      <c r="AA83" s="8"/>
      <c r="AB83" s="8"/>
      <c r="AC83" s="8"/>
      <c r="AD83" s="8"/>
      <c r="AE83" s="8"/>
      <c r="AF83" s="8"/>
      <c r="AG83" s="8"/>
      <c r="AH83" s="8"/>
      <c r="AI83" s="8"/>
      <c r="AJ83" s="8"/>
      <c r="AK83" s="8"/>
      <c r="AL83" s="8"/>
      <c r="AM83" s="8"/>
      <c r="AN83" s="8"/>
      <c r="AO83" s="8"/>
      <c r="AP83" s="8"/>
      <c r="AQ83" s="8"/>
      <c r="AR83" s="8"/>
    </row>
    <row r="84" ht="15.0" customHeight="1">
      <c r="A84" s="1"/>
      <c r="B84" s="1"/>
      <c r="C84" s="65" t="str">
        <f t="shared" si="4"/>
        <v>Colo</v>
      </c>
      <c r="D84" s="2"/>
      <c r="E84" s="23"/>
      <c r="F84" s="23"/>
      <c r="G84" s="60" t="s">
        <v>136</v>
      </c>
      <c r="H84" s="2"/>
      <c r="I84" s="1"/>
      <c r="J84" s="4">
        <f t="shared" si="1"/>
        <v>0</v>
      </c>
      <c r="K84" s="5">
        <f t="shared" si="2"/>
        <v>0</v>
      </c>
      <c r="L84" s="6"/>
      <c r="M84" s="2"/>
      <c r="N84" s="50"/>
      <c r="O84" s="50"/>
      <c r="P84" s="50"/>
      <c r="Q84" s="50"/>
      <c r="R84" s="50"/>
      <c r="S84" s="50"/>
      <c r="T84" s="50"/>
      <c r="U84" s="66"/>
      <c r="V84" s="66"/>
      <c r="W84" s="66"/>
      <c r="X84" s="50"/>
      <c r="Y84" s="50"/>
      <c r="Z84" s="8"/>
      <c r="AA84" s="8"/>
      <c r="AB84" s="8"/>
      <c r="AC84" s="8"/>
      <c r="AD84" s="8"/>
      <c r="AE84" s="8"/>
      <c r="AF84" s="8"/>
      <c r="AG84" s="8"/>
      <c r="AH84" s="8"/>
      <c r="AI84" s="8"/>
      <c r="AJ84" s="8"/>
      <c r="AK84" s="8"/>
      <c r="AL84" s="8"/>
      <c r="AM84" s="8"/>
      <c r="AN84" s="8"/>
      <c r="AO84" s="8"/>
      <c r="AP84" s="8"/>
      <c r="AQ84" s="8"/>
      <c r="AR84" s="8"/>
    </row>
    <row r="85" ht="15.0" customHeight="1">
      <c r="A85" s="1"/>
      <c r="B85" s="1"/>
      <c r="C85" s="65" t="str">
        <f t="shared" si="4"/>
        <v>Colo</v>
      </c>
      <c r="D85" s="2"/>
      <c r="E85" s="23"/>
      <c r="F85" s="23"/>
      <c r="G85" s="27"/>
      <c r="H85" s="2"/>
      <c r="I85" s="1"/>
      <c r="J85" s="4">
        <f t="shared" si="1"/>
        <v>0</v>
      </c>
      <c r="K85" s="5">
        <f t="shared" si="2"/>
        <v>0</v>
      </c>
      <c r="L85" s="6"/>
      <c r="M85" s="2"/>
      <c r="N85" s="50"/>
      <c r="O85" s="50"/>
      <c r="P85" s="50"/>
      <c r="Q85" s="50"/>
      <c r="R85" s="50"/>
      <c r="S85" s="50"/>
      <c r="T85" s="50"/>
      <c r="U85" s="66"/>
      <c r="V85" s="66"/>
      <c r="W85" s="66"/>
      <c r="X85" s="50"/>
      <c r="Y85" s="50"/>
      <c r="Z85" s="8"/>
      <c r="AA85" s="8"/>
      <c r="AB85" s="8"/>
      <c r="AC85" s="8"/>
      <c r="AD85" s="8"/>
      <c r="AE85" s="8"/>
      <c r="AF85" s="8"/>
      <c r="AG85" s="8"/>
      <c r="AH85" s="8"/>
      <c r="AI85" s="8"/>
      <c r="AJ85" s="8"/>
      <c r="AK85" s="8"/>
      <c r="AL85" s="8"/>
      <c r="AM85" s="8"/>
      <c r="AN85" s="8"/>
      <c r="AO85" s="8"/>
      <c r="AP85" s="8"/>
      <c r="AQ85" s="8"/>
      <c r="AR85" s="8"/>
    </row>
    <row r="86" ht="15.0" customHeight="1">
      <c r="A86" s="1"/>
      <c r="B86" s="1"/>
      <c r="C86" s="65" t="str">
        <f t="shared" si="4"/>
        <v>Sofía Helena</v>
      </c>
      <c r="D86" s="2"/>
      <c r="E86" s="58" t="s">
        <v>84</v>
      </c>
      <c r="F86" s="58" t="s">
        <v>310</v>
      </c>
      <c r="G86" s="59" t="s">
        <v>316</v>
      </c>
      <c r="H86" s="2"/>
      <c r="I86" s="30" t="s">
        <v>172</v>
      </c>
      <c r="J86" s="4">
        <f t="shared" si="1"/>
        <v>26</v>
      </c>
      <c r="K86" s="5">
        <f t="shared" si="2"/>
        <v>3</v>
      </c>
      <c r="L86" s="6"/>
      <c r="M86" s="2"/>
      <c r="N86" s="50"/>
      <c r="O86" s="50"/>
      <c r="P86" s="50"/>
      <c r="Q86" s="50"/>
      <c r="R86" s="50"/>
      <c r="S86" s="50"/>
      <c r="T86" s="50"/>
      <c r="U86" s="66"/>
      <c r="V86" s="66"/>
      <c r="W86" s="66"/>
      <c r="X86" s="50"/>
      <c r="Y86" s="50"/>
      <c r="Z86" s="8"/>
      <c r="AA86" s="8"/>
      <c r="AB86" s="8"/>
      <c r="AC86" s="8"/>
      <c r="AD86" s="8"/>
      <c r="AE86" s="8"/>
      <c r="AF86" s="8"/>
      <c r="AG86" s="8"/>
      <c r="AH86" s="8"/>
      <c r="AI86" s="8"/>
      <c r="AJ86" s="8"/>
      <c r="AK86" s="8"/>
      <c r="AL86" s="8"/>
      <c r="AM86" s="8"/>
      <c r="AN86" s="8"/>
      <c r="AO86" s="8"/>
      <c r="AP86" s="8"/>
      <c r="AQ86" s="8"/>
      <c r="AR86" s="8"/>
    </row>
    <row r="87" ht="15.0" customHeight="1">
      <c r="A87" s="1"/>
      <c r="B87" s="1"/>
      <c r="C87" s="65" t="str">
        <f t="shared" si="4"/>
        <v>Sofía Helena</v>
      </c>
      <c r="D87" s="2"/>
      <c r="E87" s="23"/>
      <c r="F87" s="23"/>
      <c r="G87" s="27"/>
      <c r="H87" s="2"/>
      <c r="I87" s="1"/>
      <c r="J87" s="4">
        <f t="shared" si="1"/>
        <v>0</v>
      </c>
      <c r="K87" s="5">
        <f t="shared" si="2"/>
        <v>0</v>
      </c>
      <c r="L87" s="6"/>
      <c r="M87" s="2"/>
      <c r="N87" s="50"/>
      <c r="O87" s="50"/>
      <c r="P87" s="50"/>
      <c r="Q87" s="50"/>
      <c r="R87" s="50"/>
      <c r="S87" s="50"/>
      <c r="T87" s="50"/>
      <c r="U87" s="66"/>
      <c r="V87" s="66"/>
      <c r="W87" s="66"/>
      <c r="X87" s="50"/>
      <c r="Y87" s="50"/>
      <c r="Z87" s="8"/>
      <c r="AA87" s="8"/>
      <c r="AB87" s="8"/>
      <c r="AC87" s="8"/>
      <c r="AD87" s="8"/>
      <c r="AE87" s="8"/>
      <c r="AF87" s="8"/>
      <c r="AG87" s="8"/>
      <c r="AH87" s="8"/>
      <c r="AI87" s="8"/>
      <c r="AJ87" s="8"/>
      <c r="AK87" s="8"/>
      <c r="AL87" s="8"/>
      <c r="AM87" s="8"/>
      <c r="AN87" s="8"/>
      <c r="AO87" s="8"/>
      <c r="AP87" s="8"/>
      <c r="AQ87" s="8"/>
      <c r="AR87" s="8"/>
    </row>
    <row r="88" ht="15.0" customHeight="1">
      <c r="A88" s="1"/>
      <c r="B88" s="1"/>
      <c r="C88" s="65" t="str">
        <f t="shared" si="4"/>
        <v>Sofía Helena</v>
      </c>
      <c r="D88" s="2"/>
      <c r="E88" s="23"/>
      <c r="F88" s="23"/>
      <c r="G88" s="60" t="s">
        <v>136</v>
      </c>
      <c r="H88" s="2"/>
      <c r="I88" s="1"/>
      <c r="J88" s="4">
        <f t="shared" si="1"/>
        <v>0</v>
      </c>
      <c r="K88" s="5">
        <f t="shared" si="2"/>
        <v>0</v>
      </c>
      <c r="L88" s="6"/>
      <c r="M88" s="2"/>
      <c r="N88" s="50"/>
      <c r="O88" s="50"/>
      <c r="P88" s="50"/>
      <c r="Q88" s="50"/>
      <c r="R88" s="50"/>
      <c r="S88" s="50"/>
      <c r="T88" s="50"/>
      <c r="U88" s="66"/>
      <c r="V88" s="66"/>
      <c r="W88" s="66"/>
      <c r="X88" s="50"/>
      <c r="Y88" s="50"/>
      <c r="Z88" s="8"/>
      <c r="AA88" s="8"/>
      <c r="AB88" s="8"/>
      <c r="AC88" s="8"/>
      <c r="AD88" s="8"/>
      <c r="AE88" s="8"/>
      <c r="AF88" s="8"/>
      <c r="AG88" s="8"/>
      <c r="AH88" s="8"/>
      <c r="AI88" s="8"/>
      <c r="AJ88" s="8"/>
      <c r="AK88" s="8"/>
      <c r="AL88" s="8"/>
      <c r="AM88" s="8"/>
      <c r="AN88" s="8"/>
      <c r="AO88" s="8"/>
      <c r="AP88" s="8"/>
      <c r="AQ88" s="8"/>
      <c r="AR88" s="8"/>
    </row>
    <row r="89" ht="15.0" customHeight="1">
      <c r="A89" s="1"/>
      <c r="B89" s="1"/>
      <c r="C89" s="65" t="str">
        <f t="shared" si="4"/>
        <v>Sofía Helena</v>
      </c>
      <c r="D89" s="2"/>
      <c r="E89" s="23"/>
      <c r="F89" s="23"/>
      <c r="G89" s="27"/>
      <c r="H89" s="2"/>
      <c r="I89" s="1"/>
      <c r="J89" s="4">
        <f t="shared" si="1"/>
        <v>0</v>
      </c>
      <c r="K89" s="5">
        <f t="shared" si="2"/>
        <v>0</v>
      </c>
      <c r="L89" s="6"/>
      <c r="M89" s="2"/>
      <c r="N89" s="50"/>
      <c r="O89" s="50"/>
      <c r="P89" s="50"/>
      <c r="Q89" s="50"/>
      <c r="R89" s="50"/>
      <c r="S89" s="50"/>
      <c r="T89" s="50"/>
      <c r="U89" s="66"/>
      <c r="V89" s="66"/>
      <c r="W89" s="66"/>
      <c r="X89" s="50"/>
      <c r="Y89" s="50"/>
      <c r="Z89" s="50"/>
      <c r="AA89" s="50"/>
      <c r="AB89" s="50"/>
      <c r="AC89" s="50"/>
      <c r="AD89" s="50"/>
      <c r="AE89" s="50"/>
      <c r="AF89" s="50"/>
      <c r="AG89" s="50"/>
      <c r="AH89" s="1"/>
      <c r="AI89" s="1"/>
      <c r="AJ89" s="1"/>
      <c r="AK89" s="1"/>
      <c r="AL89" s="1"/>
      <c r="AM89" s="1"/>
      <c r="AN89" s="1"/>
      <c r="AO89" s="1"/>
      <c r="AP89" s="1"/>
      <c r="AQ89" s="1"/>
      <c r="AR89" s="9"/>
    </row>
    <row r="90" ht="15.0" customHeight="1">
      <c r="C90" s="65" t="str">
        <f t="shared" si="4"/>
        <v>Colo</v>
      </c>
      <c r="E90" s="58" t="s">
        <v>85</v>
      </c>
      <c r="F90" s="58" t="s">
        <v>321</v>
      </c>
      <c r="G90" s="59" t="s">
        <v>322</v>
      </c>
      <c r="I90" s="30" t="s">
        <v>194</v>
      </c>
      <c r="J90" s="4">
        <f t="shared" si="1"/>
        <v>18</v>
      </c>
      <c r="K90" s="5">
        <f t="shared" si="2"/>
        <v>5</v>
      </c>
      <c r="X90" s="9"/>
      <c r="Y90" s="9"/>
      <c r="Z90" s="9"/>
      <c r="AA90" s="9"/>
      <c r="AB90" s="9"/>
      <c r="AC90" s="9"/>
      <c r="AD90" s="9"/>
      <c r="AE90" s="9"/>
      <c r="AF90" s="9"/>
      <c r="AG90" s="9"/>
      <c r="AH90" s="9"/>
      <c r="AI90" s="9"/>
      <c r="AJ90" s="9"/>
      <c r="AK90" s="9"/>
      <c r="AL90" s="9"/>
      <c r="AM90" s="9"/>
      <c r="AN90" s="9"/>
      <c r="AO90" s="9"/>
      <c r="AP90" s="9"/>
      <c r="AQ90" s="9"/>
      <c r="AR90" s="9"/>
    </row>
    <row r="91" ht="15.0" customHeight="1">
      <c r="C91" s="65" t="str">
        <f t="shared" si="4"/>
        <v>Colo</v>
      </c>
      <c r="E91" s="23"/>
      <c r="F91" s="23"/>
      <c r="G91" s="59" t="s">
        <v>323</v>
      </c>
      <c r="I91" s="30" t="s">
        <v>189</v>
      </c>
      <c r="J91" s="4">
        <f t="shared" si="1"/>
        <v>16</v>
      </c>
      <c r="K91" s="5">
        <f t="shared" si="2"/>
        <v>6</v>
      </c>
      <c r="X91" s="9"/>
      <c r="Y91" s="9"/>
      <c r="Z91" s="9"/>
      <c r="AA91" s="9"/>
      <c r="AB91" s="9"/>
      <c r="AC91" s="9"/>
      <c r="AD91" s="9"/>
      <c r="AE91" s="9"/>
      <c r="AF91" s="9"/>
      <c r="AG91" s="9"/>
      <c r="AH91" s="9"/>
      <c r="AI91" s="9"/>
      <c r="AJ91" s="9"/>
      <c r="AK91" s="9"/>
      <c r="AL91" s="9"/>
      <c r="AM91" s="9"/>
      <c r="AN91" s="9"/>
      <c r="AO91" s="9"/>
      <c r="AP91" s="9"/>
      <c r="AQ91" s="9"/>
      <c r="AR91" s="9"/>
    </row>
    <row r="92" ht="15.0" customHeight="1">
      <c r="C92" s="65" t="str">
        <f t="shared" si="4"/>
        <v>Colo</v>
      </c>
      <c r="E92" s="23"/>
      <c r="F92" s="23"/>
      <c r="G92" s="27"/>
      <c r="I92" s="1"/>
      <c r="J92" s="4">
        <f t="shared" si="1"/>
        <v>0</v>
      </c>
      <c r="K92" s="5">
        <f t="shared" si="2"/>
        <v>0</v>
      </c>
      <c r="X92" s="9"/>
      <c r="Y92" s="9"/>
      <c r="Z92" s="9"/>
      <c r="AA92" s="9"/>
      <c r="AB92" s="9"/>
      <c r="AC92" s="9"/>
      <c r="AD92" s="9"/>
      <c r="AE92" s="9"/>
      <c r="AF92" s="9"/>
      <c r="AG92" s="9"/>
      <c r="AH92" s="9"/>
      <c r="AI92" s="9"/>
      <c r="AJ92" s="9"/>
      <c r="AK92" s="9"/>
      <c r="AL92" s="9"/>
      <c r="AM92" s="9"/>
      <c r="AN92" s="9"/>
      <c r="AO92" s="9"/>
      <c r="AP92" s="9"/>
      <c r="AQ92" s="9"/>
      <c r="AR92" s="9"/>
    </row>
    <row r="93" ht="15.0" customHeight="1">
      <c r="C93" s="65" t="str">
        <f t="shared" si="4"/>
        <v>Colo</v>
      </c>
      <c r="E93" s="23"/>
      <c r="F93" s="23"/>
      <c r="G93" s="60" t="s">
        <v>136</v>
      </c>
      <c r="I93" s="1"/>
      <c r="J93" s="4">
        <f t="shared" si="1"/>
        <v>0</v>
      </c>
      <c r="K93" s="5">
        <f t="shared" si="2"/>
        <v>0</v>
      </c>
      <c r="X93" s="9"/>
      <c r="Y93" s="9"/>
      <c r="Z93" s="9"/>
      <c r="AA93" s="9"/>
      <c r="AB93" s="9"/>
      <c r="AC93" s="9"/>
      <c r="AD93" s="9"/>
      <c r="AE93" s="9"/>
      <c r="AF93" s="9"/>
      <c r="AG93" s="9"/>
      <c r="AH93" s="9"/>
      <c r="AI93" s="9"/>
      <c r="AJ93" s="9"/>
      <c r="AK93" s="9"/>
      <c r="AL93" s="9"/>
      <c r="AM93" s="9"/>
      <c r="AN93" s="9"/>
      <c r="AO93" s="9"/>
      <c r="AP93" s="9"/>
      <c r="AQ93" s="9"/>
      <c r="AR93" s="9"/>
    </row>
    <row r="94" ht="15.0" customHeight="1">
      <c r="C94" s="65" t="str">
        <f t="shared" si="4"/>
        <v>Colo</v>
      </c>
      <c r="E94" s="23"/>
      <c r="F94" s="23"/>
      <c r="G94" s="27"/>
      <c r="I94" s="1"/>
      <c r="J94" s="4">
        <f t="shared" si="1"/>
        <v>0</v>
      </c>
      <c r="K94" s="5">
        <f t="shared" si="2"/>
        <v>0</v>
      </c>
      <c r="X94" s="9"/>
      <c r="Y94" s="9"/>
      <c r="Z94" s="9"/>
      <c r="AA94" s="9"/>
      <c r="AB94" s="9"/>
      <c r="AC94" s="9"/>
      <c r="AD94" s="9"/>
      <c r="AE94" s="9"/>
      <c r="AF94" s="9"/>
      <c r="AG94" s="9"/>
      <c r="AH94" s="9"/>
      <c r="AI94" s="9"/>
      <c r="AJ94" s="9"/>
      <c r="AK94" s="9"/>
      <c r="AL94" s="9"/>
      <c r="AM94" s="9"/>
      <c r="AN94" s="9"/>
      <c r="AO94" s="9"/>
      <c r="AP94" s="9"/>
      <c r="AQ94" s="9"/>
      <c r="AR94" s="9"/>
    </row>
    <row r="95" ht="15.0" customHeight="1">
      <c r="C95" s="65" t="str">
        <f t="shared" si="4"/>
        <v>Sofía Helena</v>
      </c>
      <c r="E95" s="58" t="s">
        <v>84</v>
      </c>
      <c r="F95" s="58" t="s">
        <v>321</v>
      </c>
      <c r="G95" s="59" t="s">
        <v>328</v>
      </c>
      <c r="I95" s="30" t="s">
        <v>123</v>
      </c>
      <c r="J95" s="4">
        <f t="shared" si="1"/>
        <v>13</v>
      </c>
      <c r="K95" s="5">
        <f t="shared" si="2"/>
        <v>4</v>
      </c>
      <c r="X95" s="9"/>
      <c r="Y95" s="9"/>
      <c r="Z95" s="9"/>
      <c r="AA95" s="9"/>
      <c r="AB95" s="9"/>
      <c r="AC95" s="9"/>
      <c r="AD95" s="9"/>
      <c r="AE95" s="9"/>
      <c r="AF95" s="9"/>
      <c r="AG95" s="9"/>
      <c r="AH95" s="9"/>
      <c r="AI95" s="9"/>
      <c r="AJ95" s="9"/>
      <c r="AK95" s="9"/>
      <c r="AL95" s="9"/>
      <c r="AM95" s="9"/>
      <c r="AN95" s="9"/>
      <c r="AO95" s="9"/>
      <c r="AP95" s="9"/>
      <c r="AQ95" s="9"/>
      <c r="AR95" s="9"/>
    </row>
    <row r="96" ht="15.0" customHeight="1">
      <c r="C96" s="65" t="str">
        <f t="shared" si="4"/>
        <v>Sofía Helena</v>
      </c>
      <c r="E96" s="23"/>
      <c r="F96" s="23"/>
      <c r="G96" s="27"/>
      <c r="I96" s="1"/>
      <c r="J96" s="4">
        <f t="shared" si="1"/>
        <v>0</v>
      </c>
      <c r="K96" s="5">
        <f t="shared" si="2"/>
        <v>0</v>
      </c>
      <c r="X96" s="9"/>
      <c r="Y96" s="9"/>
      <c r="Z96" s="9"/>
      <c r="AA96" s="9"/>
      <c r="AB96" s="9"/>
      <c r="AC96" s="9"/>
      <c r="AD96" s="9"/>
      <c r="AE96" s="9"/>
      <c r="AF96" s="9"/>
      <c r="AG96" s="9"/>
      <c r="AH96" s="9"/>
      <c r="AI96" s="9"/>
      <c r="AJ96" s="9"/>
      <c r="AK96" s="9"/>
      <c r="AL96" s="9"/>
      <c r="AM96" s="9"/>
      <c r="AN96" s="9"/>
      <c r="AO96" s="9"/>
      <c r="AP96" s="9"/>
      <c r="AQ96" s="9"/>
      <c r="AR96" s="9"/>
    </row>
    <row r="97" ht="15.0" customHeight="1">
      <c r="C97" s="65" t="str">
        <f t="shared" si="4"/>
        <v>Sofía Helena</v>
      </c>
      <c r="E97" s="23"/>
      <c r="F97" s="23"/>
      <c r="G97" s="60" t="s">
        <v>136</v>
      </c>
      <c r="I97" s="1"/>
      <c r="J97" s="4">
        <f t="shared" si="1"/>
        <v>0</v>
      </c>
      <c r="K97" s="5">
        <f t="shared" si="2"/>
        <v>0</v>
      </c>
      <c r="X97" s="9"/>
      <c r="Y97" s="9"/>
      <c r="Z97" s="9"/>
      <c r="AA97" s="9"/>
      <c r="AB97" s="9"/>
      <c r="AC97" s="9"/>
      <c r="AD97" s="9"/>
      <c r="AE97" s="9"/>
      <c r="AF97" s="9"/>
      <c r="AG97" s="9"/>
      <c r="AH97" s="9"/>
      <c r="AI97" s="9"/>
      <c r="AJ97" s="9"/>
      <c r="AK97" s="9"/>
      <c r="AL97" s="9"/>
      <c r="AM97" s="9"/>
      <c r="AN97" s="9"/>
      <c r="AO97" s="9"/>
      <c r="AP97" s="9"/>
      <c r="AQ97" s="9"/>
      <c r="AR97" s="9"/>
    </row>
    <row r="98" ht="15.0" customHeight="1">
      <c r="C98" s="65" t="str">
        <f t="shared" si="4"/>
        <v>Sofía Helena</v>
      </c>
      <c r="E98" s="23"/>
      <c r="F98" s="23"/>
      <c r="G98" s="27"/>
      <c r="I98" s="1"/>
      <c r="J98" s="4">
        <f t="shared" si="1"/>
        <v>0</v>
      </c>
      <c r="K98" s="5">
        <f t="shared" si="2"/>
        <v>0</v>
      </c>
      <c r="X98" s="9"/>
      <c r="Y98" s="9"/>
      <c r="Z98" s="9"/>
      <c r="AA98" s="9"/>
      <c r="AB98" s="9"/>
      <c r="AC98" s="9"/>
      <c r="AD98" s="9"/>
      <c r="AE98" s="9"/>
      <c r="AF98" s="9"/>
      <c r="AG98" s="9"/>
      <c r="AH98" s="9"/>
      <c r="AI98" s="9"/>
      <c r="AJ98" s="9"/>
      <c r="AK98" s="9"/>
      <c r="AL98" s="9"/>
      <c r="AM98" s="9"/>
      <c r="AN98" s="9"/>
      <c r="AO98" s="9"/>
      <c r="AP98" s="9"/>
      <c r="AQ98" s="9"/>
      <c r="AR98" s="9"/>
    </row>
    <row r="99" ht="15.0" customHeight="1">
      <c r="C99" s="65" t="str">
        <f t="shared" si="4"/>
        <v>Colo</v>
      </c>
      <c r="E99" s="58" t="s">
        <v>85</v>
      </c>
      <c r="F99" s="58" t="s">
        <v>331</v>
      </c>
      <c r="G99" s="59" t="s">
        <v>332</v>
      </c>
      <c r="I99" s="1"/>
      <c r="J99" s="4">
        <f t="shared" si="1"/>
        <v>0</v>
      </c>
      <c r="K99" s="5">
        <f t="shared" si="2"/>
        <v>0</v>
      </c>
      <c r="X99" s="9"/>
      <c r="Y99" s="9"/>
      <c r="Z99" s="9"/>
      <c r="AA99" s="9"/>
      <c r="AB99" s="9"/>
      <c r="AC99" s="9"/>
      <c r="AD99" s="9"/>
      <c r="AE99" s="9"/>
      <c r="AF99" s="9"/>
      <c r="AG99" s="9"/>
      <c r="AH99" s="9"/>
      <c r="AI99" s="9"/>
      <c r="AJ99" s="9"/>
      <c r="AK99" s="9"/>
      <c r="AL99" s="9"/>
      <c r="AM99" s="9"/>
      <c r="AN99" s="9"/>
      <c r="AO99" s="9"/>
      <c r="AP99" s="9"/>
      <c r="AQ99" s="9"/>
      <c r="AR99" s="9"/>
    </row>
    <row r="100" ht="15.0" customHeight="1">
      <c r="C100" s="65" t="str">
        <f t="shared" si="4"/>
        <v>Colo</v>
      </c>
      <c r="E100" s="23"/>
      <c r="F100" s="23"/>
      <c r="G100" s="27"/>
      <c r="I100" s="1"/>
      <c r="J100" s="4">
        <f t="shared" si="1"/>
        <v>0</v>
      </c>
      <c r="K100" s="5">
        <f t="shared" si="2"/>
        <v>0</v>
      </c>
      <c r="X100" s="9"/>
      <c r="Y100" s="9"/>
      <c r="Z100" s="9"/>
      <c r="AA100" s="9"/>
      <c r="AB100" s="9"/>
      <c r="AC100" s="9"/>
      <c r="AD100" s="9"/>
      <c r="AE100" s="9"/>
      <c r="AF100" s="9"/>
      <c r="AG100" s="9"/>
      <c r="AH100" s="9"/>
      <c r="AI100" s="9"/>
      <c r="AJ100" s="9"/>
      <c r="AK100" s="9"/>
      <c r="AL100" s="9"/>
      <c r="AM100" s="9"/>
      <c r="AN100" s="9"/>
      <c r="AO100" s="9"/>
      <c r="AP100" s="9"/>
      <c r="AQ100" s="9"/>
      <c r="AR100" s="9"/>
    </row>
    <row r="101" ht="15.0" customHeight="1">
      <c r="C101" s="65" t="str">
        <f t="shared" si="4"/>
        <v>Colo</v>
      </c>
      <c r="E101" s="23"/>
      <c r="F101" s="23"/>
      <c r="G101" s="60" t="s">
        <v>136</v>
      </c>
      <c r="I101" s="1"/>
      <c r="J101" s="4">
        <f t="shared" si="1"/>
        <v>0</v>
      </c>
      <c r="K101" s="5">
        <f t="shared" si="2"/>
        <v>0</v>
      </c>
      <c r="X101" s="9"/>
      <c r="Y101" s="9"/>
      <c r="Z101" s="9"/>
      <c r="AA101" s="9"/>
      <c r="AB101" s="9"/>
      <c r="AC101" s="9"/>
      <c r="AD101" s="9"/>
      <c r="AE101" s="9"/>
      <c r="AF101" s="9"/>
      <c r="AG101" s="9"/>
      <c r="AH101" s="9"/>
      <c r="AI101" s="9"/>
      <c r="AJ101" s="9"/>
      <c r="AK101" s="9"/>
      <c r="AL101" s="9"/>
      <c r="AM101" s="9"/>
      <c r="AN101" s="9"/>
      <c r="AO101" s="9"/>
      <c r="AP101" s="9"/>
      <c r="AQ101" s="9"/>
      <c r="AR101" s="9"/>
    </row>
    <row r="102" ht="15.0" customHeight="1">
      <c r="C102" s="65" t="str">
        <f t="shared" si="4"/>
        <v>Colo</v>
      </c>
      <c r="E102" s="23"/>
      <c r="F102" s="23"/>
      <c r="G102" s="27"/>
      <c r="I102" s="1"/>
      <c r="J102" s="4">
        <f t="shared" si="1"/>
        <v>0</v>
      </c>
      <c r="K102" s="5">
        <f t="shared" si="2"/>
        <v>0</v>
      </c>
      <c r="X102" s="9"/>
      <c r="Y102" s="9"/>
      <c r="Z102" s="9"/>
      <c r="AA102" s="9"/>
      <c r="AB102" s="9"/>
      <c r="AC102" s="9"/>
      <c r="AD102" s="9"/>
      <c r="AE102" s="9"/>
      <c r="AF102" s="9"/>
      <c r="AG102" s="9"/>
      <c r="AH102" s="9"/>
      <c r="AI102" s="9"/>
      <c r="AJ102" s="9"/>
      <c r="AK102" s="9"/>
      <c r="AL102" s="9"/>
      <c r="AM102" s="9"/>
      <c r="AN102" s="9"/>
      <c r="AO102" s="9"/>
      <c r="AP102" s="9"/>
      <c r="AQ102" s="9"/>
      <c r="AR102" s="9"/>
    </row>
    <row r="103" ht="15.0" customHeight="1">
      <c r="C103" s="65" t="str">
        <f t="shared" si="4"/>
        <v>Sofía Helena</v>
      </c>
      <c r="E103" s="58" t="s">
        <v>84</v>
      </c>
      <c r="F103" s="58" t="s">
        <v>331</v>
      </c>
      <c r="G103" s="59" t="s">
        <v>337</v>
      </c>
      <c r="I103" s="1"/>
      <c r="J103" s="4">
        <f t="shared" si="1"/>
        <v>0</v>
      </c>
      <c r="K103" s="5">
        <f t="shared" si="2"/>
        <v>0</v>
      </c>
      <c r="X103" s="9"/>
      <c r="Y103" s="9"/>
      <c r="Z103" s="9"/>
      <c r="AA103" s="9"/>
      <c r="AB103" s="9"/>
      <c r="AC103" s="9"/>
      <c r="AD103" s="9"/>
      <c r="AE103" s="9"/>
      <c r="AF103" s="9"/>
      <c r="AG103" s="9"/>
      <c r="AH103" s="9"/>
      <c r="AI103" s="9"/>
      <c r="AJ103" s="9"/>
      <c r="AK103" s="9"/>
      <c r="AL103" s="9"/>
      <c r="AM103" s="9"/>
      <c r="AN103" s="9"/>
      <c r="AO103" s="9"/>
      <c r="AP103" s="9"/>
      <c r="AQ103" s="9"/>
      <c r="AR103" s="9"/>
    </row>
    <row r="104" ht="15.0" customHeight="1">
      <c r="C104" s="65" t="str">
        <f t="shared" si="4"/>
        <v>Sofía Helena</v>
      </c>
      <c r="E104" s="23"/>
      <c r="F104" s="23"/>
      <c r="G104" s="27"/>
      <c r="I104" s="1"/>
      <c r="J104" s="4">
        <f t="shared" si="1"/>
        <v>0</v>
      </c>
      <c r="K104" s="5">
        <f t="shared" si="2"/>
        <v>0</v>
      </c>
      <c r="X104" s="9"/>
      <c r="Y104" s="9"/>
      <c r="Z104" s="9"/>
      <c r="AA104" s="9"/>
      <c r="AB104" s="9"/>
      <c r="AC104" s="9"/>
      <c r="AD104" s="9"/>
      <c r="AE104" s="9"/>
      <c r="AF104" s="9"/>
      <c r="AG104" s="9"/>
      <c r="AH104" s="9"/>
      <c r="AI104" s="9"/>
      <c r="AJ104" s="9"/>
      <c r="AK104" s="9"/>
      <c r="AL104" s="9"/>
      <c r="AM104" s="9"/>
      <c r="AN104" s="9"/>
      <c r="AO104" s="9"/>
      <c r="AP104" s="9"/>
      <c r="AQ104" s="9"/>
      <c r="AR104" s="9"/>
    </row>
    <row r="105" ht="15.0" customHeight="1">
      <c r="C105" s="65" t="str">
        <f t="shared" si="4"/>
        <v>Sofía Helena</v>
      </c>
      <c r="E105" s="23"/>
      <c r="F105" s="23"/>
      <c r="G105" s="60" t="s">
        <v>136</v>
      </c>
      <c r="I105" s="1"/>
      <c r="J105" s="4">
        <f t="shared" si="1"/>
        <v>0</v>
      </c>
      <c r="K105" s="5">
        <f t="shared" si="2"/>
        <v>0</v>
      </c>
      <c r="X105" s="9"/>
      <c r="Y105" s="9"/>
      <c r="Z105" s="9"/>
      <c r="AA105" s="9"/>
      <c r="AB105" s="9"/>
      <c r="AC105" s="9"/>
      <c r="AD105" s="9"/>
      <c r="AE105" s="9"/>
      <c r="AF105" s="9"/>
      <c r="AG105" s="9"/>
      <c r="AH105" s="9"/>
      <c r="AI105" s="9"/>
      <c r="AJ105" s="9"/>
      <c r="AK105" s="9"/>
      <c r="AL105" s="9"/>
      <c r="AM105" s="9"/>
      <c r="AN105" s="9"/>
      <c r="AO105" s="9"/>
      <c r="AP105" s="9"/>
      <c r="AQ105" s="9"/>
      <c r="AR105" s="9"/>
    </row>
    <row r="106" ht="15.0" customHeight="1">
      <c r="C106" s="65" t="str">
        <f t="shared" si="4"/>
        <v>Sofía Helena</v>
      </c>
      <c r="E106" s="23"/>
      <c r="F106" s="23"/>
      <c r="G106" s="27"/>
      <c r="I106" s="1"/>
      <c r="J106" s="4">
        <f t="shared" si="1"/>
        <v>0</v>
      </c>
      <c r="K106" s="5">
        <f t="shared" si="2"/>
        <v>0</v>
      </c>
    </row>
    <row r="107" ht="15.0" customHeight="1">
      <c r="C107" s="65" t="str">
        <f t="shared" si="4"/>
        <v>Colo</v>
      </c>
      <c r="E107" s="58" t="s">
        <v>85</v>
      </c>
      <c r="F107" s="58" t="s">
        <v>331</v>
      </c>
      <c r="G107" s="59" t="s">
        <v>339</v>
      </c>
      <c r="I107" s="30" t="s">
        <v>219</v>
      </c>
      <c r="J107" s="4">
        <f t="shared" si="1"/>
        <v>25</v>
      </c>
      <c r="K107" s="5">
        <f t="shared" si="2"/>
        <v>2</v>
      </c>
    </row>
    <row r="108" ht="15.0" customHeight="1">
      <c r="C108" s="65" t="str">
        <f t="shared" si="4"/>
        <v>Colo</v>
      </c>
      <c r="E108" s="23"/>
      <c r="F108" s="23"/>
      <c r="G108" s="27"/>
      <c r="I108" s="1"/>
      <c r="J108" s="4">
        <f t="shared" si="1"/>
        <v>0</v>
      </c>
      <c r="K108" s="5">
        <f t="shared" si="2"/>
        <v>0</v>
      </c>
    </row>
    <row r="109" ht="15.0" customHeight="1">
      <c r="C109" s="65" t="str">
        <f t="shared" si="4"/>
        <v>Colo</v>
      </c>
      <c r="E109" s="23"/>
      <c r="F109" s="23"/>
      <c r="G109" s="60" t="s">
        <v>136</v>
      </c>
      <c r="I109" s="1"/>
      <c r="J109" s="4">
        <f t="shared" si="1"/>
        <v>0</v>
      </c>
      <c r="K109" s="5">
        <f t="shared" si="2"/>
        <v>0</v>
      </c>
    </row>
    <row r="110" ht="15.0" customHeight="1">
      <c r="C110" s="65" t="str">
        <f t="shared" si="4"/>
        <v>Colo</v>
      </c>
      <c r="E110" s="23"/>
      <c r="F110" s="23"/>
      <c r="G110" s="27"/>
      <c r="I110" s="1"/>
      <c r="J110" s="4">
        <f t="shared" si="1"/>
        <v>0</v>
      </c>
      <c r="K110" s="5">
        <f t="shared" si="2"/>
        <v>0</v>
      </c>
    </row>
    <row r="111" ht="15.0" customHeight="1">
      <c r="C111" s="65" t="str">
        <f t="shared" si="4"/>
        <v>Sofía Helena</v>
      </c>
      <c r="E111" s="58" t="s">
        <v>84</v>
      </c>
      <c r="F111" s="58" t="s">
        <v>342</v>
      </c>
      <c r="G111" s="59" t="s">
        <v>343</v>
      </c>
      <c r="I111" s="30" t="s">
        <v>131</v>
      </c>
      <c r="J111" s="4">
        <f t="shared" si="1"/>
        <v>3</v>
      </c>
      <c r="K111" s="5">
        <f t="shared" si="2"/>
        <v>5</v>
      </c>
    </row>
    <row r="112" ht="15.0" customHeight="1">
      <c r="C112" s="65" t="str">
        <f t="shared" si="4"/>
        <v>Sofía Helena</v>
      </c>
      <c r="E112" s="23"/>
      <c r="F112" s="23"/>
      <c r="G112" s="59" t="s">
        <v>344</v>
      </c>
      <c r="I112" s="1"/>
      <c r="J112" s="4">
        <f t="shared" si="1"/>
        <v>0</v>
      </c>
      <c r="K112" s="5">
        <f t="shared" si="2"/>
        <v>0</v>
      </c>
    </row>
    <row r="113" ht="15.0" customHeight="1">
      <c r="C113" s="65" t="str">
        <f t="shared" si="4"/>
        <v>Sofía Helena</v>
      </c>
      <c r="E113" s="23"/>
      <c r="F113" s="23"/>
      <c r="G113" s="27"/>
      <c r="I113" s="1"/>
      <c r="J113" s="4">
        <f t="shared" si="1"/>
        <v>0</v>
      </c>
      <c r="K113" s="5">
        <f t="shared" si="2"/>
        <v>0</v>
      </c>
    </row>
    <row r="114" ht="15.0" customHeight="1">
      <c r="C114" s="65" t="str">
        <f t="shared" si="4"/>
        <v>Sofía Helena</v>
      </c>
      <c r="E114" s="23"/>
      <c r="F114" s="23"/>
      <c r="G114" s="60" t="s">
        <v>136</v>
      </c>
      <c r="I114" s="1"/>
      <c r="J114" s="4">
        <f t="shared" si="1"/>
        <v>0</v>
      </c>
      <c r="K114" s="5">
        <f t="shared" si="2"/>
        <v>0</v>
      </c>
    </row>
    <row r="115" ht="15.0" customHeight="1">
      <c r="C115" s="65" t="str">
        <f t="shared" si="4"/>
        <v>Sofía Helena</v>
      </c>
      <c r="E115" s="23"/>
      <c r="F115" s="23"/>
      <c r="G115" s="27"/>
      <c r="I115" s="1"/>
      <c r="J115" s="4">
        <f t="shared" si="1"/>
        <v>0</v>
      </c>
      <c r="K115" s="5">
        <f t="shared" si="2"/>
        <v>0</v>
      </c>
    </row>
    <row r="116" ht="15.0" customHeight="1">
      <c r="C116" s="65" t="str">
        <f t="shared" si="4"/>
        <v>Sofía Helena</v>
      </c>
      <c r="E116" s="58" t="s">
        <v>84</v>
      </c>
      <c r="F116" s="58" t="s">
        <v>346</v>
      </c>
      <c r="G116" s="59" t="s">
        <v>347</v>
      </c>
      <c r="I116" s="30" t="s">
        <v>185</v>
      </c>
      <c r="J116" s="4">
        <f t="shared" si="1"/>
        <v>30</v>
      </c>
      <c r="K116" s="5">
        <f t="shared" si="2"/>
        <v>8</v>
      </c>
    </row>
    <row r="117" ht="15.0" customHeight="1">
      <c r="C117" s="65" t="str">
        <f t="shared" si="4"/>
        <v>Sofía Helena</v>
      </c>
      <c r="E117" s="23"/>
      <c r="F117" s="23"/>
      <c r="G117" s="27"/>
      <c r="I117" s="1"/>
      <c r="J117" s="4">
        <f t="shared" si="1"/>
        <v>0</v>
      </c>
      <c r="K117" s="5">
        <f t="shared" si="2"/>
        <v>0</v>
      </c>
    </row>
    <row r="118" ht="15.0" customHeight="1">
      <c r="C118" s="65" t="str">
        <f t="shared" si="4"/>
        <v>Sofía Helena</v>
      </c>
      <c r="E118" s="23"/>
      <c r="F118" s="23"/>
      <c r="G118" s="60" t="s">
        <v>136</v>
      </c>
      <c r="I118" s="1"/>
      <c r="J118" s="4">
        <f t="shared" si="1"/>
        <v>0</v>
      </c>
      <c r="K118" s="5">
        <f t="shared" si="2"/>
        <v>0</v>
      </c>
    </row>
    <row r="119" ht="15.0" customHeight="1">
      <c r="C119" s="65" t="str">
        <f t="shared" si="4"/>
        <v>Sofía Helena</v>
      </c>
      <c r="E119" s="23"/>
      <c r="F119" s="23"/>
      <c r="G119" s="27"/>
      <c r="I119" s="1"/>
      <c r="J119" s="4">
        <f t="shared" si="1"/>
        <v>0</v>
      </c>
      <c r="K119" s="5">
        <f t="shared" si="2"/>
        <v>0</v>
      </c>
    </row>
    <row r="120" ht="15.0" customHeight="1">
      <c r="C120" s="65" t="str">
        <f t="shared" si="4"/>
        <v>Colo</v>
      </c>
      <c r="E120" s="58" t="s">
        <v>85</v>
      </c>
      <c r="F120" s="58" t="s">
        <v>350</v>
      </c>
      <c r="G120" s="59" t="s">
        <v>351</v>
      </c>
      <c r="I120" s="30" t="s">
        <v>199</v>
      </c>
      <c r="J120" s="4">
        <f t="shared" si="1"/>
        <v>28</v>
      </c>
      <c r="K120" s="5">
        <f t="shared" si="2"/>
        <v>11</v>
      </c>
    </row>
    <row r="121" ht="15.0" customHeight="1">
      <c r="C121" s="65" t="str">
        <f t="shared" si="4"/>
        <v>Colo</v>
      </c>
      <c r="E121" s="23"/>
      <c r="F121" s="23"/>
      <c r="G121" s="27"/>
      <c r="I121" s="1"/>
      <c r="J121" s="4">
        <f t="shared" si="1"/>
        <v>0</v>
      </c>
      <c r="K121" s="5">
        <f t="shared" si="2"/>
        <v>0</v>
      </c>
    </row>
    <row r="122" ht="15.0" customHeight="1">
      <c r="C122" s="65" t="str">
        <f t="shared" si="4"/>
        <v>Colo</v>
      </c>
      <c r="E122" s="23"/>
      <c r="F122" s="23"/>
      <c r="G122" s="60" t="s">
        <v>136</v>
      </c>
      <c r="I122" s="1"/>
      <c r="J122" s="4">
        <f t="shared" si="1"/>
        <v>0</v>
      </c>
      <c r="K122" s="5">
        <f t="shared" si="2"/>
        <v>0</v>
      </c>
    </row>
    <row r="123" ht="15.0" customHeight="1">
      <c r="C123" s="65" t="str">
        <f t="shared" si="4"/>
        <v>Colo</v>
      </c>
      <c r="E123" s="23"/>
      <c r="F123" s="23"/>
      <c r="G123" s="27"/>
      <c r="I123" s="1"/>
      <c r="J123" s="4">
        <f t="shared" si="1"/>
        <v>0</v>
      </c>
      <c r="K123" s="5">
        <f t="shared" si="2"/>
        <v>0</v>
      </c>
    </row>
    <row r="124" ht="15.0" customHeight="1">
      <c r="C124" s="65" t="str">
        <f t="shared" si="4"/>
        <v>Sofía Helena</v>
      </c>
      <c r="E124" s="58" t="s">
        <v>84</v>
      </c>
      <c r="F124" s="58" t="s">
        <v>354</v>
      </c>
      <c r="G124" s="59" t="s">
        <v>355</v>
      </c>
      <c r="I124" s="30" t="s">
        <v>68</v>
      </c>
      <c r="J124" s="4">
        <f t="shared" si="1"/>
        <v>17</v>
      </c>
      <c r="K124" s="5">
        <f t="shared" si="2"/>
        <v>5</v>
      </c>
    </row>
    <row r="125" ht="15.0" customHeight="1">
      <c r="C125" s="65" t="str">
        <f t="shared" si="4"/>
        <v>Sofía Helena</v>
      </c>
      <c r="E125" s="23"/>
      <c r="F125" s="23"/>
      <c r="G125" s="27"/>
      <c r="I125" s="1"/>
      <c r="J125" s="4">
        <f t="shared" si="1"/>
        <v>0</v>
      </c>
      <c r="K125" s="5">
        <f t="shared" si="2"/>
        <v>0</v>
      </c>
    </row>
    <row r="126" ht="15.0" customHeight="1">
      <c r="C126" s="65" t="str">
        <f t="shared" si="4"/>
        <v>Sofía Helena</v>
      </c>
      <c r="E126" s="23"/>
      <c r="F126" s="23"/>
      <c r="G126" s="60" t="s">
        <v>136</v>
      </c>
      <c r="I126" s="1"/>
      <c r="J126" s="4">
        <f t="shared" si="1"/>
        <v>0</v>
      </c>
      <c r="K126" s="5">
        <f t="shared" si="2"/>
        <v>0</v>
      </c>
    </row>
    <row r="127" ht="15.0" customHeight="1">
      <c r="C127" s="65" t="str">
        <f t="shared" si="4"/>
        <v>Sofía Helena</v>
      </c>
      <c r="E127" s="23"/>
      <c r="F127" s="23"/>
      <c r="G127" s="27"/>
      <c r="I127" s="1"/>
      <c r="J127" s="4">
        <f t="shared" si="1"/>
        <v>0</v>
      </c>
      <c r="K127" s="5">
        <f t="shared" si="2"/>
        <v>0</v>
      </c>
    </row>
    <row r="128" ht="15.0" customHeight="1">
      <c r="C128" s="65" t="str">
        <f t="shared" si="4"/>
        <v>Colo</v>
      </c>
      <c r="E128" s="58" t="s">
        <v>85</v>
      </c>
      <c r="F128" s="58" t="s">
        <v>357</v>
      </c>
      <c r="G128" s="59" t="s">
        <v>358</v>
      </c>
      <c r="I128" s="1"/>
      <c r="J128" s="4">
        <f t="shared" si="1"/>
        <v>0</v>
      </c>
      <c r="K128" s="5">
        <f t="shared" si="2"/>
        <v>0</v>
      </c>
    </row>
    <row r="129" ht="15.0" customHeight="1">
      <c r="C129" s="65" t="str">
        <f t="shared" si="4"/>
        <v>Colo</v>
      </c>
      <c r="E129" s="23"/>
      <c r="F129" s="23"/>
      <c r="G129" s="59" t="s">
        <v>360</v>
      </c>
      <c r="I129" s="1"/>
      <c r="J129" s="4">
        <f t="shared" si="1"/>
        <v>0</v>
      </c>
      <c r="K129" s="5">
        <f t="shared" si="2"/>
        <v>0</v>
      </c>
    </row>
    <row r="130" ht="15.0" customHeight="1">
      <c r="C130" s="65" t="str">
        <f t="shared" si="4"/>
        <v>Colo</v>
      </c>
      <c r="E130" s="23"/>
      <c r="F130" s="23"/>
      <c r="G130" s="27"/>
      <c r="I130" s="1"/>
      <c r="J130" s="4">
        <f t="shared" si="1"/>
        <v>0</v>
      </c>
      <c r="K130" s="5">
        <f t="shared" si="2"/>
        <v>0</v>
      </c>
    </row>
    <row r="131" ht="15.0" customHeight="1">
      <c r="C131" s="65" t="str">
        <f t="shared" si="4"/>
        <v>Colo</v>
      </c>
      <c r="E131" s="23"/>
      <c r="F131" s="23"/>
      <c r="G131" s="60" t="s">
        <v>136</v>
      </c>
      <c r="I131" s="1"/>
      <c r="J131" s="4">
        <f t="shared" si="1"/>
        <v>0</v>
      </c>
      <c r="K131" s="5">
        <f t="shared" si="2"/>
        <v>0</v>
      </c>
    </row>
    <row r="132" ht="15.0" customHeight="1">
      <c r="C132" s="65" t="str">
        <f t="shared" si="4"/>
        <v>Colo</v>
      </c>
      <c r="E132" s="23"/>
      <c r="F132" s="23"/>
      <c r="G132" s="27"/>
      <c r="I132" s="1"/>
      <c r="J132" s="4">
        <f t="shared" si="1"/>
        <v>0</v>
      </c>
      <c r="K132" s="5">
        <f t="shared" si="2"/>
        <v>0</v>
      </c>
    </row>
    <row r="133" ht="15.0" customHeight="1">
      <c r="C133" s="65" t="str">
        <f t="shared" si="4"/>
        <v>Sofía Helena</v>
      </c>
      <c r="E133" s="58" t="s">
        <v>84</v>
      </c>
      <c r="F133" s="58" t="s">
        <v>362</v>
      </c>
      <c r="G133" s="59" t="s">
        <v>363</v>
      </c>
      <c r="I133" s="30" t="s">
        <v>161</v>
      </c>
      <c r="J133" s="4">
        <f t="shared" si="1"/>
        <v>9</v>
      </c>
      <c r="K133" s="5">
        <f t="shared" si="2"/>
        <v>11</v>
      </c>
    </row>
    <row r="134" ht="15.0" customHeight="1">
      <c r="C134" s="65" t="str">
        <f t="shared" si="4"/>
        <v>Sofía Helena</v>
      </c>
      <c r="E134" s="23"/>
      <c r="F134" s="23"/>
      <c r="G134" s="27"/>
      <c r="I134" s="1"/>
      <c r="J134" s="4">
        <f t="shared" si="1"/>
        <v>0</v>
      </c>
      <c r="K134" s="5">
        <f t="shared" si="2"/>
        <v>0</v>
      </c>
    </row>
    <row r="135" ht="15.0" customHeight="1">
      <c r="C135" s="65" t="str">
        <f t="shared" si="4"/>
        <v>Sofía Helena</v>
      </c>
      <c r="E135" s="23"/>
      <c r="F135" s="23"/>
      <c r="G135" s="60" t="s">
        <v>136</v>
      </c>
      <c r="I135" s="1"/>
      <c r="J135" s="4">
        <f t="shared" si="1"/>
        <v>0</v>
      </c>
      <c r="K135" s="5">
        <f t="shared" si="2"/>
        <v>0</v>
      </c>
    </row>
    <row r="136" ht="15.0" customHeight="1">
      <c r="C136" s="65" t="str">
        <f t="shared" si="4"/>
        <v>Sofía Helena</v>
      </c>
      <c r="E136" s="23"/>
      <c r="F136" s="23"/>
      <c r="G136" s="27"/>
      <c r="I136" s="1"/>
      <c r="J136" s="4">
        <f t="shared" si="1"/>
        <v>0</v>
      </c>
      <c r="K136" s="5">
        <f t="shared" si="2"/>
        <v>0</v>
      </c>
    </row>
    <row r="137" ht="15.0" customHeight="1">
      <c r="C137" s="65" t="str">
        <f t="shared" si="4"/>
        <v>Colo</v>
      </c>
      <c r="E137" s="58" t="s">
        <v>85</v>
      </c>
      <c r="F137" s="58" t="s">
        <v>365</v>
      </c>
      <c r="G137" s="59" t="s">
        <v>366</v>
      </c>
      <c r="I137" s="30" t="s">
        <v>189</v>
      </c>
      <c r="J137" s="4">
        <f t="shared" si="1"/>
        <v>16</v>
      </c>
      <c r="K137" s="5">
        <f t="shared" si="2"/>
        <v>6</v>
      </c>
    </row>
    <row r="138" ht="15.0" customHeight="1">
      <c r="C138" s="65" t="str">
        <f t="shared" si="4"/>
        <v>Colo</v>
      </c>
      <c r="E138" s="23"/>
      <c r="F138" s="23"/>
      <c r="G138" s="59" t="s">
        <v>112</v>
      </c>
      <c r="I138" s="1"/>
      <c r="J138" s="4">
        <f t="shared" si="1"/>
        <v>0</v>
      </c>
      <c r="K138" s="5">
        <f t="shared" si="2"/>
        <v>0</v>
      </c>
    </row>
    <row r="139" ht="15.0" customHeight="1">
      <c r="C139" s="65" t="str">
        <f t="shared" si="4"/>
        <v>Colo</v>
      </c>
      <c r="E139" s="23"/>
      <c r="F139" s="23"/>
      <c r="G139" s="59" t="s">
        <v>119</v>
      </c>
      <c r="I139" s="1"/>
      <c r="J139" s="4">
        <f t="shared" si="1"/>
        <v>0</v>
      </c>
      <c r="K139" s="5">
        <f t="shared" si="2"/>
        <v>0</v>
      </c>
    </row>
    <row r="140" ht="15.0" customHeight="1">
      <c r="C140" s="65" t="str">
        <f t="shared" si="4"/>
        <v>Colo</v>
      </c>
      <c r="E140" s="23"/>
      <c r="F140" s="23"/>
      <c r="G140" s="59" t="s">
        <v>124</v>
      </c>
      <c r="I140" s="1"/>
      <c r="J140" s="4">
        <f t="shared" si="1"/>
        <v>0</v>
      </c>
      <c r="K140" s="5">
        <f t="shared" si="2"/>
        <v>0</v>
      </c>
    </row>
    <row r="141" ht="15.0" customHeight="1">
      <c r="C141" s="65" t="str">
        <f t="shared" si="4"/>
        <v>Colo</v>
      </c>
      <c r="E141" s="23"/>
      <c r="F141" s="23"/>
      <c r="G141" s="59" t="s">
        <v>137</v>
      </c>
      <c r="I141" s="1"/>
      <c r="J141" s="4">
        <f t="shared" si="1"/>
        <v>0</v>
      </c>
      <c r="K141" s="5">
        <f t="shared" si="2"/>
        <v>0</v>
      </c>
    </row>
    <row r="142" ht="15.0" customHeight="1">
      <c r="C142" s="65" t="str">
        <f t="shared" si="4"/>
        <v>Colo</v>
      </c>
      <c r="E142" s="23"/>
      <c r="F142" s="23"/>
      <c r="G142" s="23" t="s">
        <v>142</v>
      </c>
      <c r="I142" s="1"/>
      <c r="J142" s="4">
        <f t="shared" si="1"/>
        <v>0</v>
      </c>
      <c r="K142" s="5">
        <f t="shared" si="2"/>
        <v>0</v>
      </c>
    </row>
    <row r="143" ht="15.0" customHeight="1">
      <c r="C143" s="65" t="str">
        <f t="shared" si="4"/>
        <v>Colo</v>
      </c>
      <c r="E143" s="23"/>
      <c r="F143" s="23"/>
      <c r="G143" s="59" t="s">
        <v>368</v>
      </c>
      <c r="I143" s="30" t="s">
        <v>113</v>
      </c>
      <c r="J143" s="4">
        <f t="shared" si="1"/>
        <v>35</v>
      </c>
      <c r="K143" s="5">
        <f t="shared" si="2"/>
        <v>6</v>
      </c>
    </row>
    <row r="144" ht="15.0" customHeight="1">
      <c r="C144" s="65" t="str">
        <f t="shared" si="4"/>
        <v>Colo</v>
      </c>
      <c r="E144" s="23"/>
      <c r="F144" s="23"/>
      <c r="G144" s="27"/>
      <c r="I144" s="1"/>
      <c r="J144" s="4">
        <f t="shared" si="1"/>
        <v>0</v>
      </c>
      <c r="K144" s="5">
        <f t="shared" si="2"/>
        <v>0</v>
      </c>
    </row>
    <row r="145" ht="15.0" customHeight="1">
      <c r="C145" s="65" t="str">
        <f t="shared" si="4"/>
        <v>Colo</v>
      </c>
      <c r="E145" s="23"/>
      <c r="F145" s="23"/>
      <c r="G145" s="60" t="s">
        <v>136</v>
      </c>
      <c r="I145" s="1"/>
      <c r="J145" s="4">
        <f t="shared" si="1"/>
        <v>0</v>
      </c>
      <c r="K145" s="5">
        <f t="shared" si="2"/>
        <v>0</v>
      </c>
    </row>
    <row r="146" ht="15.0" customHeight="1">
      <c r="C146" s="65" t="str">
        <f t="shared" si="4"/>
        <v>Colo</v>
      </c>
      <c r="E146" s="23"/>
      <c r="F146" s="23"/>
      <c r="G146" s="27"/>
      <c r="I146" s="1"/>
      <c r="J146" s="4">
        <f t="shared" si="1"/>
        <v>0</v>
      </c>
      <c r="K146" s="5">
        <f t="shared" si="2"/>
        <v>0</v>
      </c>
    </row>
    <row r="147" ht="15.0" customHeight="1">
      <c r="C147" s="65" t="str">
        <f t="shared" si="4"/>
        <v>Sofía Helena</v>
      </c>
      <c r="E147" s="58" t="s">
        <v>84</v>
      </c>
      <c r="F147" s="58" t="s">
        <v>365</v>
      </c>
      <c r="G147" s="59" t="s">
        <v>370</v>
      </c>
      <c r="I147" s="30" t="s">
        <v>189</v>
      </c>
      <c r="J147" s="4">
        <f t="shared" si="1"/>
        <v>16</v>
      </c>
      <c r="K147" s="5">
        <f t="shared" si="2"/>
        <v>6</v>
      </c>
    </row>
    <row r="148" ht="15.0" customHeight="1">
      <c r="C148" s="65" t="str">
        <f t="shared" si="4"/>
        <v>Sofía Helena</v>
      </c>
      <c r="E148" s="23"/>
      <c r="F148" s="23"/>
      <c r="G148" s="27"/>
      <c r="I148" s="1"/>
      <c r="J148" s="4">
        <f t="shared" si="1"/>
        <v>0</v>
      </c>
      <c r="K148" s="5">
        <f t="shared" si="2"/>
        <v>0</v>
      </c>
    </row>
    <row r="149" ht="15.0" customHeight="1">
      <c r="C149" s="65" t="str">
        <f t="shared" si="4"/>
        <v>Sofía Helena</v>
      </c>
      <c r="E149" s="23"/>
      <c r="F149" s="23"/>
      <c r="G149" s="60" t="s">
        <v>136</v>
      </c>
      <c r="J149" s="4">
        <f t="shared" si="1"/>
        <v>0</v>
      </c>
      <c r="K149" s="5">
        <f t="shared" si="2"/>
        <v>0</v>
      </c>
    </row>
    <row r="150" ht="15.0" customHeight="1">
      <c r="C150" s="65" t="str">
        <f t="shared" si="4"/>
        <v>Sofía Helena</v>
      </c>
      <c r="E150" s="23"/>
      <c r="F150" s="23"/>
      <c r="G150" s="27"/>
      <c r="J150" s="4">
        <f t="shared" si="1"/>
        <v>0</v>
      </c>
      <c r="K150" s="5">
        <f t="shared" si="2"/>
        <v>0</v>
      </c>
    </row>
    <row r="151" ht="15.0" customHeight="1">
      <c r="C151" s="65" t="str">
        <f t="shared" si="4"/>
        <v>Colo</v>
      </c>
      <c r="E151" s="58" t="s">
        <v>85</v>
      </c>
      <c r="F151" s="58" t="s">
        <v>365</v>
      </c>
      <c r="G151" s="59" t="s">
        <v>373</v>
      </c>
      <c r="I151" s="67" t="s">
        <v>113</v>
      </c>
      <c r="J151" s="4">
        <f t="shared" si="1"/>
        <v>35</v>
      </c>
      <c r="K151" s="5">
        <f t="shared" si="2"/>
        <v>6</v>
      </c>
    </row>
    <row r="152" ht="15.0" customHeight="1">
      <c r="C152" s="65" t="str">
        <f t="shared" si="4"/>
        <v>Colo</v>
      </c>
      <c r="E152" s="23"/>
      <c r="F152" s="23"/>
      <c r="G152" s="59" t="s">
        <v>374</v>
      </c>
      <c r="J152" s="4">
        <f t="shared" si="1"/>
        <v>0</v>
      </c>
      <c r="K152" s="5">
        <f t="shared" si="2"/>
        <v>0</v>
      </c>
    </row>
    <row r="153" ht="15.0" customHeight="1">
      <c r="C153" s="65" t="str">
        <f t="shared" si="4"/>
        <v>Colo</v>
      </c>
      <c r="E153" s="23"/>
      <c r="F153" s="23"/>
      <c r="G153" s="27"/>
      <c r="J153" s="4">
        <f t="shared" si="1"/>
        <v>0</v>
      </c>
      <c r="K153" s="5">
        <f t="shared" si="2"/>
        <v>0</v>
      </c>
    </row>
    <row r="154" ht="15.0" customHeight="1">
      <c r="C154" s="65" t="str">
        <f t="shared" si="4"/>
        <v>Colo</v>
      </c>
      <c r="E154" s="23"/>
      <c r="F154" s="23"/>
      <c r="G154" s="60" t="s">
        <v>136</v>
      </c>
      <c r="J154" s="4">
        <f t="shared" si="1"/>
        <v>0</v>
      </c>
      <c r="K154" s="5">
        <f t="shared" si="2"/>
        <v>0</v>
      </c>
    </row>
    <row r="155" ht="15.0" customHeight="1">
      <c r="C155" s="65" t="str">
        <f t="shared" si="4"/>
        <v>Colo</v>
      </c>
      <c r="E155" s="23"/>
      <c r="F155" s="23"/>
      <c r="G155" s="27"/>
      <c r="J155" s="4">
        <f t="shared" si="1"/>
        <v>0</v>
      </c>
      <c r="K155" s="5">
        <f t="shared" si="2"/>
        <v>0</v>
      </c>
    </row>
    <row r="156" ht="15.0" customHeight="1">
      <c r="C156" s="65" t="str">
        <f t="shared" si="4"/>
        <v>Sofía Helena</v>
      </c>
      <c r="E156" s="58" t="s">
        <v>84</v>
      </c>
      <c r="F156" s="58" t="s">
        <v>376</v>
      </c>
      <c r="G156" s="59" t="s">
        <v>377</v>
      </c>
      <c r="I156" s="67" t="s">
        <v>81</v>
      </c>
      <c r="J156" s="4">
        <f t="shared" si="1"/>
        <v>11</v>
      </c>
      <c r="K156" s="5">
        <f t="shared" si="2"/>
        <v>5</v>
      </c>
    </row>
    <row r="157" ht="15.0" customHeight="1">
      <c r="C157" s="65" t="str">
        <f t="shared" si="4"/>
        <v>Sofía Helena</v>
      </c>
      <c r="E157" s="23"/>
      <c r="F157" s="23"/>
      <c r="G157" s="27"/>
      <c r="J157" s="4">
        <f t="shared" si="1"/>
        <v>0</v>
      </c>
      <c r="K157" s="5">
        <f t="shared" si="2"/>
        <v>0</v>
      </c>
    </row>
    <row r="158" ht="15.0" customHeight="1">
      <c r="C158" s="65" t="str">
        <f t="shared" si="4"/>
        <v>Sofía Helena</v>
      </c>
      <c r="E158" s="23"/>
      <c r="F158" s="23"/>
      <c r="G158" s="60" t="s">
        <v>136</v>
      </c>
      <c r="J158" s="4">
        <f t="shared" si="1"/>
        <v>0</v>
      </c>
      <c r="K158" s="5">
        <f t="shared" si="2"/>
        <v>0</v>
      </c>
    </row>
    <row r="159" ht="15.0" customHeight="1">
      <c r="C159" s="65" t="str">
        <f t="shared" si="4"/>
        <v>Sofía Helena</v>
      </c>
      <c r="E159" s="23"/>
      <c r="F159" s="23"/>
      <c r="G159" s="27"/>
      <c r="J159" s="4">
        <f t="shared" si="1"/>
        <v>0</v>
      </c>
      <c r="K159" s="5">
        <f t="shared" si="2"/>
        <v>0</v>
      </c>
    </row>
    <row r="160" ht="15.0" customHeight="1">
      <c r="C160" s="65" t="str">
        <f t="shared" si="4"/>
        <v>Colo</v>
      </c>
      <c r="E160" s="58" t="s">
        <v>85</v>
      </c>
      <c r="F160" s="58" t="s">
        <v>376</v>
      </c>
      <c r="G160" s="59" t="s">
        <v>379</v>
      </c>
      <c r="I160" s="67" t="s">
        <v>241</v>
      </c>
      <c r="J160" s="4">
        <f t="shared" si="1"/>
        <v>31</v>
      </c>
      <c r="K160" s="5">
        <f t="shared" si="2"/>
        <v>1</v>
      </c>
    </row>
    <row r="161" ht="15.0" customHeight="1">
      <c r="C161" s="65" t="str">
        <f t="shared" si="4"/>
        <v>Colo</v>
      </c>
      <c r="E161" s="23"/>
      <c r="F161" s="23"/>
      <c r="G161" s="27"/>
      <c r="J161" s="4">
        <f t="shared" si="1"/>
        <v>0</v>
      </c>
      <c r="K161" s="5">
        <f t="shared" si="2"/>
        <v>0</v>
      </c>
    </row>
    <row r="162" ht="15.0" customHeight="1">
      <c r="C162" s="65" t="str">
        <f t="shared" si="4"/>
        <v>Colo</v>
      </c>
      <c r="E162" s="23"/>
      <c r="F162" s="23"/>
      <c r="G162" s="60" t="s">
        <v>136</v>
      </c>
      <c r="J162" s="4">
        <f t="shared" si="1"/>
        <v>0</v>
      </c>
      <c r="K162" s="5">
        <f t="shared" si="2"/>
        <v>0</v>
      </c>
    </row>
    <row r="163" ht="15.0" customHeight="1">
      <c r="C163" s="65" t="str">
        <f t="shared" si="4"/>
        <v>Colo</v>
      </c>
      <c r="E163" s="23"/>
      <c r="F163" s="23"/>
      <c r="G163" s="27"/>
      <c r="J163" s="4">
        <f t="shared" si="1"/>
        <v>0</v>
      </c>
      <c r="K163" s="5">
        <f t="shared" si="2"/>
        <v>0</v>
      </c>
    </row>
    <row r="164" ht="15.0" customHeight="1">
      <c r="C164" s="65" t="str">
        <f t="shared" si="4"/>
        <v>Sofía Helena</v>
      </c>
      <c r="E164" s="58" t="s">
        <v>84</v>
      </c>
      <c r="F164" s="58" t="s">
        <v>381</v>
      </c>
      <c r="G164" s="59" t="s">
        <v>382</v>
      </c>
      <c r="I164" s="67" t="s">
        <v>81</v>
      </c>
      <c r="J164" s="4">
        <f t="shared" si="1"/>
        <v>11</v>
      </c>
      <c r="K164" s="5">
        <f t="shared" si="2"/>
        <v>5</v>
      </c>
    </row>
    <row r="165" ht="15.0" customHeight="1">
      <c r="C165" s="65" t="str">
        <f t="shared" si="4"/>
        <v>Sofía Helena</v>
      </c>
      <c r="E165" s="23"/>
      <c r="F165" s="23"/>
      <c r="G165" s="27"/>
      <c r="J165" s="4">
        <f t="shared" si="1"/>
        <v>0</v>
      </c>
      <c r="K165" s="5">
        <f t="shared" si="2"/>
        <v>0</v>
      </c>
    </row>
    <row r="166" ht="15.0" customHeight="1">
      <c r="C166" s="65" t="str">
        <f t="shared" si="4"/>
        <v>Sofía Helena</v>
      </c>
      <c r="E166" s="23"/>
      <c r="F166" s="23"/>
      <c r="G166" s="60" t="s">
        <v>136</v>
      </c>
      <c r="J166" s="4">
        <f t="shared" si="1"/>
        <v>0</v>
      </c>
      <c r="K166" s="5">
        <f t="shared" si="2"/>
        <v>0</v>
      </c>
    </row>
    <row r="167" ht="15.0" customHeight="1">
      <c r="C167" s="65" t="str">
        <f t="shared" si="4"/>
        <v>Sofía Helena</v>
      </c>
      <c r="E167" s="23"/>
      <c r="F167" s="23"/>
      <c r="G167" s="27"/>
      <c r="J167" s="4">
        <f t="shared" si="1"/>
        <v>0</v>
      </c>
      <c r="K167" s="5">
        <f t="shared" si="2"/>
        <v>0</v>
      </c>
    </row>
    <row r="168" ht="15.0" customHeight="1">
      <c r="C168" s="65" t="str">
        <f t="shared" si="4"/>
        <v>Colo</v>
      </c>
      <c r="E168" s="58" t="s">
        <v>85</v>
      </c>
      <c r="F168" s="58" t="s">
        <v>384</v>
      </c>
      <c r="G168" s="59" t="s">
        <v>385</v>
      </c>
      <c r="I168" s="67" t="s">
        <v>246</v>
      </c>
      <c r="J168" s="4">
        <f t="shared" si="1"/>
        <v>32</v>
      </c>
      <c r="K168" s="5">
        <f t="shared" si="2"/>
        <v>1</v>
      </c>
    </row>
    <row r="169" ht="15.0" customHeight="1">
      <c r="C169" s="65" t="str">
        <f t="shared" si="4"/>
        <v>Colo</v>
      </c>
      <c r="E169" s="23"/>
      <c r="F169" s="23"/>
      <c r="G169" s="27"/>
      <c r="J169" s="4">
        <f t="shared" si="1"/>
        <v>0</v>
      </c>
      <c r="K169" s="5">
        <f t="shared" si="2"/>
        <v>0</v>
      </c>
    </row>
    <row r="170" ht="15.0" customHeight="1">
      <c r="C170" s="65" t="str">
        <f t="shared" si="4"/>
        <v>Colo</v>
      </c>
      <c r="E170" s="23"/>
      <c r="F170" s="23"/>
      <c r="G170" s="60" t="s">
        <v>136</v>
      </c>
      <c r="J170" s="4">
        <f t="shared" si="1"/>
        <v>0</v>
      </c>
      <c r="K170" s="5">
        <f t="shared" si="2"/>
        <v>0</v>
      </c>
    </row>
    <row r="171" ht="15.0" customHeight="1">
      <c r="C171" s="65" t="str">
        <f t="shared" si="4"/>
        <v>Colo</v>
      </c>
      <c r="E171" s="23"/>
      <c r="F171" s="23"/>
      <c r="G171" s="27"/>
      <c r="J171" s="4">
        <f t="shared" si="1"/>
        <v>0</v>
      </c>
      <c r="K171" s="5">
        <f t="shared" si="2"/>
        <v>0</v>
      </c>
    </row>
    <row r="172" ht="15.0" customHeight="1">
      <c r="C172" s="65" t="str">
        <f t="shared" si="4"/>
        <v>Sofía Helena</v>
      </c>
      <c r="E172" s="58" t="s">
        <v>84</v>
      </c>
      <c r="F172" s="58" t="s">
        <v>384</v>
      </c>
      <c r="G172" s="59" t="s">
        <v>386</v>
      </c>
      <c r="J172" s="4">
        <f t="shared" si="1"/>
        <v>0</v>
      </c>
      <c r="K172" s="5">
        <f t="shared" si="2"/>
        <v>0</v>
      </c>
    </row>
    <row r="173" ht="15.0" customHeight="1">
      <c r="C173" s="65" t="str">
        <f t="shared" si="4"/>
        <v>Sofía Helena</v>
      </c>
      <c r="E173" s="23"/>
      <c r="F173" s="23"/>
      <c r="G173" s="27"/>
      <c r="J173" s="4">
        <f t="shared" si="1"/>
        <v>0</v>
      </c>
      <c r="K173" s="5">
        <f t="shared" si="2"/>
        <v>0</v>
      </c>
    </row>
    <row r="174" ht="15.0" customHeight="1">
      <c r="C174" s="65" t="str">
        <f t="shared" si="4"/>
        <v>Sofía Helena</v>
      </c>
      <c r="E174" s="23"/>
      <c r="F174" s="23"/>
      <c r="G174" s="60" t="s">
        <v>136</v>
      </c>
      <c r="J174" s="4">
        <f t="shared" si="1"/>
        <v>0</v>
      </c>
      <c r="K174" s="5">
        <f t="shared" si="2"/>
        <v>0</v>
      </c>
    </row>
    <row r="175" ht="15.0" customHeight="1">
      <c r="C175" s="65" t="str">
        <f t="shared" si="4"/>
        <v>Sofía Helena</v>
      </c>
      <c r="E175" s="23"/>
      <c r="F175" s="23"/>
      <c r="G175" s="27"/>
      <c r="J175" s="4">
        <f t="shared" si="1"/>
        <v>0</v>
      </c>
      <c r="K175" s="5">
        <f t="shared" si="2"/>
        <v>0</v>
      </c>
    </row>
    <row r="176" ht="15.0" customHeight="1">
      <c r="C176" s="65" t="str">
        <f t="shared" si="4"/>
        <v>Colo</v>
      </c>
      <c r="E176" s="58" t="s">
        <v>85</v>
      </c>
      <c r="F176" s="58" t="s">
        <v>388</v>
      </c>
      <c r="G176" s="59" t="s">
        <v>389</v>
      </c>
      <c r="I176" s="67" t="s">
        <v>194</v>
      </c>
      <c r="J176" s="4">
        <f t="shared" si="1"/>
        <v>18</v>
      </c>
      <c r="K176" s="5">
        <f t="shared" si="2"/>
        <v>5</v>
      </c>
    </row>
    <row r="177" ht="15.0" customHeight="1">
      <c r="C177" s="65" t="str">
        <f t="shared" si="4"/>
        <v>Colo</v>
      </c>
      <c r="E177" s="23"/>
      <c r="F177" s="23"/>
      <c r="G177" s="27"/>
      <c r="I177" s="67" t="s">
        <v>79</v>
      </c>
      <c r="J177" s="4">
        <f t="shared" si="1"/>
        <v>20</v>
      </c>
      <c r="K177" s="5">
        <f t="shared" si="2"/>
        <v>9</v>
      </c>
    </row>
    <row r="178" ht="15.0" customHeight="1">
      <c r="C178" s="65" t="str">
        <f t="shared" si="4"/>
        <v>Colo</v>
      </c>
      <c r="E178" s="23"/>
      <c r="F178" s="23"/>
      <c r="G178" s="60" t="s">
        <v>136</v>
      </c>
      <c r="I178" s="67" t="s">
        <v>186</v>
      </c>
      <c r="J178" s="4">
        <f t="shared" si="1"/>
        <v>15</v>
      </c>
      <c r="K178" s="5">
        <f t="shared" si="2"/>
        <v>4</v>
      </c>
    </row>
    <row r="179" ht="15.0" customHeight="1">
      <c r="C179" s="65" t="str">
        <f t="shared" si="4"/>
        <v>Colo</v>
      </c>
      <c r="E179" s="23"/>
      <c r="F179" s="23"/>
      <c r="G179" s="27"/>
      <c r="J179" s="4">
        <f t="shared" si="1"/>
        <v>0</v>
      </c>
      <c r="K179" s="5">
        <f t="shared" si="2"/>
        <v>0</v>
      </c>
    </row>
    <row r="180" ht="15.0" customHeight="1">
      <c r="C180" s="65" t="str">
        <f t="shared" si="4"/>
        <v>Sofía Helena</v>
      </c>
      <c r="E180" s="58" t="s">
        <v>84</v>
      </c>
      <c r="F180" s="58" t="s">
        <v>388</v>
      </c>
      <c r="G180" s="59" t="s">
        <v>390</v>
      </c>
      <c r="I180" s="67" t="s">
        <v>194</v>
      </c>
      <c r="J180" s="4">
        <f t="shared" si="1"/>
        <v>18</v>
      </c>
      <c r="K180" s="5">
        <f t="shared" si="2"/>
        <v>5</v>
      </c>
    </row>
    <row r="181" ht="15.0" customHeight="1">
      <c r="C181" s="65" t="str">
        <f t="shared" si="4"/>
        <v>Sofía Helena</v>
      </c>
      <c r="E181" s="23"/>
      <c r="F181" s="23"/>
      <c r="G181" s="27"/>
      <c r="J181" s="4">
        <f t="shared" si="1"/>
        <v>0</v>
      </c>
      <c r="K181" s="5">
        <f t="shared" si="2"/>
        <v>0</v>
      </c>
    </row>
    <row r="182" ht="15.0" customHeight="1">
      <c r="C182" s="65" t="str">
        <f t="shared" si="4"/>
        <v>Sofía Helena</v>
      </c>
      <c r="E182" s="23"/>
      <c r="F182" s="23"/>
      <c r="G182" s="60" t="s">
        <v>136</v>
      </c>
      <c r="J182" s="4">
        <f t="shared" si="1"/>
        <v>0</v>
      </c>
      <c r="K182" s="5">
        <f t="shared" si="2"/>
        <v>0</v>
      </c>
    </row>
    <row r="183" ht="15.0" customHeight="1">
      <c r="C183" s="65" t="str">
        <f t="shared" si="4"/>
        <v>Sofía Helena</v>
      </c>
      <c r="E183" s="23"/>
      <c r="F183" s="23"/>
      <c r="G183" s="27"/>
      <c r="J183" s="4">
        <f t="shared" si="1"/>
        <v>0</v>
      </c>
      <c r="K183" s="5">
        <f t="shared" si="2"/>
        <v>0</v>
      </c>
    </row>
    <row r="184" ht="15.0" customHeight="1">
      <c r="C184" s="65" t="str">
        <f t="shared" si="4"/>
        <v>Juan</v>
      </c>
      <c r="E184" s="58" t="s">
        <v>82</v>
      </c>
      <c r="F184" s="58" t="s">
        <v>391</v>
      </c>
      <c r="G184" s="59" t="s">
        <v>392</v>
      </c>
      <c r="J184" s="4">
        <f t="shared" si="1"/>
        <v>0</v>
      </c>
      <c r="K184" s="5">
        <f t="shared" si="2"/>
        <v>0</v>
      </c>
    </row>
    <row r="185" ht="15.0" customHeight="1">
      <c r="C185" s="65" t="str">
        <f t="shared" si="4"/>
        <v>Juan</v>
      </c>
      <c r="E185" s="23"/>
      <c r="F185" s="23"/>
      <c r="G185" s="27"/>
      <c r="J185" s="4">
        <f t="shared" si="1"/>
        <v>0</v>
      </c>
      <c r="K185" s="5">
        <f t="shared" si="2"/>
        <v>0</v>
      </c>
    </row>
    <row r="186" ht="15.0" customHeight="1">
      <c r="C186" s="65" t="str">
        <f t="shared" si="4"/>
        <v>Juan</v>
      </c>
      <c r="E186" s="23"/>
      <c r="F186" s="23"/>
      <c r="G186" s="60" t="s">
        <v>136</v>
      </c>
      <c r="J186" s="4">
        <f t="shared" si="1"/>
        <v>0</v>
      </c>
      <c r="K186" s="5">
        <f t="shared" si="2"/>
        <v>0</v>
      </c>
    </row>
    <row r="187" ht="15.0" customHeight="1">
      <c r="C187" s="65" t="str">
        <f t="shared" si="4"/>
        <v>Juan</v>
      </c>
      <c r="E187" s="23"/>
      <c r="F187" s="23"/>
      <c r="G187" s="27"/>
      <c r="J187" s="4">
        <f t="shared" si="1"/>
        <v>0</v>
      </c>
      <c r="K187" s="5">
        <f t="shared" si="2"/>
        <v>0</v>
      </c>
    </row>
    <row r="188" ht="15.0" customHeight="1">
      <c r="C188" s="65" t="str">
        <f t="shared" si="4"/>
        <v>Sofía Helena</v>
      </c>
      <c r="E188" s="58" t="s">
        <v>84</v>
      </c>
      <c r="F188" s="58" t="s">
        <v>393</v>
      </c>
      <c r="G188" s="59" t="s">
        <v>394</v>
      </c>
      <c r="I188" s="67" t="s">
        <v>161</v>
      </c>
      <c r="J188" s="4">
        <f t="shared" si="1"/>
        <v>9</v>
      </c>
      <c r="K188" s="5">
        <f t="shared" si="2"/>
        <v>11</v>
      </c>
    </row>
    <row r="189" ht="15.0" customHeight="1">
      <c r="C189" s="65" t="str">
        <f t="shared" si="4"/>
        <v>Sofía Helena</v>
      </c>
      <c r="E189" s="23"/>
      <c r="F189" s="23"/>
      <c r="G189" s="59" t="s">
        <v>395</v>
      </c>
      <c r="J189" s="4">
        <f t="shared" si="1"/>
        <v>0</v>
      </c>
      <c r="K189" s="5">
        <f t="shared" si="2"/>
        <v>0</v>
      </c>
    </row>
    <row r="190" ht="15.0" customHeight="1">
      <c r="C190" s="65" t="str">
        <f t="shared" si="4"/>
        <v>Sofía Helena</v>
      </c>
      <c r="E190" s="23"/>
      <c r="F190" s="23"/>
      <c r="G190" s="27"/>
      <c r="J190" s="4">
        <f t="shared" si="1"/>
        <v>0</v>
      </c>
      <c r="K190" s="5">
        <f t="shared" si="2"/>
        <v>0</v>
      </c>
    </row>
    <row r="191" ht="15.0" customHeight="1">
      <c r="C191" s="65" t="str">
        <f t="shared" si="4"/>
        <v>Sofía Helena</v>
      </c>
      <c r="E191" s="23"/>
      <c r="F191" s="23"/>
      <c r="G191" s="60" t="s">
        <v>136</v>
      </c>
      <c r="J191" s="4">
        <f t="shared" si="1"/>
        <v>0</v>
      </c>
      <c r="K191" s="5">
        <f t="shared" si="2"/>
        <v>0</v>
      </c>
    </row>
    <row r="192" ht="15.0" customHeight="1">
      <c r="C192" s="65" t="str">
        <f t="shared" si="4"/>
        <v>Sofía Helena</v>
      </c>
      <c r="E192" s="23"/>
      <c r="F192" s="23"/>
      <c r="G192" s="27"/>
      <c r="J192" s="4">
        <f t="shared" si="1"/>
        <v>0</v>
      </c>
      <c r="K192" s="5">
        <f t="shared" si="2"/>
        <v>0</v>
      </c>
    </row>
    <row r="193" ht="15.0" customHeight="1">
      <c r="C193" s="65" t="str">
        <f t="shared" si="4"/>
        <v>Juan</v>
      </c>
      <c r="E193" s="58" t="s">
        <v>82</v>
      </c>
      <c r="F193" s="58" t="s">
        <v>393</v>
      </c>
      <c r="G193" s="59" t="s">
        <v>396</v>
      </c>
      <c r="I193" s="67" t="s">
        <v>161</v>
      </c>
      <c r="J193" s="4">
        <f t="shared" si="1"/>
        <v>9</v>
      </c>
      <c r="K193" s="5">
        <f t="shared" si="2"/>
        <v>11</v>
      </c>
    </row>
    <row r="194" ht="15.0" customHeight="1">
      <c r="C194" s="65" t="str">
        <f t="shared" si="4"/>
        <v>Juan</v>
      </c>
      <c r="E194" s="23"/>
      <c r="F194" s="23"/>
      <c r="G194" s="27"/>
      <c r="J194" s="4">
        <f t="shared" si="1"/>
        <v>0</v>
      </c>
      <c r="K194" s="5">
        <f t="shared" si="2"/>
        <v>0</v>
      </c>
    </row>
    <row r="195" ht="15.0" customHeight="1">
      <c r="C195" s="65" t="str">
        <f t="shared" si="4"/>
        <v>Juan</v>
      </c>
      <c r="E195" s="23"/>
      <c r="F195" s="23"/>
      <c r="G195" s="60" t="s">
        <v>136</v>
      </c>
      <c r="J195" s="4">
        <f t="shared" si="1"/>
        <v>0</v>
      </c>
      <c r="K195" s="5">
        <f t="shared" si="2"/>
        <v>0</v>
      </c>
    </row>
    <row r="196" ht="15.0" customHeight="1">
      <c r="C196" s="65" t="str">
        <f t="shared" si="4"/>
        <v>Juan</v>
      </c>
      <c r="E196" s="23"/>
      <c r="F196" s="23"/>
      <c r="G196" s="27"/>
      <c r="J196" s="4">
        <f t="shared" si="1"/>
        <v>0</v>
      </c>
      <c r="K196" s="5">
        <f t="shared" si="2"/>
        <v>0</v>
      </c>
    </row>
    <row r="197" ht="15.0" customHeight="1">
      <c r="C197" s="65" t="str">
        <f t="shared" si="4"/>
        <v>Sofía Helena</v>
      </c>
      <c r="E197" s="58" t="s">
        <v>84</v>
      </c>
      <c r="F197" s="58" t="s">
        <v>397</v>
      </c>
      <c r="G197" s="59" t="s">
        <v>398</v>
      </c>
      <c r="I197" s="67" t="s">
        <v>68</v>
      </c>
      <c r="J197" s="4">
        <f t="shared" si="1"/>
        <v>17</v>
      </c>
      <c r="K197" s="5">
        <f t="shared" si="2"/>
        <v>5</v>
      </c>
    </row>
    <row r="198" ht="15.0" customHeight="1">
      <c r="C198" s="65" t="str">
        <f t="shared" si="4"/>
        <v>Sofía Helena</v>
      </c>
      <c r="E198" s="23"/>
      <c r="F198" s="23"/>
      <c r="G198" s="27"/>
      <c r="J198" s="4">
        <f t="shared" si="1"/>
        <v>0</v>
      </c>
      <c r="K198" s="5">
        <f t="shared" si="2"/>
        <v>0</v>
      </c>
    </row>
    <row r="199" ht="15.0" customHeight="1">
      <c r="C199" s="65" t="str">
        <f t="shared" si="4"/>
        <v>Sofía Helena</v>
      </c>
      <c r="E199" s="23"/>
      <c r="F199" s="23"/>
      <c r="G199" s="60" t="s">
        <v>136</v>
      </c>
      <c r="J199" s="4">
        <f t="shared" si="1"/>
        <v>0</v>
      </c>
      <c r="K199" s="5">
        <f t="shared" si="2"/>
        <v>0</v>
      </c>
    </row>
    <row r="200" ht="15.0" customHeight="1">
      <c r="C200" s="65" t="str">
        <f t="shared" si="4"/>
        <v>Sofía Helena</v>
      </c>
      <c r="E200" s="23"/>
      <c r="F200" s="23"/>
      <c r="G200" s="27"/>
      <c r="J200" s="4">
        <f t="shared" si="1"/>
        <v>0</v>
      </c>
      <c r="K200" s="5">
        <f t="shared" si="2"/>
        <v>0</v>
      </c>
    </row>
    <row r="201" ht="15.0" customHeight="1">
      <c r="C201" s="65" t="str">
        <f t="shared" si="4"/>
        <v>Juan</v>
      </c>
      <c r="E201" s="58" t="s">
        <v>82</v>
      </c>
      <c r="F201" s="58" t="s">
        <v>397</v>
      </c>
      <c r="G201" s="59" t="s">
        <v>399</v>
      </c>
      <c r="I201" s="67" t="s">
        <v>180</v>
      </c>
      <c r="J201" s="4">
        <f t="shared" si="1"/>
        <v>14</v>
      </c>
      <c r="K201" s="5">
        <f t="shared" si="2"/>
        <v>5</v>
      </c>
    </row>
    <row r="202" ht="15.0" customHeight="1">
      <c r="C202" s="65" t="str">
        <f t="shared" si="4"/>
        <v>Juan</v>
      </c>
      <c r="E202" s="23"/>
      <c r="F202" s="27"/>
      <c r="G202" s="27"/>
      <c r="J202" s="4">
        <f t="shared" si="1"/>
        <v>0</v>
      </c>
      <c r="K202" s="5">
        <f t="shared" si="2"/>
        <v>0</v>
      </c>
    </row>
    <row r="203" ht="15.0" customHeight="1">
      <c r="C203" s="65" t="str">
        <f t="shared" si="4"/>
        <v>Juan</v>
      </c>
      <c r="E203" s="23"/>
      <c r="F203" s="23"/>
      <c r="G203" s="60" t="s">
        <v>136</v>
      </c>
      <c r="J203" s="4">
        <f t="shared" si="1"/>
        <v>0</v>
      </c>
      <c r="K203" s="5">
        <f t="shared" si="2"/>
        <v>0</v>
      </c>
    </row>
    <row r="204" ht="15.0" customHeight="1">
      <c r="C204" s="65" t="str">
        <f t="shared" si="4"/>
        <v>Juan</v>
      </c>
      <c r="E204" s="23"/>
      <c r="F204" s="23"/>
      <c r="G204" s="27"/>
      <c r="J204" s="4">
        <f t="shared" si="1"/>
        <v>0</v>
      </c>
      <c r="K204" s="5">
        <f t="shared" si="2"/>
        <v>0</v>
      </c>
    </row>
    <row r="205" ht="15.0" customHeight="1">
      <c r="C205" s="65" t="str">
        <f t="shared" si="4"/>
        <v>Sofía Helena</v>
      </c>
      <c r="E205" s="58" t="s">
        <v>84</v>
      </c>
      <c r="F205" s="58" t="s">
        <v>400</v>
      </c>
      <c r="G205" s="59" t="s">
        <v>401</v>
      </c>
      <c r="I205" s="67" t="s">
        <v>158</v>
      </c>
      <c r="J205" s="4">
        <f t="shared" si="1"/>
        <v>8</v>
      </c>
      <c r="K205" s="5">
        <f t="shared" si="2"/>
        <v>5</v>
      </c>
    </row>
    <row r="206" ht="15.0" customHeight="1">
      <c r="C206" s="65" t="str">
        <f t="shared" si="4"/>
        <v>Sofía Helena</v>
      </c>
      <c r="E206" s="23"/>
      <c r="F206" s="23"/>
      <c r="G206" s="27"/>
      <c r="J206" s="4">
        <f t="shared" si="1"/>
        <v>0</v>
      </c>
      <c r="K206" s="5">
        <f t="shared" si="2"/>
        <v>0</v>
      </c>
    </row>
    <row r="207" ht="15.0" customHeight="1">
      <c r="C207" s="65" t="str">
        <f t="shared" si="4"/>
        <v>Sofía Helena</v>
      </c>
      <c r="E207" s="23"/>
      <c r="F207" s="23"/>
      <c r="G207" s="60" t="s">
        <v>136</v>
      </c>
      <c r="J207" s="4">
        <f t="shared" si="1"/>
        <v>0</v>
      </c>
      <c r="K207" s="5">
        <f t="shared" si="2"/>
        <v>0</v>
      </c>
    </row>
    <row r="208" ht="15.0" customHeight="1">
      <c r="C208" s="65" t="str">
        <f t="shared" si="4"/>
        <v>Sofía Helena</v>
      </c>
      <c r="E208" s="23"/>
      <c r="F208" s="23"/>
      <c r="G208" s="27"/>
      <c r="J208" s="4">
        <f t="shared" si="1"/>
        <v>0</v>
      </c>
      <c r="K208" s="5">
        <f t="shared" si="2"/>
        <v>0</v>
      </c>
    </row>
    <row r="209" ht="15.0" customHeight="1">
      <c r="C209" s="65" t="str">
        <f t="shared" si="4"/>
        <v>Juan</v>
      </c>
      <c r="E209" s="58" t="s">
        <v>82</v>
      </c>
      <c r="F209" s="58" t="s">
        <v>402</v>
      </c>
      <c r="G209" s="59" t="s">
        <v>403</v>
      </c>
      <c r="J209" s="4">
        <f t="shared" si="1"/>
        <v>0</v>
      </c>
      <c r="K209" s="5">
        <f t="shared" si="2"/>
        <v>0</v>
      </c>
    </row>
    <row r="210" ht="15.0" customHeight="1">
      <c r="C210" s="65" t="str">
        <f t="shared" si="4"/>
        <v>Juan</v>
      </c>
      <c r="E210" s="23"/>
      <c r="F210" s="23"/>
      <c r="G210" s="59" t="s">
        <v>404</v>
      </c>
      <c r="I210" s="67" t="s">
        <v>199</v>
      </c>
      <c r="J210" s="4">
        <f t="shared" si="1"/>
        <v>28</v>
      </c>
      <c r="K210" s="5">
        <f t="shared" si="2"/>
        <v>11</v>
      </c>
    </row>
    <row r="211" ht="15.0" customHeight="1">
      <c r="C211" s="65" t="str">
        <f t="shared" si="4"/>
        <v>Juan</v>
      </c>
      <c r="E211" s="23"/>
      <c r="F211" s="23"/>
      <c r="G211" s="27"/>
      <c r="J211" s="4">
        <f t="shared" si="1"/>
        <v>0</v>
      </c>
      <c r="K211" s="5">
        <f t="shared" si="2"/>
        <v>0</v>
      </c>
    </row>
    <row r="212" ht="15.0" customHeight="1">
      <c r="C212" s="65" t="str">
        <f t="shared" si="4"/>
        <v>Juan</v>
      </c>
      <c r="E212" s="23"/>
      <c r="F212" s="23"/>
      <c r="G212" s="60" t="s">
        <v>136</v>
      </c>
      <c r="J212" s="4">
        <f t="shared" si="1"/>
        <v>0</v>
      </c>
      <c r="K212" s="5">
        <f t="shared" si="2"/>
        <v>0</v>
      </c>
    </row>
    <row r="213" ht="15.0" customHeight="1">
      <c r="C213" s="65" t="str">
        <f t="shared" si="4"/>
        <v>Juan</v>
      </c>
      <c r="E213" s="23"/>
      <c r="F213" s="23"/>
      <c r="G213" s="27"/>
      <c r="J213" s="4">
        <f t="shared" si="1"/>
        <v>0</v>
      </c>
      <c r="K213" s="5">
        <f t="shared" si="2"/>
        <v>0</v>
      </c>
    </row>
    <row r="214" ht="15.0" customHeight="1">
      <c r="C214" s="65" t="str">
        <f t="shared" si="4"/>
        <v>Sofía Helena</v>
      </c>
      <c r="E214" s="58" t="s">
        <v>84</v>
      </c>
      <c r="F214" s="58" t="s">
        <v>405</v>
      </c>
      <c r="G214" s="59" t="s">
        <v>406</v>
      </c>
      <c r="I214" s="67" t="s">
        <v>47</v>
      </c>
      <c r="J214" s="4">
        <f t="shared" si="1"/>
        <v>34</v>
      </c>
      <c r="K214" s="5">
        <f t="shared" si="2"/>
        <v>4</v>
      </c>
    </row>
    <row r="215" ht="15.0" customHeight="1">
      <c r="C215" s="65" t="str">
        <f t="shared" si="4"/>
        <v>Sofía Helena</v>
      </c>
      <c r="E215" s="23"/>
      <c r="F215" s="23"/>
      <c r="G215" s="27"/>
      <c r="J215" s="4">
        <f t="shared" si="1"/>
        <v>0</v>
      </c>
      <c r="K215" s="5">
        <f t="shared" si="2"/>
        <v>0</v>
      </c>
    </row>
    <row r="216" ht="15.0" customHeight="1">
      <c r="C216" s="65" t="str">
        <f t="shared" si="4"/>
        <v>Sofía Helena</v>
      </c>
      <c r="E216" s="23"/>
      <c r="F216" s="23"/>
      <c r="G216" s="60" t="s">
        <v>136</v>
      </c>
      <c r="J216" s="4">
        <f t="shared" si="1"/>
        <v>0</v>
      </c>
      <c r="K216" s="5">
        <f t="shared" si="2"/>
        <v>0</v>
      </c>
    </row>
    <row r="217" ht="15.0" customHeight="1">
      <c r="C217" s="65" t="str">
        <f t="shared" si="4"/>
        <v>Sofía Helena</v>
      </c>
      <c r="E217" s="23"/>
      <c r="F217" s="23"/>
      <c r="G217" s="27"/>
      <c r="J217" s="4">
        <f t="shared" si="1"/>
        <v>0</v>
      </c>
      <c r="K217" s="5">
        <f t="shared" si="2"/>
        <v>0</v>
      </c>
    </row>
    <row r="218" ht="15.0" customHeight="1">
      <c r="C218" s="65" t="str">
        <f t="shared" si="4"/>
        <v>Juan</v>
      </c>
      <c r="E218" s="58" t="s">
        <v>82</v>
      </c>
      <c r="F218" s="58" t="s">
        <v>407</v>
      </c>
      <c r="G218" s="59" t="s">
        <v>408</v>
      </c>
      <c r="I218" s="67" t="s">
        <v>185</v>
      </c>
      <c r="J218" s="4">
        <f t="shared" si="1"/>
        <v>30</v>
      </c>
      <c r="K218" s="5">
        <f t="shared" si="2"/>
        <v>8</v>
      </c>
    </row>
    <row r="219" ht="15.0" customHeight="1">
      <c r="C219" s="65" t="str">
        <f t="shared" si="4"/>
        <v>Juan</v>
      </c>
      <c r="E219" s="23"/>
      <c r="F219" s="23"/>
      <c r="G219" s="27"/>
      <c r="J219" s="4">
        <f t="shared" si="1"/>
        <v>0</v>
      </c>
      <c r="K219" s="5">
        <f t="shared" si="2"/>
        <v>0</v>
      </c>
    </row>
    <row r="220" ht="15.0" customHeight="1">
      <c r="C220" s="65" t="str">
        <f t="shared" si="4"/>
        <v>Juan</v>
      </c>
      <c r="E220" s="23"/>
      <c r="F220" s="23"/>
      <c r="G220" s="60" t="s">
        <v>136</v>
      </c>
      <c r="J220" s="4">
        <f t="shared" si="1"/>
        <v>0</v>
      </c>
      <c r="K220" s="5">
        <f t="shared" si="2"/>
        <v>0</v>
      </c>
    </row>
    <row r="221" ht="15.0" customHeight="1">
      <c r="C221" s="65" t="str">
        <f t="shared" si="4"/>
        <v>Juan</v>
      </c>
      <c r="E221" s="23"/>
      <c r="F221" s="23"/>
      <c r="G221" s="27"/>
      <c r="J221" s="4">
        <f t="shared" si="1"/>
        <v>0</v>
      </c>
      <c r="K221" s="5">
        <f t="shared" si="2"/>
        <v>0</v>
      </c>
    </row>
    <row r="222" ht="15.0" customHeight="1">
      <c r="C222" s="65" t="str">
        <f t="shared" si="4"/>
        <v>Sofía Helena</v>
      </c>
      <c r="E222" s="58" t="s">
        <v>84</v>
      </c>
      <c r="F222" s="58" t="s">
        <v>409</v>
      </c>
      <c r="G222" s="59" t="s">
        <v>403</v>
      </c>
      <c r="I222" s="67" t="s">
        <v>172</v>
      </c>
      <c r="J222" s="4">
        <f t="shared" si="1"/>
        <v>26</v>
      </c>
      <c r="K222" s="5">
        <f t="shared" si="2"/>
        <v>3</v>
      </c>
    </row>
    <row r="223" ht="15.0" customHeight="1">
      <c r="C223" s="65" t="str">
        <f t="shared" si="4"/>
        <v>Sofía Helena</v>
      </c>
      <c r="E223" s="23"/>
      <c r="F223" s="23"/>
      <c r="G223" s="59" t="s">
        <v>410</v>
      </c>
      <c r="I223" s="67" t="s">
        <v>165</v>
      </c>
      <c r="J223" s="4">
        <f t="shared" si="1"/>
        <v>10</v>
      </c>
      <c r="K223" s="5">
        <f t="shared" si="2"/>
        <v>1</v>
      </c>
    </row>
    <row r="224" ht="15.0" customHeight="1">
      <c r="C224" s="65" t="str">
        <f t="shared" si="4"/>
        <v>Sofía Helena</v>
      </c>
      <c r="E224" s="23"/>
      <c r="F224" s="23"/>
      <c r="G224" s="59" t="s">
        <v>411</v>
      </c>
      <c r="I224" s="67" t="s">
        <v>186</v>
      </c>
      <c r="J224" s="4">
        <f t="shared" si="1"/>
        <v>15</v>
      </c>
      <c r="K224" s="5">
        <f t="shared" si="2"/>
        <v>4</v>
      </c>
    </row>
    <row r="225" ht="15.0" customHeight="1">
      <c r="C225" s="65" t="str">
        <f t="shared" si="4"/>
        <v>Sofía Helena</v>
      </c>
      <c r="E225" s="23"/>
      <c r="F225" s="23"/>
      <c r="G225" s="27"/>
      <c r="J225" s="4">
        <f t="shared" si="1"/>
        <v>0</v>
      </c>
      <c r="K225" s="5">
        <f t="shared" si="2"/>
        <v>0</v>
      </c>
    </row>
    <row r="226" ht="15.0" customHeight="1">
      <c r="C226" s="65" t="str">
        <f t="shared" si="4"/>
        <v>Sofía Helena</v>
      </c>
      <c r="E226" s="23"/>
      <c r="F226" s="23"/>
      <c r="G226" s="60" t="s">
        <v>136</v>
      </c>
      <c r="J226" s="4">
        <f t="shared" si="1"/>
        <v>0</v>
      </c>
      <c r="K226" s="5">
        <f t="shared" si="2"/>
        <v>0</v>
      </c>
    </row>
    <row r="227" ht="15.0" customHeight="1">
      <c r="C227" s="65" t="str">
        <f t="shared" si="4"/>
        <v>Sofía Helena</v>
      </c>
      <c r="E227" s="23"/>
      <c r="F227" s="23"/>
      <c r="G227" s="27"/>
      <c r="J227" s="4">
        <f t="shared" si="1"/>
        <v>0</v>
      </c>
      <c r="K227" s="5">
        <f t="shared" si="2"/>
        <v>0</v>
      </c>
    </row>
    <row r="228" ht="15.0" customHeight="1">
      <c r="C228" s="65" t="str">
        <f t="shared" si="4"/>
        <v>Juan</v>
      </c>
      <c r="E228" s="58" t="s">
        <v>82</v>
      </c>
      <c r="F228" s="58" t="s">
        <v>412</v>
      </c>
      <c r="G228" s="59" t="s">
        <v>413</v>
      </c>
      <c r="I228" s="67" t="s">
        <v>161</v>
      </c>
      <c r="J228" s="4">
        <f t="shared" si="1"/>
        <v>9</v>
      </c>
      <c r="K228" s="5">
        <f t="shared" si="2"/>
        <v>11</v>
      </c>
    </row>
    <row r="229" ht="15.0" customHeight="1">
      <c r="C229" s="65" t="str">
        <f t="shared" si="4"/>
        <v>Juan</v>
      </c>
      <c r="E229" s="23"/>
      <c r="F229" s="23"/>
      <c r="G229" s="59" t="s">
        <v>414</v>
      </c>
      <c r="I229" s="67" t="s">
        <v>186</v>
      </c>
      <c r="J229" s="4">
        <f t="shared" si="1"/>
        <v>15</v>
      </c>
      <c r="K229" s="5">
        <f t="shared" si="2"/>
        <v>4</v>
      </c>
    </row>
    <row r="230" ht="15.0" customHeight="1">
      <c r="C230" s="65" t="str">
        <f t="shared" si="4"/>
        <v>Juan</v>
      </c>
      <c r="E230" s="23"/>
      <c r="F230" s="23"/>
      <c r="G230" s="27"/>
      <c r="J230" s="4">
        <f t="shared" si="1"/>
        <v>0</v>
      </c>
      <c r="K230" s="5">
        <f t="shared" si="2"/>
        <v>0</v>
      </c>
    </row>
    <row r="231" ht="15.0" customHeight="1">
      <c r="C231" s="65" t="str">
        <f t="shared" si="4"/>
        <v>Juan</v>
      </c>
      <c r="E231" s="23"/>
      <c r="F231" s="23"/>
      <c r="G231" s="60" t="s">
        <v>136</v>
      </c>
      <c r="J231" s="4">
        <f t="shared" si="1"/>
        <v>0</v>
      </c>
      <c r="K231" s="5">
        <f t="shared" si="2"/>
        <v>0</v>
      </c>
    </row>
    <row r="232" ht="15.0" customHeight="1">
      <c r="C232" s="65" t="str">
        <f t="shared" si="4"/>
        <v>Juan</v>
      </c>
      <c r="E232" s="23"/>
      <c r="F232" s="23"/>
      <c r="G232" s="27"/>
      <c r="J232" s="4">
        <f t="shared" si="1"/>
        <v>0</v>
      </c>
      <c r="K232" s="5">
        <f t="shared" si="2"/>
        <v>0</v>
      </c>
    </row>
    <row r="233" ht="15.0" customHeight="1">
      <c r="C233" s="65" t="str">
        <f t="shared" si="4"/>
        <v>Sofía Helena</v>
      </c>
      <c r="E233" s="58" t="s">
        <v>84</v>
      </c>
      <c r="F233" s="58" t="s">
        <v>415</v>
      </c>
      <c r="G233" s="59" t="s">
        <v>416</v>
      </c>
      <c r="I233" s="67" t="s">
        <v>194</v>
      </c>
      <c r="J233" s="4">
        <f t="shared" si="1"/>
        <v>18</v>
      </c>
      <c r="K233" s="5">
        <f t="shared" si="2"/>
        <v>5</v>
      </c>
    </row>
    <row r="234" ht="15.0" customHeight="1">
      <c r="C234" s="65" t="str">
        <f t="shared" si="4"/>
        <v>Sofía Helena</v>
      </c>
      <c r="E234" s="23"/>
      <c r="F234" s="23"/>
      <c r="G234" s="59" t="s">
        <v>417</v>
      </c>
      <c r="I234" s="67" t="s">
        <v>185</v>
      </c>
      <c r="J234" s="4">
        <f t="shared" si="1"/>
        <v>30</v>
      </c>
      <c r="K234" s="5">
        <f t="shared" si="2"/>
        <v>8</v>
      </c>
    </row>
    <row r="235" ht="15.0" customHeight="1">
      <c r="C235" s="65" t="str">
        <f t="shared" si="4"/>
        <v>Sofía Helena</v>
      </c>
      <c r="E235" s="23"/>
      <c r="F235" s="23"/>
      <c r="G235" s="59" t="s">
        <v>418</v>
      </c>
      <c r="J235" s="4">
        <f t="shared" si="1"/>
        <v>0</v>
      </c>
      <c r="K235" s="5">
        <f t="shared" si="2"/>
        <v>0</v>
      </c>
    </row>
    <row r="236" ht="15.0" customHeight="1">
      <c r="C236" s="65" t="str">
        <f t="shared" si="4"/>
        <v>Sofía Helena</v>
      </c>
      <c r="E236" s="23"/>
      <c r="F236" s="23"/>
      <c r="G236" s="27"/>
      <c r="J236" s="4">
        <f t="shared" si="1"/>
        <v>0</v>
      </c>
      <c r="K236" s="5">
        <f t="shared" si="2"/>
        <v>0</v>
      </c>
    </row>
    <row r="237" ht="15.0" customHeight="1">
      <c r="C237" s="65" t="str">
        <f t="shared" si="4"/>
        <v>Sofía Helena</v>
      </c>
      <c r="E237" s="23"/>
      <c r="F237" s="23"/>
      <c r="G237" s="60" t="s">
        <v>136</v>
      </c>
      <c r="J237" s="4">
        <f t="shared" si="1"/>
        <v>0</v>
      </c>
      <c r="K237" s="5">
        <f t="shared" si="2"/>
        <v>0</v>
      </c>
    </row>
    <row r="238" ht="15.0" customHeight="1">
      <c r="C238" s="65" t="str">
        <f t="shared" si="4"/>
        <v>Sofía Helena</v>
      </c>
      <c r="E238" s="23"/>
      <c r="F238" s="23"/>
      <c r="G238" s="27"/>
      <c r="J238" s="4">
        <f t="shared" si="1"/>
        <v>0</v>
      </c>
      <c r="K238" s="5">
        <f t="shared" si="2"/>
        <v>0</v>
      </c>
    </row>
    <row r="239" ht="15.0" customHeight="1">
      <c r="C239" s="65" t="str">
        <f t="shared" si="4"/>
        <v>Juan</v>
      </c>
      <c r="E239" s="58" t="s">
        <v>82</v>
      </c>
      <c r="F239" s="58" t="s">
        <v>419</v>
      </c>
      <c r="G239" s="59" t="s">
        <v>420</v>
      </c>
      <c r="I239" s="67" t="s">
        <v>113</v>
      </c>
      <c r="J239" s="4">
        <f t="shared" si="1"/>
        <v>35</v>
      </c>
      <c r="K239" s="5">
        <f t="shared" si="2"/>
        <v>6</v>
      </c>
    </row>
    <row r="240" ht="15.0" customHeight="1">
      <c r="C240" s="65" t="str">
        <f t="shared" si="4"/>
        <v>Juan</v>
      </c>
      <c r="E240" s="23"/>
      <c r="F240" s="23"/>
      <c r="G240" s="59" t="s">
        <v>421</v>
      </c>
      <c r="I240" s="67" t="s">
        <v>79</v>
      </c>
      <c r="J240" s="4">
        <f t="shared" si="1"/>
        <v>20</v>
      </c>
      <c r="K240" s="5">
        <f t="shared" si="2"/>
        <v>9</v>
      </c>
    </row>
    <row r="241" ht="15.0" customHeight="1">
      <c r="C241" s="65" t="str">
        <f t="shared" si="4"/>
        <v>Juan</v>
      </c>
      <c r="E241" s="23"/>
      <c r="F241" s="23"/>
      <c r="G241" s="27"/>
      <c r="J241" s="4">
        <f t="shared" si="1"/>
        <v>0</v>
      </c>
      <c r="K241" s="5">
        <f t="shared" si="2"/>
        <v>0</v>
      </c>
    </row>
    <row r="242" ht="15.0" customHeight="1">
      <c r="C242" s="65" t="str">
        <f t="shared" si="4"/>
        <v>Juan</v>
      </c>
      <c r="E242" s="23"/>
      <c r="F242" s="23"/>
      <c r="G242" s="60" t="s">
        <v>136</v>
      </c>
      <c r="J242" s="4">
        <f t="shared" si="1"/>
        <v>0</v>
      </c>
      <c r="K242" s="5">
        <f t="shared" si="2"/>
        <v>0</v>
      </c>
    </row>
    <row r="243" ht="15.0" customHeight="1">
      <c r="C243" s="65" t="str">
        <f t="shared" si="4"/>
        <v>Juan</v>
      </c>
      <c r="E243" s="23"/>
      <c r="F243" s="23"/>
      <c r="G243" s="27"/>
      <c r="J243" s="4">
        <f t="shared" si="1"/>
        <v>0</v>
      </c>
      <c r="K243" s="5">
        <f t="shared" si="2"/>
        <v>0</v>
      </c>
    </row>
    <row r="244" ht="15.0" customHeight="1">
      <c r="C244" s="65" t="str">
        <f t="shared" si="4"/>
        <v>Sofía Helena</v>
      </c>
      <c r="E244" s="58" t="s">
        <v>84</v>
      </c>
      <c r="F244" s="58" t="s">
        <v>422</v>
      </c>
      <c r="G244" s="59" t="s">
        <v>423</v>
      </c>
      <c r="I244" s="67" t="s">
        <v>125</v>
      </c>
      <c r="J244" s="4">
        <f t="shared" si="1"/>
        <v>2</v>
      </c>
      <c r="K244" s="5">
        <f t="shared" si="2"/>
        <v>5</v>
      </c>
    </row>
    <row r="245" ht="15.0" customHeight="1">
      <c r="C245" s="65" t="str">
        <f t="shared" si="4"/>
        <v>Sofía Helena</v>
      </c>
      <c r="E245" s="23"/>
      <c r="F245" s="23"/>
      <c r="G245" s="59" t="s">
        <v>424</v>
      </c>
      <c r="J245" s="4">
        <f t="shared" si="1"/>
        <v>0</v>
      </c>
      <c r="K245" s="5">
        <f t="shared" si="2"/>
        <v>0</v>
      </c>
    </row>
    <row r="246" ht="15.0" customHeight="1">
      <c r="C246" s="65" t="str">
        <f t="shared" si="4"/>
        <v>Sofía Helena</v>
      </c>
      <c r="E246" s="23"/>
      <c r="F246" s="23"/>
      <c r="G246" s="59" t="s">
        <v>425</v>
      </c>
      <c r="I246" s="67" t="s">
        <v>201</v>
      </c>
      <c r="J246" s="4">
        <f t="shared" si="1"/>
        <v>19</v>
      </c>
      <c r="K246" s="5">
        <f t="shared" si="2"/>
        <v>7</v>
      </c>
    </row>
    <row r="247" ht="15.0" customHeight="1">
      <c r="C247" s="65" t="str">
        <f t="shared" si="4"/>
        <v>Sofía Helena</v>
      </c>
      <c r="E247" s="23"/>
      <c r="F247" s="23"/>
      <c r="G247" s="27"/>
      <c r="J247" s="4">
        <f t="shared" si="1"/>
        <v>0</v>
      </c>
      <c r="K247" s="5">
        <f t="shared" si="2"/>
        <v>0</v>
      </c>
    </row>
    <row r="248" ht="15.0" customHeight="1">
      <c r="C248" s="65" t="str">
        <f t="shared" si="4"/>
        <v>Sofía Helena</v>
      </c>
      <c r="E248" s="23"/>
      <c r="F248" s="23"/>
      <c r="G248" s="60" t="s">
        <v>136</v>
      </c>
      <c r="J248" s="4">
        <f t="shared" si="1"/>
        <v>0</v>
      </c>
      <c r="K248" s="5">
        <f t="shared" si="2"/>
        <v>0</v>
      </c>
    </row>
    <row r="249" ht="15.0" customHeight="1">
      <c r="C249" s="65" t="str">
        <f t="shared" si="4"/>
        <v>Sofía Helena</v>
      </c>
      <c r="E249" s="23"/>
      <c r="F249" s="23"/>
      <c r="G249" s="27"/>
      <c r="J249" s="4">
        <f t="shared" si="1"/>
        <v>0</v>
      </c>
      <c r="K249" s="5">
        <f t="shared" si="2"/>
        <v>0</v>
      </c>
    </row>
    <row r="250" ht="15.0" customHeight="1">
      <c r="C250" s="65" t="str">
        <f t="shared" si="4"/>
        <v>Juan</v>
      </c>
      <c r="E250" s="58" t="s">
        <v>82</v>
      </c>
      <c r="F250" s="58" t="s">
        <v>422</v>
      </c>
      <c r="G250" s="59" t="s">
        <v>426</v>
      </c>
      <c r="J250" s="4">
        <f t="shared" si="1"/>
        <v>0</v>
      </c>
      <c r="K250" s="5">
        <f t="shared" si="2"/>
        <v>0</v>
      </c>
    </row>
    <row r="251" ht="15.0" customHeight="1">
      <c r="C251" s="65" t="str">
        <f t="shared" si="4"/>
        <v>Juan</v>
      </c>
      <c r="E251" s="23"/>
      <c r="F251" s="23"/>
      <c r="G251" s="27"/>
      <c r="J251" s="4">
        <f t="shared" si="1"/>
        <v>0</v>
      </c>
      <c r="K251" s="5">
        <f t="shared" si="2"/>
        <v>0</v>
      </c>
    </row>
    <row r="252" ht="15.0" customHeight="1">
      <c r="C252" s="65" t="str">
        <f t="shared" si="4"/>
        <v>Juan</v>
      </c>
      <c r="E252" s="23"/>
      <c r="F252" s="23"/>
      <c r="G252" s="60" t="s">
        <v>136</v>
      </c>
      <c r="J252" s="4">
        <f t="shared" si="1"/>
        <v>0</v>
      </c>
      <c r="K252" s="5">
        <f t="shared" si="2"/>
        <v>0</v>
      </c>
    </row>
    <row r="253" ht="15.0" customHeight="1">
      <c r="C253" s="65" t="str">
        <f t="shared" si="4"/>
        <v>Juan</v>
      </c>
      <c r="E253" s="23"/>
      <c r="F253" s="23"/>
      <c r="G253" s="27"/>
      <c r="J253" s="4">
        <f t="shared" si="1"/>
        <v>0</v>
      </c>
      <c r="K253" s="5">
        <f t="shared" si="2"/>
        <v>0</v>
      </c>
    </row>
    <row r="254" ht="15.0" customHeight="1">
      <c r="C254" s="65" t="str">
        <f t="shared" si="4"/>
        <v>Sofía Helena</v>
      </c>
      <c r="E254" s="58" t="s">
        <v>84</v>
      </c>
      <c r="F254" s="58" t="s">
        <v>422</v>
      </c>
      <c r="G254" s="59" t="s">
        <v>427</v>
      </c>
      <c r="I254" s="67" t="s">
        <v>172</v>
      </c>
      <c r="J254" s="4">
        <f t="shared" si="1"/>
        <v>26</v>
      </c>
      <c r="K254" s="5">
        <f t="shared" si="2"/>
        <v>3</v>
      </c>
    </row>
    <row r="255" ht="15.0" customHeight="1">
      <c r="C255" s="65" t="str">
        <f t="shared" si="4"/>
        <v>Sofía Helena</v>
      </c>
      <c r="E255" s="23"/>
      <c r="F255" s="23"/>
      <c r="G255" s="27"/>
      <c r="J255" s="4">
        <f t="shared" si="1"/>
        <v>0</v>
      </c>
      <c r="K255" s="5">
        <f t="shared" si="2"/>
        <v>0</v>
      </c>
    </row>
    <row r="256" ht="15.0" customHeight="1">
      <c r="C256" s="65" t="str">
        <f t="shared" si="4"/>
        <v>Sofía Helena</v>
      </c>
      <c r="E256" s="23"/>
      <c r="F256" s="23"/>
      <c r="G256" s="60" t="s">
        <v>136</v>
      </c>
      <c r="J256" s="4">
        <f t="shared" si="1"/>
        <v>0</v>
      </c>
      <c r="K256" s="5">
        <f t="shared" si="2"/>
        <v>0</v>
      </c>
    </row>
    <row r="257" ht="15.0" customHeight="1">
      <c r="C257" s="65" t="str">
        <f t="shared" si="4"/>
        <v>Sofía Helena</v>
      </c>
      <c r="E257" s="23"/>
      <c r="F257" s="23"/>
      <c r="G257" s="27"/>
      <c r="J257" s="4">
        <f t="shared" si="1"/>
        <v>0</v>
      </c>
      <c r="K257" s="5">
        <f t="shared" si="2"/>
        <v>0</v>
      </c>
    </row>
    <row r="258" ht="15.0" customHeight="1">
      <c r="C258" s="65" t="str">
        <f t="shared" si="4"/>
        <v>Juan</v>
      </c>
      <c r="E258" s="58" t="s">
        <v>82</v>
      </c>
      <c r="F258" s="58" t="s">
        <v>428</v>
      </c>
      <c r="G258" s="59" t="s">
        <v>429</v>
      </c>
      <c r="I258" s="67" t="s">
        <v>186</v>
      </c>
      <c r="J258" s="4">
        <f t="shared" si="1"/>
        <v>15</v>
      </c>
      <c r="K258" s="5">
        <f t="shared" si="2"/>
        <v>4</v>
      </c>
    </row>
    <row r="259" ht="15.0" customHeight="1">
      <c r="C259" s="65" t="str">
        <f t="shared" si="4"/>
        <v>Juan</v>
      </c>
      <c r="E259" s="23"/>
      <c r="F259" s="23"/>
      <c r="G259" s="27"/>
      <c r="J259" s="4">
        <f t="shared" si="1"/>
        <v>0</v>
      </c>
      <c r="K259" s="5">
        <f t="shared" si="2"/>
        <v>0</v>
      </c>
    </row>
    <row r="260" ht="15.0" customHeight="1">
      <c r="C260" s="65" t="str">
        <f t="shared" si="4"/>
        <v>Juan</v>
      </c>
      <c r="E260" s="23"/>
      <c r="F260" s="23"/>
      <c r="G260" s="60" t="s">
        <v>136</v>
      </c>
      <c r="J260" s="4">
        <f t="shared" si="1"/>
        <v>0</v>
      </c>
      <c r="K260" s="5">
        <f t="shared" si="2"/>
        <v>0</v>
      </c>
    </row>
    <row r="261" ht="15.0" customHeight="1">
      <c r="C261" s="65" t="str">
        <f t="shared" si="4"/>
        <v>Juan</v>
      </c>
      <c r="E261" s="23"/>
      <c r="F261" s="23"/>
      <c r="G261" s="27"/>
      <c r="J261" s="4">
        <f t="shared" si="1"/>
        <v>0</v>
      </c>
      <c r="K261" s="5">
        <f t="shared" si="2"/>
        <v>0</v>
      </c>
    </row>
    <row r="262" ht="15.0" customHeight="1">
      <c r="C262" s="65" t="str">
        <f t="shared" si="4"/>
        <v>Colo</v>
      </c>
      <c r="E262" s="58" t="s">
        <v>85</v>
      </c>
      <c r="F262" s="58" t="s">
        <v>428</v>
      </c>
      <c r="G262" s="59" t="s">
        <v>430</v>
      </c>
      <c r="I262" s="67"/>
      <c r="J262" s="4">
        <f t="shared" si="1"/>
        <v>0</v>
      </c>
      <c r="K262" s="5">
        <f t="shared" si="2"/>
        <v>0</v>
      </c>
    </row>
    <row r="263" ht="15.0" customHeight="1">
      <c r="C263" s="65" t="str">
        <f t="shared" si="4"/>
        <v>Colo</v>
      </c>
      <c r="E263" s="23"/>
      <c r="F263" s="23"/>
      <c r="G263" s="59" t="s">
        <v>431</v>
      </c>
      <c r="I263" s="67" t="s">
        <v>172</v>
      </c>
      <c r="J263" s="4">
        <f t="shared" si="1"/>
        <v>26</v>
      </c>
      <c r="K263" s="5">
        <f t="shared" si="2"/>
        <v>3</v>
      </c>
    </row>
    <row r="264" ht="15.0" customHeight="1">
      <c r="C264" s="65" t="str">
        <f t="shared" si="4"/>
        <v>Colo</v>
      </c>
      <c r="E264" s="23"/>
      <c r="F264" s="23"/>
      <c r="G264" s="27"/>
      <c r="J264" s="4">
        <f t="shared" si="1"/>
        <v>0</v>
      </c>
      <c r="K264" s="5">
        <f t="shared" si="2"/>
        <v>0</v>
      </c>
    </row>
    <row r="265" ht="15.0" customHeight="1">
      <c r="C265" s="65" t="str">
        <f t="shared" si="4"/>
        <v>Colo</v>
      </c>
      <c r="E265" s="23"/>
      <c r="F265" s="23"/>
      <c r="G265" s="60" t="s">
        <v>136</v>
      </c>
      <c r="J265" s="4">
        <f t="shared" si="1"/>
        <v>0</v>
      </c>
      <c r="K265" s="5">
        <f t="shared" si="2"/>
        <v>0</v>
      </c>
    </row>
    <row r="266" ht="15.0" customHeight="1">
      <c r="C266" s="65" t="str">
        <f t="shared" si="4"/>
        <v>Colo</v>
      </c>
      <c r="E266" s="23"/>
      <c r="F266" s="23"/>
      <c r="G266" s="27"/>
      <c r="J266" s="4">
        <f t="shared" si="1"/>
        <v>0</v>
      </c>
      <c r="K266" s="5">
        <f t="shared" si="2"/>
        <v>0</v>
      </c>
    </row>
    <row r="267" ht="15.0" customHeight="1">
      <c r="C267" s="65" t="str">
        <f t="shared" si="4"/>
        <v>Juan</v>
      </c>
      <c r="E267" s="58" t="s">
        <v>82</v>
      </c>
      <c r="F267" s="58" t="s">
        <v>432</v>
      </c>
      <c r="G267" s="59" t="s">
        <v>433</v>
      </c>
      <c r="J267" s="4">
        <f t="shared" si="1"/>
        <v>0</v>
      </c>
      <c r="K267" s="5">
        <f t="shared" si="2"/>
        <v>0</v>
      </c>
    </row>
    <row r="268" ht="15.0" customHeight="1">
      <c r="C268" s="65" t="str">
        <f t="shared" si="4"/>
        <v>Juan</v>
      </c>
      <c r="E268" s="23"/>
      <c r="F268" s="23"/>
      <c r="G268" s="27"/>
      <c r="J268" s="4">
        <f t="shared" si="1"/>
        <v>0</v>
      </c>
      <c r="K268" s="5">
        <f t="shared" si="2"/>
        <v>0</v>
      </c>
    </row>
    <row r="269" ht="15.0" customHeight="1">
      <c r="C269" s="65" t="str">
        <f t="shared" si="4"/>
        <v>Juan</v>
      </c>
      <c r="E269" s="23"/>
      <c r="F269" s="23"/>
      <c r="G269" s="60" t="s">
        <v>136</v>
      </c>
      <c r="J269" s="4">
        <f t="shared" si="1"/>
        <v>0</v>
      </c>
      <c r="K269" s="5">
        <f t="shared" si="2"/>
        <v>0</v>
      </c>
    </row>
    <row r="270" ht="15.0" customHeight="1">
      <c r="C270" s="65" t="str">
        <f t="shared" si="4"/>
        <v>Juan</v>
      </c>
      <c r="E270" s="23"/>
      <c r="F270" s="23"/>
      <c r="G270" s="27"/>
      <c r="J270" s="4">
        <f t="shared" si="1"/>
        <v>0</v>
      </c>
      <c r="K270" s="5">
        <f t="shared" si="2"/>
        <v>0</v>
      </c>
    </row>
    <row r="271" ht="15.0" customHeight="1">
      <c r="C271" s="65" t="str">
        <f t="shared" si="4"/>
        <v>Sofía Helena</v>
      </c>
      <c r="E271" s="58" t="s">
        <v>84</v>
      </c>
      <c r="F271" s="58" t="s">
        <v>432</v>
      </c>
      <c r="G271" s="59" t="s">
        <v>410</v>
      </c>
      <c r="J271" s="4">
        <f t="shared" si="1"/>
        <v>0</v>
      </c>
      <c r="K271" s="5">
        <f t="shared" si="2"/>
        <v>0</v>
      </c>
    </row>
    <row r="272" ht="15.0" customHeight="1">
      <c r="C272" s="65" t="str">
        <f t="shared" si="4"/>
        <v>Sofía Helena</v>
      </c>
      <c r="E272" s="23"/>
      <c r="F272" s="23"/>
      <c r="G272" s="59" t="s">
        <v>434</v>
      </c>
      <c r="I272" s="67" t="s">
        <v>113</v>
      </c>
      <c r="J272" s="4">
        <f t="shared" si="1"/>
        <v>35</v>
      </c>
      <c r="K272" s="5">
        <f t="shared" si="2"/>
        <v>6</v>
      </c>
    </row>
    <row r="273" ht="15.0" customHeight="1">
      <c r="C273" s="65" t="str">
        <f t="shared" si="4"/>
        <v>Sofía Helena</v>
      </c>
      <c r="E273" s="23"/>
      <c r="F273" s="23"/>
      <c r="G273" s="27"/>
      <c r="J273" s="4">
        <f t="shared" si="1"/>
        <v>0</v>
      </c>
      <c r="K273" s="5">
        <f t="shared" si="2"/>
        <v>0</v>
      </c>
    </row>
    <row r="274" ht="15.0" customHeight="1">
      <c r="C274" s="65" t="str">
        <f t="shared" si="4"/>
        <v>Sofía Helena</v>
      </c>
      <c r="E274" s="23"/>
      <c r="F274" s="23"/>
      <c r="G274" s="60" t="s">
        <v>136</v>
      </c>
      <c r="J274" s="4">
        <f t="shared" si="1"/>
        <v>0</v>
      </c>
      <c r="K274" s="5">
        <f t="shared" si="2"/>
        <v>0</v>
      </c>
    </row>
    <row r="275" ht="15.0" customHeight="1">
      <c r="C275" s="65" t="str">
        <f t="shared" si="4"/>
        <v>Sofía Helena</v>
      </c>
      <c r="E275" s="23"/>
      <c r="F275" s="23"/>
      <c r="G275" s="27"/>
      <c r="J275" s="4">
        <f t="shared" si="1"/>
        <v>0</v>
      </c>
      <c r="K275" s="5">
        <f t="shared" si="2"/>
        <v>0</v>
      </c>
    </row>
    <row r="276" ht="15.0" customHeight="1">
      <c r="C276" s="65" t="str">
        <f t="shared" si="4"/>
        <v>Juan</v>
      </c>
      <c r="E276" s="58" t="s">
        <v>82</v>
      </c>
      <c r="F276" s="58" t="s">
        <v>435</v>
      </c>
      <c r="G276" s="59" t="s">
        <v>436</v>
      </c>
      <c r="I276" s="67" t="s">
        <v>216</v>
      </c>
      <c r="J276" s="4">
        <f t="shared" si="1"/>
        <v>24</v>
      </c>
      <c r="K276" s="5">
        <f t="shared" si="2"/>
        <v>7</v>
      </c>
    </row>
    <row r="277" ht="15.0" customHeight="1">
      <c r="C277" s="65" t="str">
        <f t="shared" si="4"/>
        <v>Juan</v>
      </c>
      <c r="E277" s="23"/>
      <c r="F277" s="23"/>
      <c r="G277" s="27"/>
      <c r="J277" s="4">
        <f t="shared" si="1"/>
        <v>0</v>
      </c>
      <c r="K277" s="5">
        <f t="shared" si="2"/>
        <v>0</v>
      </c>
    </row>
    <row r="278" ht="15.0" customHeight="1">
      <c r="C278" s="65" t="str">
        <f t="shared" si="4"/>
        <v>Juan</v>
      </c>
      <c r="E278" s="23"/>
      <c r="F278" s="23"/>
      <c r="G278" s="60" t="s">
        <v>136</v>
      </c>
      <c r="J278" s="4">
        <f t="shared" si="1"/>
        <v>0</v>
      </c>
      <c r="K278" s="5">
        <f t="shared" si="2"/>
        <v>0</v>
      </c>
    </row>
    <row r="279" ht="15.0" customHeight="1">
      <c r="C279" s="65" t="str">
        <f t="shared" si="4"/>
        <v>Juan</v>
      </c>
      <c r="E279" s="23"/>
      <c r="F279" s="23"/>
      <c r="G279" s="27"/>
      <c r="J279" s="4">
        <f t="shared" si="1"/>
        <v>0</v>
      </c>
      <c r="K279" s="5">
        <f t="shared" si="2"/>
        <v>0</v>
      </c>
    </row>
    <row r="280" ht="15.0" customHeight="1">
      <c r="C280" s="65" t="str">
        <f t="shared" si="4"/>
        <v>Sofía Helena</v>
      </c>
      <c r="E280" s="58" t="s">
        <v>84</v>
      </c>
      <c r="F280" s="58" t="s">
        <v>435</v>
      </c>
      <c r="G280" s="59" t="s">
        <v>437</v>
      </c>
      <c r="I280" s="67" t="s">
        <v>227</v>
      </c>
      <c r="J280" s="4">
        <f t="shared" si="1"/>
        <v>27</v>
      </c>
      <c r="K280" s="5">
        <f t="shared" si="2"/>
        <v>10</v>
      </c>
    </row>
    <row r="281" ht="15.0" customHeight="1">
      <c r="C281" s="65" t="str">
        <f t="shared" si="4"/>
        <v>Sofía Helena</v>
      </c>
      <c r="E281" s="23"/>
      <c r="F281" s="23"/>
      <c r="G281" s="27"/>
      <c r="J281" s="4">
        <f t="shared" si="1"/>
        <v>0</v>
      </c>
      <c r="K281" s="5">
        <f t="shared" si="2"/>
        <v>0</v>
      </c>
    </row>
    <row r="282" ht="15.0" customHeight="1">
      <c r="C282" s="65" t="str">
        <f t="shared" si="4"/>
        <v>Sofía Helena</v>
      </c>
      <c r="E282" s="23"/>
      <c r="F282" s="23"/>
      <c r="G282" s="60" t="s">
        <v>136</v>
      </c>
      <c r="J282" s="4">
        <f t="shared" si="1"/>
        <v>0</v>
      </c>
      <c r="K282" s="5">
        <f t="shared" si="2"/>
        <v>0</v>
      </c>
    </row>
    <row r="283" ht="15.0" customHeight="1">
      <c r="C283" s="65" t="str">
        <f t="shared" si="4"/>
        <v>Sofía Helena</v>
      </c>
      <c r="E283" s="23"/>
      <c r="F283" s="23"/>
      <c r="G283" s="27"/>
      <c r="J283" s="4">
        <f t="shared" si="1"/>
        <v>0</v>
      </c>
      <c r="K283" s="5">
        <f t="shared" si="2"/>
        <v>0</v>
      </c>
    </row>
    <row r="284" ht="15.0" customHeight="1">
      <c r="C284" s="65" t="str">
        <f t="shared" si="4"/>
        <v>Colo</v>
      </c>
      <c r="E284" s="58" t="s">
        <v>85</v>
      </c>
      <c r="F284" s="58" t="s">
        <v>438</v>
      </c>
      <c r="G284" s="59" t="s">
        <v>439</v>
      </c>
      <c r="J284" s="4">
        <f t="shared" si="1"/>
        <v>0</v>
      </c>
      <c r="K284" s="5">
        <f t="shared" si="2"/>
        <v>0</v>
      </c>
    </row>
    <row r="285" ht="15.0" customHeight="1">
      <c r="C285" s="65" t="str">
        <f t="shared" si="4"/>
        <v>Colo</v>
      </c>
      <c r="E285" s="23"/>
      <c r="F285" s="23"/>
      <c r="G285" s="59" t="s">
        <v>440</v>
      </c>
      <c r="J285" s="4">
        <f t="shared" si="1"/>
        <v>0</v>
      </c>
      <c r="K285" s="5">
        <f t="shared" si="2"/>
        <v>0</v>
      </c>
    </row>
    <row r="286" ht="15.0" customHeight="1">
      <c r="C286" s="65" t="str">
        <f t="shared" si="4"/>
        <v>Colo</v>
      </c>
      <c r="E286" s="23"/>
      <c r="F286" s="23"/>
      <c r="G286" s="59" t="s">
        <v>441</v>
      </c>
      <c r="I286" s="67" t="s">
        <v>185</v>
      </c>
      <c r="J286" s="4">
        <f t="shared" si="1"/>
        <v>30</v>
      </c>
      <c r="K286" s="5">
        <f t="shared" si="2"/>
        <v>8</v>
      </c>
    </row>
    <row r="287" ht="15.0" customHeight="1">
      <c r="C287" s="65" t="str">
        <f t="shared" si="4"/>
        <v>Colo</v>
      </c>
      <c r="E287" s="23"/>
      <c r="F287" s="23"/>
      <c r="G287" s="27"/>
      <c r="J287" s="4">
        <f t="shared" si="1"/>
        <v>0</v>
      </c>
      <c r="K287" s="5">
        <f t="shared" si="2"/>
        <v>0</v>
      </c>
    </row>
    <row r="288" ht="15.0" customHeight="1">
      <c r="C288" s="65" t="str">
        <f t="shared" si="4"/>
        <v>Colo</v>
      </c>
      <c r="E288" s="23"/>
      <c r="F288" s="23"/>
      <c r="G288" s="60" t="s">
        <v>136</v>
      </c>
      <c r="J288" s="4">
        <f t="shared" si="1"/>
        <v>0</v>
      </c>
      <c r="K288" s="5">
        <f t="shared" si="2"/>
        <v>0</v>
      </c>
    </row>
    <row r="289" ht="15.0" customHeight="1">
      <c r="C289" s="65" t="str">
        <f t="shared" si="4"/>
        <v>Colo</v>
      </c>
      <c r="E289" s="23"/>
      <c r="F289" s="23"/>
      <c r="G289" s="27"/>
      <c r="J289" s="4">
        <f t="shared" si="1"/>
        <v>0</v>
      </c>
      <c r="K289" s="5">
        <f t="shared" si="2"/>
        <v>0</v>
      </c>
    </row>
    <row r="290" ht="15.0" customHeight="1">
      <c r="C290" s="65" t="str">
        <f t="shared" si="4"/>
        <v>Sofía Helena</v>
      </c>
      <c r="E290" s="58" t="s">
        <v>84</v>
      </c>
      <c r="F290" s="58" t="s">
        <v>442</v>
      </c>
      <c r="G290" s="59" t="s">
        <v>443</v>
      </c>
      <c r="I290" s="67" t="s">
        <v>185</v>
      </c>
      <c r="J290" s="4">
        <f t="shared" si="1"/>
        <v>30</v>
      </c>
      <c r="K290" s="5">
        <f t="shared" si="2"/>
        <v>8</v>
      </c>
    </row>
    <row r="291" ht="15.0" customHeight="1">
      <c r="C291" s="65" t="str">
        <f t="shared" si="4"/>
        <v>Sofía Helena</v>
      </c>
      <c r="E291" s="23"/>
      <c r="F291" s="23"/>
      <c r="G291" s="59" t="s">
        <v>444</v>
      </c>
      <c r="J291" s="4">
        <f t="shared" si="1"/>
        <v>0</v>
      </c>
      <c r="K291" s="5">
        <f t="shared" si="2"/>
        <v>0</v>
      </c>
    </row>
    <row r="292" ht="15.0" customHeight="1">
      <c r="C292" s="65" t="str">
        <f t="shared" si="4"/>
        <v>Sofía Helena</v>
      </c>
      <c r="E292" s="23"/>
      <c r="F292" s="23"/>
      <c r="G292" s="27"/>
      <c r="J292" s="4">
        <f t="shared" si="1"/>
        <v>0</v>
      </c>
      <c r="K292" s="5">
        <f t="shared" si="2"/>
        <v>0</v>
      </c>
    </row>
    <row r="293" ht="15.0" customHeight="1">
      <c r="C293" s="65" t="str">
        <f t="shared" si="4"/>
        <v>Sofía Helena</v>
      </c>
      <c r="E293" s="23"/>
      <c r="F293" s="23"/>
      <c r="G293" s="60" t="s">
        <v>136</v>
      </c>
      <c r="J293" s="4">
        <f t="shared" si="1"/>
        <v>0</v>
      </c>
      <c r="K293" s="5">
        <f t="shared" si="2"/>
        <v>0</v>
      </c>
    </row>
    <row r="294" ht="15.0" customHeight="1">
      <c r="C294" s="65" t="str">
        <f t="shared" si="4"/>
        <v>Sofía Helena</v>
      </c>
      <c r="E294" s="23"/>
      <c r="F294" s="23"/>
      <c r="G294" s="27"/>
      <c r="J294" s="4">
        <f t="shared" si="1"/>
        <v>0</v>
      </c>
      <c r="K294" s="5">
        <f t="shared" si="2"/>
        <v>0</v>
      </c>
    </row>
    <row r="295" ht="15.0" customHeight="1">
      <c r="C295" s="65" t="str">
        <f t="shared" si="4"/>
        <v>Colo</v>
      </c>
      <c r="E295" s="58" t="s">
        <v>85</v>
      </c>
      <c r="F295" s="58" t="s">
        <v>442</v>
      </c>
      <c r="G295" s="59" t="s">
        <v>445</v>
      </c>
      <c r="I295" s="67" t="s">
        <v>172</v>
      </c>
      <c r="J295" s="4">
        <f t="shared" si="1"/>
        <v>26</v>
      </c>
      <c r="K295" s="5">
        <f t="shared" si="2"/>
        <v>3</v>
      </c>
    </row>
    <row r="296" ht="15.0" customHeight="1">
      <c r="C296" s="65" t="str">
        <f t="shared" si="4"/>
        <v>Colo</v>
      </c>
      <c r="E296" s="23"/>
      <c r="F296" s="23"/>
      <c r="G296" s="27"/>
      <c r="J296" s="4">
        <f t="shared" si="1"/>
        <v>0</v>
      </c>
      <c r="K296" s="5">
        <f t="shared" si="2"/>
        <v>0</v>
      </c>
    </row>
    <row r="297" ht="15.0" customHeight="1">
      <c r="C297" s="65" t="str">
        <f t="shared" si="4"/>
        <v>Colo</v>
      </c>
      <c r="E297" s="23"/>
      <c r="F297" s="23"/>
      <c r="G297" s="60" t="s">
        <v>136</v>
      </c>
      <c r="J297" s="4">
        <f t="shared" si="1"/>
        <v>0</v>
      </c>
      <c r="K297" s="5">
        <f t="shared" si="2"/>
        <v>0</v>
      </c>
    </row>
    <row r="298" ht="15.0" customHeight="1">
      <c r="C298" s="65" t="str">
        <f t="shared" si="4"/>
        <v>Colo</v>
      </c>
      <c r="E298" s="23"/>
      <c r="F298" s="23"/>
      <c r="G298" s="27"/>
      <c r="J298" s="4">
        <f t="shared" si="1"/>
        <v>0</v>
      </c>
      <c r="K298" s="5">
        <f t="shared" si="2"/>
        <v>0</v>
      </c>
    </row>
    <row r="299" ht="15.0" customHeight="1">
      <c r="C299" s="65" t="str">
        <f t="shared" si="4"/>
        <v>Sofía Helena</v>
      </c>
      <c r="E299" s="58" t="s">
        <v>84</v>
      </c>
      <c r="F299" s="58" t="s">
        <v>446</v>
      </c>
      <c r="G299" s="59" t="s">
        <v>447</v>
      </c>
      <c r="I299" s="67" t="s">
        <v>158</v>
      </c>
      <c r="J299" s="4">
        <f t="shared" si="1"/>
        <v>8</v>
      </c>
      <c r="K299" s="5">
        <f t="shared" si="2"/>
        <v>5</v>
      </c>
    </row>
    <row r="300" ht="15.0" customHeight="1">
      <c r="C300" s="65" t="str">
        <f t="shared" si="4"/>
        <v>Sofía Helena</v>
      </c>
      <c r="E300" s="23"/>
      <c r="F300" s="23"/>
      <c r="G300" s="27"/>
      <c r="J300" s="4">
        <f t="shared" si="1"/>
        <v>0</v>
      </c>
      <c r="K300" s="5">
        <f t="shared" si="2"/>
        <v>0</v>
      </c>
    </row>
    <row r="301" ht="15.0" customHeight="1">
      <c r="C301" s="65" t="str">
        <f t="shared" si="4"/>
        <v>Sofía Helena</v>
      </c>
      <c r="E301" s="23"/>
      <c r="F301" s="23"/>
      <c r="G301" s="60" t="s">
        <v>136</v>
      </c>
      <c r="J301" s="4">
        <f t="shared" si="1"/>
        <v>0</v>
      </c>
      <c r="K301" s="5">
        <f t="shared" si="2"/>
        <v>0</v>
      </c>
    </row>
    <row r="302" ht="15.0" customHeight="1">
      <c r="C302" s="65" t="str">
        <f t="shared" si="4"/>
        <v>Sofía Helena</v>
      </c>
      <c r="E302" s="23"/>
      <c r="F302" s="23"/>
      <c r="G302" s="27"/>
      <c r="J302" s="4">
        <f t="shared" si="1"/>
        <v>0</v>
      </c>
      <c r="K302" s="5">
        <f t="shared" si="2"/>
        <v>0</v>
      </c>
    </row>
    <row r="303" ht="15.0" customHeight="1">
      <c r="C303" s="65" t="str">
        <f t="shared" si="4"/>
        <v>Juan</v>
      </c>
      <c r="E303" s="58" t="s">
        <v>82</v>
      </c>
      <c r="F303" s="58" t="s">
        <v>446</v>
      </c>
      <c r="G303" s="59" t="s">
        <v>448</v>
      </c>
      <c r="I303" s="67" t="s">
        <v>58</v>
      </c>
      <c r="J303" s="4">
        <f t="shared" si="1"/>
        <v>36</v>
      </c>
      <c r="K303" s="5">
        <f t="shared" si="2"/>
        <v>1</v>
      </c>
    </row>
    <row r="304" ht="15.0" customHeight="1">
      <c r="C304" s="65" t="str">
        <f t="shared" si="4"/>
        <v>Juan</v>
      </c>
      <c r="E304" s="23"/>
      <c r="F304" s="23"/>
      <c r="G304" s="27"/>
      <c r="J304" s="4">
        <f t="shared" si="1"/>
        <v>0</v>
      </c>
      <c r="K304" s="5">
        <f t="shared" si="2"/>
        <v>0</v>
      </c>
    </row>
    <row r="305" ht="15.0" customHeight="1">
      <c r="C305" s="65" t="str">
        <f t="shared" si="4"/>
        <v>Juan</v>
      </c>
      <c r="E305" s="23"/>
      <c r="F305" s="23"/>
      <c r="G305" s="60" t="s">
        <v>136</v>
      </c>
      <c r="J305" s="4">
        <f t="shared" si="1"/>
        <v>0</v>
      </c>
      <c r="K305" s="5">
        <f t="shared" si="2"/>
        <v>0</v>
      </c>
    </row>
    <row r="306" ht="15.0" customHeight="1">
      <c r="C306" s="65" t="str">
        <f t="shared" si="4"/>
        <v>Juan</v>
      </c>
      <c r="E306" s="23"/>
      <c r="F306" s="23"/>
      <c r="G306" s="27"/>
      <c r="J306" s="4">
        <f t="shared" si="1"/>
        <v>0</v>
      </c>
      <c r="K306" s="5">
        <f t="shared" si="2"/>
        <v>0</v>
      </c>
    </row>
    <row r="307" ht="15.0" customHeight="1">
      <c r="C307" s="65" t="str">
        <f t="shared" si="4"/>
        <v>Sofía Helena</v>
      </c>
      <c r="E307" s="58" t="s">
        <v>84</v>
      </c>
      <c r="F307" s="58" t="s">
        <v>446</v>
      </c>
      <c r="G307" s="59" t="s">
        <v>449</v>
      </c>
      <c r="I307" s="67" t="s">
        <v>58</v>
      </c>
      <c r="J307" s="4">
        <f t="shared" si="1"/>
        <v>36</v>
      </c>
      <c r="K307" s="5">
        <f t="shared" si="2"/>
        <v>1</v>
      </c>
    </row>
    <row r="308" ht="15.0" customHeight="1">
      <c r="C308" s="65" t="str">
        <f t="shared" si="4"/>
        <v>Sofía Helena</v>
      </c>
      <c r="E308" s="23"/>
      <c r="F308" s="23"/>
      <c r="G308" s="27"/>
      <c r="J308" s="4">
        <f t="shared" si="1"/>
        <v>0</v>
      </c>
      <c r="K308" s="5">
        <f t="shared" si="2"/>
        <v>0</v>
      </c>
    </row>
    <row r="309" ht="15.0" customHeight="1">
      <c r="C309" s="65" t="str">
        <f t="shared" si="4"/>
        <v>Sofía Helena</v>
      </c>
      <c r="E309" s="23"/>
      <c r="F309" s="23"/>
      <c r="G309" s="60" t="s">
        <v>136</v>
      </c>
      <c r="J309" s="4">
        <f t="shared" si="1"/>
        <v>0</v>
      </c>
      <c r="K309" s="5">
        <f t="shared" si="2"/>
        <v>0</v>
      </c>
    </row>
    <row r="310" ht="15.0" customHeight="1">
      <c r="C310" s="65" t="str">
        <f t="shared" si="4"/>
        <v>Sofía Helena</v>
      </c>
      <c r="E310" s="23"/>
      <c r="F310" s="23"/>
      <c r="G310" s="27"/>
      <c r="J310" s="4">
        <f t="shared" si="1"/>
        <v>0</v>
      </c>
      <c r="K310" s="5">
        <f t="shared" si="2"/>
        <v>0</v>
      </c>
    </row>
    <row r="311" ht="15.0" customHeight="1">
      <c r="C311" s="65" t="str">
        <f t="shared" si="4"/>
        <v>Colo</v>
      </c>
      <c r="E311" s="58" t="s">
        <v>85</v>
      </c>
      <c r="F311" s="58" t="s">
        <v>450</v>
      </c>
      <c r="G311" s="59" t="s">
        <v>451</v>
      </c>
      <c r="I311" s="67" t="s">
        <v>186</v>
      </c>
      <c r="J311" s="4">
        <f t="shared" si="1"/>
        <v>15</v>
      </c>
      <c r="K311" s="5">
        <f t="shared" si="2"/>
        <v>4</v>
      </c>
    </row>
    <row r="312" ht="15.0" customHeight="1">
      <c r="C312" s="65" t="str">
        <f t="shared" si="4"/>
        <v>Colo</v>
      </c>
      <c r="E312" s="23"/>
      <c r="F312" s="23"/>
      <c r="G312" s="27"/>
      <c r="J312" s="4">
        <f t="shared" si="1"/>
        <v>0</v>
      </c>
      <c r="K312" s="5">
        <f t="shared" si="2"/>
        <v>0</v>
      </c>
    </row>
    <row r="313" ht="15.0" customHeight="1">
      <c r="C313" s="65" t="str">
        <f t="shared" si="4"/>
        <v>Colo</v>
      </c>
      <c r="E313" s="23"/>
      <c r="F313" s="23"/>
      <c r="G313" s="60" t="s">
        <v>136</v>
      </c>
      <c r="J313" s="4">
        <f t="shared" si="1"/>
        <v>0</v>
      </c>
      <c r="K313" s="5">
        <f t="shared" si="2"/>
        <v>0</v>
      </c>
    </row>
    <row r="314" ht="15.0" customHeight="1">
      <c r="C314" s="65" t="str">
        <f t="shared" si="4"/>
        <v>Colo</v>
      </c>
      <c r="E314" s="23"/>
      <c r="F314" s="23"/>
      <c r="G314" s="27"/>
      <c r="J314" s="4">
        <f t="shared" si="1"/>
        <v>0</v>
      </c>
      <c r="K314" s="5">
        <f t="shared" si="2"/>
        <v>0</v>
      </c>
    </row>
    <row r="315" ht="15.0" customHeight="1">
      <c r="C315" s="65" t="str">
        <f t="shared" si="4"/>
        <v>Juan</v>
      </c>
      <c r="E315" s="58" t="s">
        <v>82</v>
      </c>
      <c r="F315" s="58" t="s">
        <v>450</v>
      </c>
      <c r="G315" s="59" t="s">
        <v>452</v>
      </c>
      <c r="I315" s="67" t="s">
        <v>172</v>
      </c>
      <c r="J315" s="4">
        <f t="shared" si="1"/>
        <v>26</v>
      </c>
      <c r="K315" s="5">
        <f t="shared" si="2"/>
        <v>3</v>
      </c>
    </row>
    <row r="316" ht="15.0" customHeight="1">
      <c r="C316" s="65" t="str">
        <f t="shared" si="4"/>
        <v>Juan</v>
      </c>
      <c r="E316" s="23"/>
      <c r="F316" s="23"/>
      <c r="G316" s="27"/>
      <c r="J316" s="4">
        <f t="shared" si="1"/>
        <v>0</v>
      </c>
      <c r="K316" s="5">
        <f t="shared" si="2"/>
        <v>0</v>
      </c>
    </row>
    <row r="317" ht="15.0" customHeight="1">
      <c r="C317" s="65" t="str">
        <f t="shared" si="4"/>
        <v>Juan</v>
      </c>
      <c r="E317" s="23"/>
      <c r="F317" s="23"/>
      <c r="G317" s="60" t="s">
        <v>136</v>
      </c>
      <c r="J317" s="4">
        <f t="shared" si="1"/>
        <v>0</v>
      </c>
      <c r="K317" s="5">
        <f t="shared" si="2"/>
        <v>0</v>
      </c>
    </row>
    <row r="318" ht="15.0" customHeight="1">
      <c r="C318" s="65" t="str">
        <f t="shared" si="4"/>
        <v>Juan</v>
      </c>
      <c r="E318" s="23"/>
      <c r="F318" s="23"/>
      <c r="G318" s="27"/>
      <c r="J318" s="4">
        <f t="shared" si="1"/>
        <v>0</v>
      </c>
      <c r="K318" s="5">
        <f t="shared" si="2"/>
        <v>0</v>
      </c>
    </row>
    <row r="319" ht="15.0" customHeight="1">
      <c r="C319" s="65" t="str">
        <f t="shared" si="4"/>
        <v>Colo</v>
      </c>
      <c r="E319" s="58" t="s">
        <v>85</v>
      </c>
      <c r="F319" s="58" t="s">
        <v>453</v>
      </c>
      <c r="G319" s="59" t="s">
        <v>454</v>
      </c>
      <c r="J319" s="4">
        <f t="shared" si="1"/>
        <v>0</v>
      </c>
      <c r="K319" s="5">
        <f t="shared" si="2"/>
        <v>0</v>
      </c>
    </row>
    <row r="320" ht="15.0" customHeight="1">
      <c r="C320" s="65" t="str">
        <f t="shared" si="4"/>
        <v>Colo</v>
      </c>
      <c r="E320" s="23"/>
      <c r="F320" s="23"/>
      <c r="G320" s="27"/>
      <c r="J320" s="4">
        <f t="shared" si="1"/>
        <v>0</v>
      </c>
      <c r="K320" s="5">
        <f t="shared" si="2"/>
        <v>0</v>
      </c>
    </row>
    <row r="321" ht="15.0" customHeight="1">
      <c r="C321" s="65" t="str">
        <f t="shared" si="4"/>
        <v>Colo</v>
      </c>
      <c r="E321" s="23"/>
      <c r="F321" s="23"/>
      <c r="G321" s="60" t="s">
        <v>136</v>
      </c>
      <c r="J321" s="4">
        <f t="shared" si="1"/>
        <v>0</v>
      </c>
      <c r="K321" s="5">
        <f t="shared" si="2"/>
        <v>0</v>
      </c>
    </row>
    <row r="322" ht="15.0" customHeight="1">
      <c r="C322" s="65" t="str">
        <f t="shared" si="4"/>
        <v>Colo</v>
      </c>
      <c r="E322" s="23"/>
      <c r="F322" s="23"/>
      <c r="G322" s="27"/>
      <c r="J322" s="4">
        <f t="shared" si="1"/>
        <v>0</v>
      </c>
      <c r="K322" s="5">
        <f t="shared" si="2"/>
        <v>0</v>
      </c>
    </row>
    <row r="323" ht="15.0" customHeight="1">
      <c r="C323" s="65" t="str">
        <f t="shared" si="4"/>
        <v>Sofía Helena</v>
      </c>
      <c r="E323" s="58" t="s">
        <v>84</v>
      </c>
      <c r="F323" s="58" t="s">
        <v>453</v>
      </c>
      <c r="G323" s="59" t="s">
        <v>455</v>
      </c>
      <c r="J323" s="4">
        <f t="shared" si="1"/>
        <v>0</v>
      </c>
      <c r="K323" s="5">
        <f t="shared" si="2"/>
        <v>0</v>
      </c>
    </row>
    <row r="324" ht="15.0" customHeight="1">
      <c r="C324" s="65" t="str">
        <f t="shared" si="4"/>
        <v>Sofía Helena</v>
      </c>
      <c r="E324" s="23"/>
      <c r="F324" s="23"/>
      <c r="G324" s="59" t="s">
        <v>456</v>
      </c>
      <c r="J324" s="4">
        <f t="shared" si="1"/>
        <v>0</v>
      </c>
      <c r="K324" s="5">
        <f t="shared" si="2"/>
        <v>0</v>
      </c>
    </row>
    <row r="325" ht="15.0" customHeight="1">
      <c r="C325" s="65" t="str">
        <f t="shared" si="4"/>
        <v>Sofía Helena</v>
      </c>
      <c r="E325" s="23"/>
      <c r="F325" s="23"/>
      <c r="G325" s="59" t="s">
        <v>457</v>
      </c>
      <c r="J325" s="4">
        <f t="shared" si="1"/>
        <v>0</v>
      </c>
      <c r="K325" s="5">
        <f t="shared" si="2"/>
        <v>0</v>
      </c>
    </row>
    <row r="326" ht="15.0" customHeight="1">
      <c r="C326" s="65" t="str">
        <f t="shared" si="4"/>
        <v>Sofía Helena</v>
      </c>
      <c r="E326" s="23"/>
      <c r="F326" s="23"/>
      <c r="G326" s="59" t="s">
        <v>458</v>
      </c>
      <c r="J326" s="4">
        <f t="shared" si="1"/>
        <v>0</v>
      </c>
      <c r="K326" s="5">
        <f t="shared" si="2"/>
        <v>0</v>
      </c>
    </row>
    <row r="327" ht="15.0" customHeight="1">
      <c r="C327" s="65" t="str">
        <f t="shared" si="4"/>
        <v>Sofía Helena</v>
      </c>
      <c r="E327" s="23"/>
      <c r="F327" s="23"/>
      <c r="G327" s="27"/>
      <c r="J327" s="4">
        <f t="shared" si="1"/>
        <v>0</v>
      </c>
      <c r="K327" s="5">
        <f t="shared" si="2"/>
        <v>0</v>
      </c>
    </row>
    <row r="328" ht="15.0" customHeight="1">
      <c r="C328" s="65" t="str">
        <f t="shared" si="4"/>
        <v>Sofía Helena</v>
      </c>
      <c r="E328" s="23"/>
      <c r="F328" s="23"/>
      <c r="G328" s="60" t="s">
        <v>136</v>
      </c>
      <c r="J328" s="4">
        <f t="shared" si="1"/>
        <v>0</v>
      </c>
      <c r="K328" s="5">
        <f t="shared" si="2"/>
        <v>0</v>
      </c>
    </row>
    <row r="329" ht="15.0" customHeight="1">
      <c r="C329" s="65" t="str">
        <f t="shared" si="4"/>
        <v>Sofía Helena</v>
      </c>
      <c r="E329" s="23"/>
      <c r="F329" s="23"/>
      <c r="G329" s="27"/>
      <c r="J329" s="4">
        <f t="shared" si="1"/>
        <v>0</v>
      </c>
      <c r="K329" s="5">
        <f t="shared" si="2"/>
        <v>0</v>
      </c>
    </row>
    <row r="330" ht="15.0" customHeight="1">
      <c r="C330" s="65" t="str">
        <f t="shared" si="4"/>
        <v>Colo</v>
      </c>
      <c r="E330" s="58" t="s">
        <v>85</v>
      </c>
      <c r="F330" s="58" t="s">
        <v>459</v>
      </c>
      <c r="G330" s="59" t="s">
        <v>460</v>
      </c>
      <c r="J330" s="4">
        <f t="shared" si="1"/>
        <v>0</v>
      </c>
      <c r="K330" s="5">
        <f t="shared" si="2"/>
        <v>0</v>
      </c>
    </row>
    <row r="331" ht="15.0" customHeight="1">
      <c r="C331" s="65" t="str">
        <f t="shared" si="4"/>
        <v>Colo</v>
      </c>
      <c r="E331" s="23"/>
      <c r="F331" s="23"/>
      <c r="G331" s="27"/>
      <c r="J331" s="4">
        <f t="shared" si="1"/>
        <v>0</v>
      </c>
      <c r="K331" s="5">
        <f t="shared" si="2"/>
        <v>0</v>
      </c>
    </row>
    <row r="332" ht="15.0" customHeight="1">
      <c r="C332" s="65" t="str">
        <f t="shared" si="4"/>
        <v>Colo</v>
      </c>
      <c r="E332" s="23"/>
      <c r="F332" s="23"/>
      <c r="G332" s="60" t="s">
        <v>136</v>
      </c>
      <c r="J332" s="4">
        <f t="shared" si="1"/>
        <v>0</v>
      </c>
      <c r="K332" s="5">
        <f t="shared" si="2"/>
        <v>0</v>
      </c>
    </row>
    <row r="333" ht="15.0" customHeight="1">
      <c r="C333" s="65" t="str">
        <f t="shared" si="4"/>
        <v>Colo</v>
      </c>
      <c r="E333" s="23"/>
      <c r="F333" s="23"/>
      <c r="G333" s="27"/>
      <c r="J333" s="4">
        <f t="shared" si="1"/>
        <v>0</v>
      </c>
      <c r="K333" s="5">
        <f t="shared" si="2"/>
        <v>0</v>
      </c>
    </row>
    <row r="334" ht="15.0" customHeight="1">
      <c r="C334" s="65" t="str">
        <f t="shared" si="4"/>
        <v>Sofía Helena</v>
      </c>
      <c r="E334" s="58" t="s">
        <v>84</v>
      </c>
      <c r="F334" s="58" t="s">
        <v>459</v>
      </c>
      <c r="G334" s="59" t="s">
        <v>461</v>
      </c>
      <c r="J334" s="4">
        <f t="shared" si="1"/>
        <v>0</v>
      </c>
      <c r="K334" s="5">
        <f t="shared" si="2"/>
        <v>0</v>
      </c>
    </row>
    <row r="335" ht="15.0" customHeight="1">
      <c r="C335" s="65" t="str">
        <f t="shared" si="4"/>
        <v>Sofía Helena</v>
      </c>
      <c r="E335" s="23"/>
      <c r="F335" s="23"/>
      <c r="G335" s="27"/>
      <c r="J335" s="4">
        <f t="shared" si="1"/>
        <v>0</v>
      </c>
      <c r="K335" s="5">
        <f t="shared" si="2"/>
        <v>0</v>
      </c>
    </row>
    <row r="336" ht="15.0" customHeight="1">
      <c r="C336" s="65" t="str">
        <f t="shared" si="4"/>
        <v>Sofía Helena</v>
      </c>
      <c r="E336" s="23"/>
      <c r="F336" s="23"/>
      <c r="G336" s="60" t="s">
        <v>136</v>
      </c>
      <c r="J336" s="4">
        <f t="shared" si="1"/>
        <v>0</v>
      </c>
      <c r="K336" s="5">
        <f t="shared" si="2"/>
        <v>0</v>
      </c>
    </row>
    <row r="337" ht="15.0" customHeight="1">
      <c r="C337" s="65" t="str">
        <f t="shared" si="4"/>
        <v>Sofía Helena</v>
      </c>
      <c r="E337" s="23"/>
      <c r="F337" s="23"/>
      <c r="G337" s="27"/>
      <c r="J337" s="4">
        <f t="shared" si="1"/>
        <v>0</v>
      </c>
      <c r="K337" s="5">
        <f t="shared" si="2"/>
        <v>0</v>
      </c>
    </row>
    <row r="338" ht="15.0" customHeight="1">
      <c r="C338" s="65" t="str">
        <f t="shared" si="4"/>
        <v>Juan</v>
      </c>
      <c r="E338" s="58" t="s">
        <v>82</v>
      </c>
      <c r="F338" s="58" t="s">
        <v>459</v>
      </c>
      <c r="G338" s="59" t="s">
        <v>462</v>
      </c>
      <c r="J338" s="4">
        <f t="shared" si="1"/>
        <v>0</v>
      </c>
      <c r="K338" s="5">
        <f t="shared" si="2"/>
        <v>0</v>
      </c>
    </row>
    <row r="339" ht="15.0" customHeight="1">
      <c r="C339" s="65" t="str">
        <f t="shared" si="4"/>
        <v>Juan</v>
      </c>
      <c r="E339" s="23"/>
      <c r="F339" s="23"/>
      <c r="G339" s="27"/>
      <c r="J339" s="4">
        <f t="shared" si="1"/>
        <v>0</v>
      </c>
      <c r="K339" s="5">
        <f t="shared" si="2"/>
        <v>0</v>
      </c>
    </row>
    <row r="340" ht="15.0" customHeight="1">
      <c r="C340" s="65" t="str">
        <f t="shared" si="4"/>
        <v>Juan</v>
      </c>
      <c r="E340" s="23"/>
      <c r="F340" s="23"/>
      <c r="G340" s="60" t="s">
        <v>136</v>
      </c>
      <c r="J340" s="4">
        <f t="shared" si="1"/>
        <v>0</v>
      </c>
      <c r="K340" s="5">
        <f t="shared" si="2"/>
        <v>0</v>
      </c>
    </row>
    <row r="341" ht="15.0" customHeight="1">
      <c r="C341" s="65" t="str">
        <f t="shared" si="4"/>
        <v>Juan</v>
      </c>
      <c r="E341" s="23"/>
      <c r="F341" s="23"/>
      <c r="G341" s="27"/>
      <c r="J341" s="4">
        <f t="shared" si="1"/>
        <v>0</v>
      </c>
      <c r="K341" s="5">
        <f t="shared" si="2"/>
        <v>0</v>
      </c>
    </row>
    <row r="342" ht="15.0" customHeight="1">
      <c r="C342" s="65" t="str">
        <f t="shared" si="4"/>
        <v>Colo</v>
      </c>
      <c r="E342" s="58" t="s">
        <v>85</v>
      </c>
      <c r="F342" s="58" t="s">
        <v>459</v>
      </c>
      <c r="G342" s="59" t="s">
        <v>463</v>
      </c>
      <c r="J342" s="4">
        <f t="shared" si="1"/>
        <v>0</v>
      </c>
      <c r="K342" s="5">
        <f t="shared" si="2"/>
        <v>0</v>
      </c>
    </row>
    <row r="343" ht="15.0" customHeight="1">
      <c r="C343" s="65" t="str">
        <f t="shared" si="4"/>
        <v>Colo</v>
      </c>
      <c r="E343" s="23"/>
      <c r="F343" s="23"/>
      <c r="G343" s="27"/>
      <c r="J343" s="4">
        <f t="shared" si="1"/>
        <v>0</v>
      </c>
      <c r="K343" s="5">
        <f t="shared" si="2"/>
        <v>0</v>
      </c>
    </row>
    <row r="344" ht="15.0" customHeight="1">
      <c r="C344" s="65" t="str">
        <f t="shared" si="4"/>
        <v>Colo</v>
      </c>
      <c r="E344" s="23"/>
      <c r="F344" s="23"/>
      <c r="G344" s="60" t="s">
        <v>136</v>
      </c>
      <c r="J344" s="4">
        <f t="shared" si="1"/>
        <v>0</v>
      </c>
      <c r="K344" s="5">
        <f t="shared" si="2"/>
        <v>0</v>
      </c>
    </row>
    <row r="345" ht="15.0" customHeight="1">
      <c r="C345" s="65" t="str">
        <f t="shared" si="4"/>
        <v>Colo</v>
      </c>
      <c r="E345" s="23"/>
      <c r="F345" s="23"/>
      <c r="G345" s="27"/>
      <c r="J345" s="4">
        <f t="shared" si="1"/>
        <v>0</v>
      </c>
      <c r="K345" s="5">
        <f t="shared" si="2"/>
        <v>0</v>
      </c>
    </row>
    <row r="346" ht="15.0" customHeight="1">
      <c r="C346" s="65" t="str">
        <f t="shared" si="4"/>
        <v>Sofía Helena</v>
      </c>
      <c r="E346" s="58" t="s">
        <v>84</v>
      </c>
      <c r="F346" s="58" t="s">
        <v>459</v>
      </c>
      <c r="G346" s="59" t="s">
        <v>464</v>
      </c>
      <c r="J346" s="4">
        <f t="shared" si="1"/>
        <v>0</v>
      </c>
      <c r="K346" s="5">
        <f t="shared" si="2"/>
        <v>0</v>
      </c>
    </row>
    <row r="347" ht="15.0" customHeight="1">
      <c r="C347" s="65" t="str">
        <f t="shared" si="4"/>
        <v>Sofía Helena</v>
      </c>
      <c r="E347" s="23"/>
      <c r="F347" s="23"/>
      <c r="G347" s="27"/>
      <c r="J347" s="4">
        <f t="shared" si="1"/>
        <v>0</v>
      </c>
      <c r="K347" s="5">
        <f t="shared" si="2"/>
        <v>0</v>
      </c>
    </row>
    <row r="348" ht="15.0" customHeight="1">
      <c r="C348" s="65" t="str">
        <f t="shared" si="4"/>
        <v>Sofía Helena</v>
      </c>
      <c r="E348" s="23"/>
      <c r="F348" s="23"/>
      <c r="G348" s="60" t="s">
        <v>136</v>
      </c>
      <c r="J348" s="4">
        <f t="shared" si="1"/>
        <v>0</v>
      </c>
      <c r="K348" s="5">
        <f t="shared" si="2"/>
        <v>0</v>
      </c>
    </row>
    <row r="349" ht="15.0" customHeight="1">
      <c r="C349" s="65" t="str">
        <f t="shared" si="4"/>
        <v>Sofía Helena</v>
      </c>
      <c r="E349" s="23"/>
      <c r="F349" s="23"/>
      <c r="G349" s="27"/>
      <c r="J349" s="4">
        <f t="shared" si="1"/>
        <v>0</v>
      </c>
      <c r="K349" s="5">
        <f t="shared" si="2"/>
        <v>0</v>
      </c>
    </row>
    <row r="350" ht="15.0" customHeight="1">
      <c r="C350" s="65" t="str">
        <f t="shared" si="4"/>
        <v>Juan</v>
      </c>
      <c r="E350" s="58" t="s">
        <v>82</v>
      </c>
      <c r="F350" s="58" t="s">
        <v>465</v>
      </c>
      <c r="G350" s="59" t="s">
        <v>466</v>
      </c>
      <c r="J350" s="4">
        <f t="shared" si="1"/>
        <v>0</v>
      </c>
      <c r="K350" s="5">
        <f t="shared" si="2"/>
        <v>0</v>
      </c>
    </row>
    <row r="351" ht="15.0" customHeight="1">
      <c r="C351" s="65" t="str">
        <f t="shared" si="4"/>
        <v>Juan</v>
      </c>
      <c r="E351" s="23"/>
      <c r="F351" s="23"/>
      <c r="G351" s="27"/>
      <c r="J351" s="4">
        <f t="shared" si="1"/>
        <v>0</v>
      </c>
      <c r="K351" s="5">
        <f t="shared" si="2"/>
        <v>0</v>
      </c>
    </row>
    <row r="352" ht="15.0" customHeight="1">
      <c r="C352" s="65" t="str">
        <f t="shared" si="4"/>
        <v>Juan</v>
      </c>
      <c r="E352" s="23"/>
      <c r="F352" s="23"/>
      <c r="G352" s="60" t="s">
        <v>136</v>
      </c>
      <c r="J352" s="4">
        <f t="shared" si="1"/>
        <v>0</v>
      </c>
      <c r="K352" s="5">
        <f t="shared" si="2"/>
        <v>0</v>
      </c>
    </row>
    <row r="353" ht="15.0" customHeight="1">
      <c r="C353" s="65" t="str">
        <f t="shared" si="4"/>
        <v>Juan</v>
      </c>
      <c r="E353" s="23"/>
      <c r="F353" s="23"/>
      <c r="G353" s="27"/>
      <c r="J353" s="4">
        <f t="shared" si="1"/>
        <v>0</v>
      </c>
      <c r="K353" s="5">
        <f t="shared" si="2"/>
        <v>0</v>
      </c>
    </row>
    <row r="354" ht="15.0" customHeight="1">
      <c r="C354" s="65" t="str">
        <f t="shared" si="4"/>
        <v>Sofía Helena</v>
      </c>
      <c r="E354" s="58" t="s">
        <v>84</v>
      </c>
      <c r="F354" s="58" t="s">
        <v>465</v>
      </c>
      <c r="G354" s="59" t="s">
        <v>467</v>
      </c>
      <c r="J354" s="4">
        <f t="shared" si="1"/>
        <v>0</v>
      </c>
      <c r="K354" s="5">
        <f t="shared" si="2"/>
        <v>0</v>
      </c>
    </row>
    <row r="355" ht="15.0" customHeight="1">
      <c r="C355" s="65" t="str">
        <f t="shared" si="4"/>
        <v>Sofía Helena</v>
      </c>
      <c r="E355" s="23"/>
      <c r="F355" s="23"/>
      <c r="G355" s="27"/>
      <c r="J355" s="4">
        <f t="shared" si="1"/>
        <v>0</v>
      </c>
      <c r="K355" s="5">
        <f t="shared" si="2"/>
        <v>0</v>
      </c>
    </row>
    <row r="356" ht="15.0" customHeight="1">
      <c r="C356" s="65" t="str">
        <f t="shared" si="4"/>
        <v>Sofía Helena</v>
      </c>
      <c r="E356" s="23"/>
      <c r="F356" s="23"/>
      <c r="G356" s="60" t="s">
        <v>136</v>
      </c>
      <c r="J356" s="4">
        <f t="shared" si="1"/>
        <v>0</v>
      </c>
      <c r="K356" s="5">
        <f t="shared" si="2"/>
        <v>0</v>
      </c>
    </row>
    <row r="357" ht="15.0" customHeight="1">
      <c r="C357" s="65" t="str">
        <f t="shared" si="4"/>
        <v>Sofía Helena</v>
      </c>
      <c r="E357" s="23"/>
      <c r="F357" s="23"/>
      <c r="G357" s="27"/>
      <c r="J357" s="4">
        <f t="shared" si="1"/>
        <v>0</v>
      </c>
      <c r="K357" s="5">
        <f t="shared" si="2"/>
        <v>0</v>
      </c>
    </row>
    <row r="358" ht="15.0" customHeight="1">
      <c r="C358" s="65" t="str">
        <f t="shared" si="4"/>
        <v>Juan</v>
      </c>
      <c r="E358" s="58" t="s">
        <v>82</v>
      </c>
      <c r="F358" s="58" t="s">
        <v>468</v>
      </c>
      <c r="G358" s="59" t="s">
        <v>469</v>
      </c>
      <c r="J358" s="4">
        <f t="shared" si="1"/>
        <v>0</v>
      </c>
      <c r="K358" s="5">
        <f t="shared" si="2"/>
        <v>0</v>
      </c>
    </row>
    <row r="359" ht="15.0" customHeight="1">
      <c r="C359" s="65" t="str">
        <f t="shared" si="4"/>
        <v>Juan</v>
      </c>
      <c r="E359" s="23"/>
      <c r="F359" s="23"/>
      <c r="G359" s="27"/>
      <c r="J359" s="4">
        <f t="shared" si="1"/>
        <v>0</v>
      </c>
      <c r="K359" s="5">
        <f t="shared" si="2"/>
        <v>0</v>
      </c>
    </row>
    <row r="360" ht="15.0" customHeight="1">
      <c r="C360" s="65" t="str">
        <f t="shared" si="4"/>
        <v>Juan</v>
      </c>
      <c r="E360" s="23"/>
      <c r="F360" s="23"/>
      <c r="G360" s="60" t="s">
        <v>136</v>
      </c>
      <c r="J360" s="4">
        <f t="shared" si="1"/>
        <v>0</v>
      </c>
      <c r="K360" s="5">
        <f t="shared" si="2"/>
        <v>0</v>
      </c>
    </row>
    <row r="361" ht="15.0" customHeight="1">
      <c r="C361" s="65" t="str">
        <f t="shared" si="4"/>
        <v>Juan</v>
      </c>
      <c r="E361" s="23"/>
      <c r="F361" s="23"/>
      <c r="G361" s="27"/>
      <c r="J361" s="4">
        <f t="shared" si="1"/>
        <v>0</v>
      </c>
      <c r="K361" s="5">
        <f t="shared" si="2"/>
        <v>0</v>
      </c>
    </row>
    <row r="362" ht="15.0" customHeight="1">
      <c r="C362" s="65" t="str">
        <f t="shared" si="4"/>
        <v>Juan</v>
      </c>
      <c r="E362" s="58" t="s">
        <v>82</v>
      </c>
      <c r="F362" s="58" t="s">
        <v>470</v>
      </c>
      <c r="G362" s="59" t="s">
        <v>471</v>
      </c>
      <c r="I362" s="67" t="s">
        <v>246</v>
      </c>
      <c r="J362" s="4">
        <f t="shared" si="1"/>
        <v>32</v>
      </c>
      <c r="K362" s="5">
        <f t="shared" si="2"/>
        <v>1</v>
      </c>
    </row>
    <row r="363" ht="15.0" customHeight="1">
      <c r="C363" s="65" t="str">
        <f t="shared" si="4"/>
        <v>Juan</v>
      </c>
      <c r="E363" s="23"/>
      <c r="F363" s="23"/>
      <c r="G363" s="27"/>
      <c r="J363" s="4">
        <f t="shared" si="1"/>
        <v>0</v>
      </c>
      <c r="K363" s="5">
        <f t="shared" si="2"/>
        <v>0</v>
      </c>
    </row>
    <row r="364" ht="15.0" customHeight="1">
      <c r="C364" s="65" t="str">
        <f t="shared" si="4"/>
        <v>Juan</v>
      </c>
      <c r="E364" s="23"/>
      <c r="F364" s="23"/>
      <c r="G364" s="60" t="s">
        <v>136</v>
      </c>
      <c r="J364" s="4">
        <f t="shared" si="1"/>
        <v>0</v>
      </c>
      <c r="K364" s="5">
        <f t="shared" si="2"/>
        <v>0</v>
      </c>
    </row>
    <row r="365" ht="15.0" customHeight="1">
      <c r="C365" s="65" t="str">
        <f t="shared" si="4"/>
        <v>Juan</v>
      </c>
      <c r="E365" s="23"/>
      <c r="F365" s="23"/>
      <c r="G365" s="27"/>
      <c r="J365" s="4">
        <f t="shared" si="1"/>
        <v>0</v>
      </c>
      <c r="K365" s="5">
        <f t="shared" si="2"/>
        <v>0</v>
      </c>
    </row>
    <row r="366" ht="15.0" customHeight="1">
      <c r="C366" s="65" t="str">
        <f t="shared" si="4"/>
        <v>Sofía Helena</v>
      </c>
      <c r="E366" s="58" t="s">
        <v>84</v>
      </c>
      <c r="F366" s="58" t="s">
        <v>472</v>
      </c>
      <c r="G366" s="59" t="s">
        <v>473</v>
      </c>
      <c r="I366" s="67" t="s">
        <v>95</v>
      </c>
      <c r="J366" s="4">
        <f t="shared" si="1"/>
        <v>33</v>
      </c>
      <c r="K366" s="5">
        <f t="shared" si="2"/>
        <v>5</v>
      </c>
    </row>
    <row r="367" ht="15.0" customHeight="1">
      <c r="C367" s="65" t="str">
        <f t="shared" si="4"/>
        <v>Sofía Helena</v>
      </c>
      <c r="E367" s="23"/>
      <c r="F367" s="23"/>
      <c r="G367" s="59" t="s">
        <v>474</v>
      </c>
      <c r="J367" s="4">
        <f t="shared" si="1"/>
        <v>0</v>
      </c>
      <c r="K367" s="5">
        <f t="shared" si="2"/>
        <v>0</v>
      </c>
    </row>
    <row r="368" ht="15.0" customHeight="1">
      <c r="C368" s="65" t="str">
        <f t="shared" si="4"/>
        <v>Sofía Helena</v>
      </c>
      <c r="E368" s="23"/>
      <c r="F368" s="23"/>
      <c r="G368" s="27"/>
      <c r="J368" s="4">
        <f t="shared" si="1"/>
        <v>0</v>
      </c>
      <c r="K368" s="5">
        <f t="shared" si="2"/>
        <v>0</v>
      </c>
    </row>
    <row r="369" ht="15.0" customHeight="1">
      <c r="C369" s="65" t="str">
        <f t="shared" si="4"/>
        <v>Sofía Helena</v>
      </c>
      <c r="E369" s="23"/>
      <c r="F369" s="23"/>
      <c r="G369" s="60" t="s">
        <v>136</v>
      </c>
      <c r="J369" s="4">
        <f t="shared" si="1"/>
        <v>0</v>
      </c>
      <c r="K369" s="5">
        <f t="shared" si="2"/>
        <v>0</v>
      </c>
    </row>
    <row r="370" ht="15.0" customHeight="1">
      <c r="C370" s="65" t="str">
        <f t="shared" si="4"/>
        <v>Sofía Helena</v>
      </c>
      <c r="E370" s="23"/>
      <c r="F370" s="23"/>
      <c r="G370" s="27"/>
      <c r="J370" s="4">
        <f t="shared" si="1"/>
        <v>0</v>
      </c>
      <c r="K370" s="5">
        <f t="shared" si="2"/>
        <v>0</v>
      </c>
    </row>
    <row r="371" ht="15.0" customHeight="1">
      <c r="C371" s="65" t="str">
        <f t="shared" si="4"/>
        <v>Juan</v>
      </c>
      <c r="E371" s="58" t="s">
        <v>82</v>
      </c>
      <c r="F371" s="58" t="s">
        <v>472</v>
      </c>
      <c r="G371" s="59" t="s">
        <v>475</v>
      </c>
      <c r="I371" s="67" t="s">
        <v>95</v>
      </c>
      <c r="J371" s="4">
        <f t="shared" si="1"/>
        <v>33</v>
      </c>
      <c r="K371" s="5">
        <f t="shared" si="2"/>
        <v>5</v>
      </c>
    </row>
    <row r="372" ht="15.0" customHeight="1">
      <c r="C372" s="65" t="str">
        <f t="shared" si="4"/>
        <v>Juan</v>
      </c>
      <c r="E372" s="23"/>
      <c r="F372" s="23"/>
      <c r="G372" s="27"/>
      <c r="J372" s="4">
        <f t="shared" si="1"/>
        <v>0</v>
      </c>
      <c r="K372" s="5">
        <f t="shared" si="2"/>
        <v>0</v>
      </c>
    </row>
    <row r="373" ht="15.0" customHeight="1">
      <c r="C373" s="65" t="str">
        <f t="shared" si="4"/>
        <v>Juan</v>
      </c>
      <c r="E373" s="23"/>
      <c r="F373" s="23"/>
      <c r="G373" s="60" t="s">
        <v>136</v>
      </c>
      <c r="J373" s="4">
        <f t="shared" si="1"/>
        <v>0</v>
      </c>
      <c r="K373" s="5">
        <f t="shared" si="2"/>
        <v>0</v>
      </c>
    </row>
    <row r="374" ht="15.0" customHeight="1">
      <c r="C374" s="65" t="str">
        <f t="shared" si="4"/>
        <v>Juan</v>
      </c>
      <c r="E374" s="23"/>
      <c r="F374" s="23"/>
      <c r="G374" s="27"/>
      <c r="J374" s="4">
        <f t="shared" si="1"/>
        <v>0</v>
      </c>
      <c r="K374" s="5">
        <f t="shared" si="2"/>
        <v>0</v>
      </c>
    </row>
    <row r="375" ht="15.0" customHeight="1">
      <c r="C375" s="65" t="str">
        <f t="shared" si="4"/>
        <v>Sofía Helena</v>
      </c>
      <c r="E375" s="58" t="s">
        <v>84</v>
      </c>
      <c r="F375" s="58" t="s">
        <v>472</v>
      </c>
      <c r="G375" s="59" t="s">
        <v>476</v>
      </c>
      <c r="J375" s="4">
        <f t="shared" si="1"/>
        <v>0</v>
      </c>
      <c r="K375" s="5">
        <f t="shared" si="2"/>
        <v>0</v>
      </c>
    </row>
    <row r="376" ht="15.0" customHeight="1">
      <c r="C376" s="65" t="str">
        <f t="shared" si="4"/>
        <v>Sofía Helena</v>
      </c>
      <c r="E376" s="23"/>
      <c r="F376" s="23"/>
      <c r="G376" s="27"/>
      <c r="J376" s="4">
        <f t="shared" si="1"/>
        <v>0</v>
      </c>
      <c r="K376" s="5">
        <f t="shared" si="2"/>
        <v>0</v>
      </c>
    </row>
    <row r="377" ht="15.0" customHeight="1">
      <c r="C377" s="65" t="str">
        <f t="shared" si="4"/>
        <v>Sofía Helena</v>
      </c>
      <c r="E377" s="23"/>
      <c r="F377" s="23"/>
      <c r="G377" s="60" t="s">
        <v>136</v>
      </c>
      <c r="J377" s="4">
        <f t="shared" si="1"/>
        <v>0</v>
      </c>
      <c r="K377" s="5">
        <f t="shared" si="2"/>
        <v>0</v>
      </c>
    </row>
    <row r="378" ht="15.0" customHeight="1">
      <c r="C378" s="65" t="str">
        <f t="shared" si="4"/>
        <v>Sofía Helena</v>
      </c>
      <c r="E378" s="23"/>
      <c r="F378" s="23"/>
      <c r="G378" s="27"/>
      <c r="J378" s="4">
        <f t="shared" si="1"/>
        <v>0</v>
      </c>
      <c r="K378" s="5">
        <f t="shared" si="2"/>
        <v>0</v>
      </c>
    </row>
    <row r="379" ht="15.0" customHeight="1">
      <c r="C379" s="65" t="str">
        <f t="shared" si="4"/>
        <v>Juan</v>
      </c>
      <c r="E379" s="58" t="s">
        <v>82</v>
      </c>
      <c r="F379" s="58" t="s">
        <v>472</v>
      </c>
      <c r="G379" s="59" t="s">
        <v>477</v>
      </c>
      <c r="J379" s="4">
        <f t="shared" si="1"/>
        <v>0</v>
      </c>
      <c r="K379" s="5">
        <f t="shared" si="2"/>
        <v>0</v>
      </c>
    </row>
    <row r="380" ht="15.0" customHeight="1">
      <c r="C380" s="65" t="str">
        <f t="shared" si="4"/>
        <v>Juan</v>
      </c>
      <c r="E380" s="23"/>
      <c r="F380" s="23"/>
      <c r="G380" s="27"/>
      <c r="J380" s="4">
        <f t="shared" si="1"/>
        <v>0</v>
      </c>
      <c r="K380" s="5">
        <f t="shared" si="2"/>
        <v>0</v>
      </c>
    </row>
    <row r="381" ht="15.0" customHeight="1">
      <c r="C381" s="65" t="str">
        <f t="shared" si="4"/>
        <v>Juan</v>
      </c>
      <c r="E381" s="23"/>
      <c r="F381" s="23"/>
      <c r="G381" s="60" t="s">
        <v>136</v>
      </c>
      <c r="J381" s="4">
        <f t="shared" si="1"/>
        <v>0</v>
      </c>
      <c r="K381" s="5">
        <f t="shared" si="2"/>
        <v>0</v>
      </c>
    </row>
    <row r="382" ht="15.0" customHeight="1">
      <c r="C382" s="65" t="str">
        <f t="shared" si="4"/>
        <v>Juan</v>
      </c>
      <c r="E382" s="23"/>
      <c r="F382" s="23"/>
      <c r="G382" s="27"/>
      <c r="J382" s="4">
        <f t="shared" si="1"/>
        <v>0</v>
      </c>
      <c r="K382" s="5">
        <f t="shared" si="2"/>
        <v>0</v>
      </c>
    </row>
    <row r="383" ht="15.0" customHeight="1">
      <c r="C383" s="65" t="str">
        <f t="shared" si="4"/>
        <v>Sofía Helena</v>
      </c>
      <c r="E383" s="58" t="s">
        <v>84</v>
      </c>
      <c r="F383" s="58" t="s">
        <v>472</v>
      </c>
      <c r="G383" s="59" t="s">
        <v>478</v>
      </c>
      <c r="I383" s="67" t="s">
        <v>113</v>
      </c>
      <c r="J383" s="4">
        <f t="shared" si="1"/>
        <v>35</v>
      </c>
      <c r="K383" s="5">
        <f t="shared" si="2"/>
        <v>6</v>
      </c>
    </row>
    <row r="384" ht="15.0" customHeight="1">
      <c r="C384" s="65" t="str">
        <f t="shared" si="4"/>
        <v>Sofía Helena</v>
      </c>
      <c r="E384" s="23"/>
      <c r="F384" s="23"/>
      <c r="G384" s="27"/>
      <c r="J384" s="4">
        <f t="shared" si="1"/>
        <v>0</v>
      </c>
      <c r="K384" s="5">
        <f t="shared" si="2"/>
        <v>0</v>
      </c>
    </row>
    <row r="385" ht="15.0" customHeight="1">
      <c r="C385" s="65" t="str">
        <f t="shared" si="4"/>
        <v>Sofía Helena</v>
      </c>
      <c r="E385" s="23"/>
      <c r="F385" s="23"/>
      <c r="G385" s="60" t="s">
        <v>136</v>
      </c>
      <c r="J385" s="4">
        <f t="shared" si="1"/>
        <v>0</v>
      </c>
      <c r="K385" s="5">
        <f t="shared" si="2"/>
        <v>0</v>
      </c>
    </row>
    <row r="386" ht="15.0" customHeight="1">
      <c r="C386" s="65" t="str">
        <f t="shared" si="4"/>
        <v>Sofía Helena</v>
      </c>
      <c r="E386" s="23"/>
      <c r="F386" s="23"/>
      <c r="G386" s="27"/>
      <c r="J386" s="4">
        <f t="shared" si="1"/>
        <v>0</v>
      </c>
      <c r="K386" s="5">
        <f t="shared" si="2"/>
        <v>0</v>
      </c>
    </row>
    <row r="387" ht="15.0" customHeight="1">
      <c r="C387" s="65" t="str">
        <f t="shared" si="4"/>
        <v>Juan</v>
      </c>
      <c r="E387" s="58" t="s">
        <v>82</v>
      </c>
      <c r="F387" s="58" t="s">
        <v>479</v>
      </c>
      <c r="G387" s="59" t="s">
        <v>480</v>
      </c>
      <c r="I387" s="67" t="s">
        <v>185</v>
      </c>
      <c r="J387" s="4">
        <f t="shared" si="1"/>
        <v>30</v>
      </c>
      <c r="K387" s="5">
        <f t="shared" si="2"/>
        <v>8</v>
      </c>
    </row>
    <row r="388" ht="15.0" customHeight="1">
      <c r="C388" s="65" t="str">
        <f t="shared" si="4"/>
        <v>Juan</v>
      </c>
      <c r="E388" s="23"/>
      <c r="F388" s="23"/>
      <c r="G388" s="59" t="s">
        <v>481</v>
      </c>
      <c r="J388" s="4">
        <f t="shared" si="1"/>
        <v>0</v>
      </c>
      <c r="K388" s="5">
        <f t="shared" si="2"/>
        <v>0</v>
      </c>
    </row>
    <row r="389" ht="15.0" customHeight="1">
      <c r="C389" s="65" t="str">
        <f t="shared" si="4"/>
        <v>Juan</v>
      </c>
      <c r="E389" s="23"/>
      <c r="F389" s="23"/>
      <c r="G389" s="27"/>
      <c r="J389" s="4">
        <f t="shared" si="1"/>
        <v>0</v>
      </c>
      <c r="K389" s="5">
        <f t="shared" si="2"/>
        <v>0</v>
      </c>
    </row>
    <row r="390" ht="15.0" customHeight="1">
      <c r="C390" s="65" t="str">
        <f t="shared" si="4"/>
        <v>Juan</v>
      </c>
      <c r="E390" s="23"/>
      <c r="F390" s="23"/>
      <c r="G390" s="60" t="s">
        <v>136</v>
      </c>
      <c r="J390" s="4">
        <f t="shared" si="1"/>
        <v>0</v>
      </c>
      <c r="K390" s="5">
        <f t="shared" si="2"/>
        <v>0</v>
      </c>
    </row>
    <row r="391" ht="15.0" customHeight="1">
      <c r="C391" s="65" t="str">
        <f t="shared" si="4"/>
        <v>Juan</v>
      </c>
      <c r="E391" s="23"/>
      <c r="F391" s="23"/>
      <c r="G391" s="27"/>
      <c r="J391" s="4">
        <f t="shared" si="1"/>
        <v>0</v>
      </c>
      <c r="K391" s="5">
        <f t="shared" si="2"/>
        <v>0</v>
      </c>
    </row>
    <row r="392" ht="15.0" customHeight="1">
      <c r="C392" s="65" t="str">
        <f t="shared" si="4"/>
        <v>Sofía Helena</v>
      </c>
      <c r="E392" s="58" t="s">
        <v>84</v>
      </c>
      <c r="F392" s="58" t="s">
        <v>479</v>
      </c>
      <c r="G392" s="59" t="s">
        <v>482</v>
      </c>
      <c r="I392" s="67" t="s">
        <v>172</v>
      </c>
      <c r="J392" s="4">
        <f t="shared" si="1"/>
        <v>26</v>
      </c>
      <c r="K392" s="5">
        <f t="shared" si="2"/>
        <v>3</v>
      </c>
    </row>
    <row r="393" ht="15.0" customHeight="1">
      <c r="C393" s="65" t="str">
        <f t="shared" si="4"/>
        <v>Sofía Helena</v>
      </c>
      <c r="E393" s="23"/>
      <c r="F393" s="23"/>
      <c r="G393" s="59" t="s">
        <v>483</v>
      </c>
      <c r="J393" s="4">
        <f t="shared" si="1"/>
        <v>0</v>
      </c>
      <c r="K393" s="5">
        <f t="shared" si="2"/>
        <v>0</v>
      </c>
    </row>
    <row r="394" ht="15.0" customHeight="1">
      <c r="C394" s="65" t="str">
        <f t="shared" si="4"/>
        <v>Sofía Helena</v>
      </c>
      <c r="E394" s="23"/>
      <c r="F394" s="23"/>
      <c r="G394" s="27"/>
      <c r="J394" s="4">
        <f t="shared" si="1"/>
        <v>0</v>
      </c>
      <c r="K394" s="5">
        <f t="shared" si="2"/>
        <v>0</v>
      </c>
    </row>
    <row r="395" ht="15.0" customHeight="1">
      <c r="C395" s="65" t="str">
        <f t="shared" si="4"/>
        <v>Sofía Helena</v>
      </c>
      <c r="E395" s="23"/>
      <c r="F395" s="23"/>
      <c r="G395" s="60" t="s">
        <v>136</v>
      </c>
      <c r="J395" s="4">
        <f t="shared" si="1"/>
        <v>0</v>
      </c>
      <c r="K395" s="5">
        <f t="shared" si="2"/>
        <v>0</v>
      </c>
    </row>
    <row r="396" ht="15.0" customHeight="1">
      <c r="C396" s="65" t="str">
        <f t="shared" si="4"/>
        <v>Sofía Helena</v>
      </c>
      <c r="E396" s="23"/>
      <c r="F396" s="23"/>
      <c r="G396" s="27"/>
      <c r="J396" s="4">
        <f t="shared" si="1"/>
        <v>0</v>
      </c>
      <c r="K396" s="5">
        <f t="shared" si="2"/>
        <v>0</v>
      </c>
    </row>
    <row r="397" ht="15.0" customHeight="1">
      <c r="C397" s="65" t="str">
        <f t="shared" si="4"/>
        <v>Colo</v>
      </c>
      <c r="E397" s="58" t="s">
        <v>85</v>
      </c>
      <c r="F397" s="58" t="s">
        <v>479</v>
      </c>
      <c r="G397" s="59" t="s">
        <v>484</v>
      </c>
      <c r="J397" s="4">
        <f t="shared" si="1"/>
        <v>0</v>
      </c>
      <c r="K397" s="5">
        <f t="shared" si="2"/>
        <v>0</v>
      </c>
    </row>
    <row r="398" ht="15.0" customHeight="1">
      <c r="C398" s="65" t="str">
        <f t="shared" si="4"/>
        <v>Colo</v>
      </c>
      <c r="E398" s="23"/>
      <c r="F398" s="23"/>
      <c r="G398" s="27"/>
      <c r="J398" s="4">
        <f t="shared" si="1"/>
        <v>0</v>
      </c>
      <c r="K398" s="5">
        <f t="shared" si="2"/>
        <v>0</v>
      </c>
    </row>
    <row r="399" ht="15.0" customHeight="1">
      <c r="C399" s="65" t="str">
        <f t="shared" si="4"/>
        <v>Colo</v>
      </c>
      <c r="E399" s="23"/>
      <c r="F399" s="23"/>
      <c r="G399" s="60" t="s">
        <v>136</v>
      </c>
      <c r="J399" s="4">
        <f t="shared" si="1"/>
        <v>0</v>
      </c>
      <c r="K399" s="5">
        <f t="shared" si="2"/>
        <v>0</v>
      </c>
    </row>
    <row r="400" ht="15.0" customHeight="1">
      <c r="C400" s="65" t="str">
        <f t="shared" si="4"/>
        <v>Colo</v>
      </c>
      <c r="E400" s="23"/>
      <c r="F400" s="23"/>
      <c r="G400" s="27"/>
      <c r="J400" s="4">
        <f t="shared" si="1"/>
        <v>0</v>
      </c>
      <c r="K400" s="5">
        <f t="shared" si="2"/>
        <v>0</v>
      </c>
    </row>
    <row r="401" ht="15.0" customHeight="1">
      <c r="C401" s="65" t="str">
        <f t="shared" si="4"/>
        <v>Sofía Helena</v>
      </c>
      <c r="E401" s="58" t="s">
        <v>84</v>
      </c>
      <c r="F401" s="58" t="s">
        <v>479</v>
      </c>
      <c r="G401" s="59" t="s">
        <v>485</v>
      </c>
      <c r="J401" s="4">
        <f t="shared" si="1"/>
        <v>0</v>
      </c>
      <c r="K401" s="5">
        <f t="shared" si="2"/>
        <v>0</v>
      </c>
    </row>
    <row r="402" ht="15.0" customHeight="1">
      <c r="C402" s="65" t="str">
        <f t="shared" si="4"/>
        <v>Sofía Helena</v>
      </c>
      <c r="E402" s="23"/>
      <c r="F402" s="23"/>
      <c r="G402" s="27"/>
      <c r="J402" s="4">
        <f t="shared" si="1"/>
        <v>0</v>
      </c>
      <c r="K402" s="5">
        <f t="shared" si="2"/>
        <v>0</v>
      </c>
    </row>
    <row r="403" ht="15.0" customHeight="1">
      <c r="C403" s="65" t="str">
        <f t="shared" si="4"/>
        <v>Sofía Helena</v>
      </c>
      <c r="E403" s="23"/>
      <c r="F403" s="23"/>
      <c r="G403" s="60" t="s">
        <v>136</v>
      </c>
      <c r="J403" s="4">
        <f t="shared" si="1"/>
        <v>0</v>
      </c>
      <c r="K403" s="5">
        <f t="shared" si="2"/>
        <v>0</v>
      </c>
    </row>
    <row r="404" ht="15.0" customHeight="1">
      <c r="C404" s="65" t="str">
        <f t="shared" si="4"/>
        <v>Sofía Helena</v>
      </c>
      <c r="E404" s="23"/>
      <c r="F404" s="23"/>
      <c r="G404" s="27"/>
      <c r="J404" s="4">
        <f t="shared" si="1"/>
        <v>0</v>
      </c>
      <c r="K404" s="5">
        <f t="shared" si="2"/>
        <v>0</v>
      </c>
    </row>
    <row r="405" ht="15.0" customHeight="1">
      <c r="C405" s="65" t="str">
        <f t="shared" si="4"/>
        <v>Juan</v>
      </c>
      <c r="E405" s="58" t="s">
        <v>82</v>
      </c>
      <c r="F405" s="58" t="s">
        <v>486</v>
      </c>
      <c r="G405" s="59" t="s">
        <v>487</v>
      </c>
      <c r="J405" s="4">
        <f t="shared" si="1"/>
        <v>0</v>
      </c>
      <c r="K405" s="5">
        <f t="shared" si="2"/>
        <v>0</v>
      </c>
    </row>
    <row r="406" ht="15.0" customHeight="1">
      <c r="C406" s="65" t="str">
        <f t="shared" si="4"/>
        <v>Juan</v>
      </c>
      <c r="E406" s="23"/>
      <c r="F406" s="23"/>
      <c r="G406" s="27"/>
      <c r="J406" s="4">
        <f t="shared" si="1"/>
        <v>0</v>
      </c>
      <c r="K406" s="5">
        <f t="shared" si="2"/>
        <v>0</v>
      </c>
    </row>
    <row r="407" ht="15.0" customHeight="1">
      <c r="C407" s="65" t="str">
        <f t="shared" si="4"/>
        <v>Juan</v>
      </c>
      <c r="E407" s="23"/>
      <c r="F407" s="23"/>
      <c r="G407" s="60" t="s">
        <v>136</v>
      </c>
      <c r="J407" s="4">
        <f t="shared" si="1"/>
        <v>0</v>
      </c>
      <c r="K407" s="5">
        <f t="shared" si="2"/>
        <v>0</v>
      </c>
    </row>
    <row r="408" ht="15.0" customHeight="1">
      <c r="C408" s="65" t="str">
        <f t="shared" si="4"/>
        <v>Juan</v>
      </c>
      <c r="E408" s="23"/>
      <c r="F408" s="23"/>
      <c r="G408" s="27"/>
      <c r="J408" s="4">
        <f t="shared" si="1"/>
        <v>0</v>
      </c>
      <c r="K408" s="5">
        <f t="shared" si="2"/>
        <v>0</v>
      </c>
    </row>
    <row r="409" ht="15.0" customHeight="1">
      <c r="C409" s="65" t="str">
        <f t="shared" si="4"/>
        <v>Colo</v>
      </c>
      <c r="E409" s="58" t="s">
        <v>85</v>
      </c>
      <c r="F409" s="58" t="s">
        <v>486</v>
      </c>
      <c r="G409" s="59" t="s">
        <v>488</v>
      </c>
      <c r="J409" s="4">
        <f t="shared" si="1"/>
        <v>0</v>
      </c>
      <c r="K409" s="5">
        <f t="shared" si="2"/>
        <v>0</v>
      </c>
    </row>
    <row r="410" ht="15.0" customHeight="1">
      <c r="C410" s="65" t="str">
        <f t="shared" si="4"/>
        <v>Colo</v>
      </c>
      <c r="E410" s="23"/>
      <c r="F410" s="23"/>
      <c r="G410" s="59" t="s">
        <v>489</v>
      </c>
      <c r="J410" s="4">
        <f t="shared" si="1"/>
        <v>0</v>
      </c>
      <c r="K410" s="5">
        <f t="shared" si="2"/>
        <v>0</v>
      </c>
    </row>
    <row r="411" ht="15.0" customHeight="1">
      <c r="C411" s="65" t="str">
        <f t="shared" si="4"/>
        <v>Colo</v>
      </c>
      <c r="E411" s="23"/>
      <c r="F411" s="23"/>
      <c r="G411" s="27"/>
      <c r="J411" s="4">
        <f t="shared" si="1"/>
        <v>0</v>
      </c>
      <c r="K411" s="5">
        <f t="shared" si="2"/>
        <v>0</v>
      </c>
    </row>
    <row r="412" ht="15.0" customHeight="1">
      <c r="C412" s="65" t="str">
        <f t="shared" si="4"/>
        <v>Colo</v>
      </c>
      <c r="E412" s="23"/>
      <c r="F412" s="23"/>
      <c r="G412" s="60" t="s">
        <v>136</v>
      </c>
      <c r="J412" s="4">
        <f t="shared" si="1"/>
        <v>0</v>
      </c>
      <c r="K412" s="5">
        <f t="shared" si="2"/>
        <v>0</v>
      </c>
    </row>
    <row r="413" ht="15.0" customHeight="1">
      <c r="C413" s="65" t="str">
        <f t="shared" si="4"/>
        <v>Colo</v>
      </c>
      <c r="E413" s="23"/>
      <c r="F413" s="23"/>
      <c r="G413" s="27"/>
      <c r="J413" s="4">
        <f t="shared" si="1"/>
        <v>0</v>
      </c>
      <c r="K413" s="5">
        <f t="shared" si="2"/>
        <v>0</v>
      </c>
    </row>
    <row r="414" ht="15.0" customHeight="1">
      <c r="C414" s="65" t="str">
        <f t="shared" si="4"/>
        <v>Sofía Helena</v>
      </c>
      <c r="E414" s="58" t="s">
        <v>84</v>
      </c>
      <c r="F414" s="58" t="s">
        <v>490</v>
      </c>
      <c r="G414" s="59" t="s">
        <v>491</v>
      </c>
      <c r="J414" s="4">
        <f t="shared" si="1"/>
        <v>0</v>
      </c>
      <c r="K414" s="5">
        <f t="shared" si="2"/>
        <v>0</v>
      </c>
    </row>
    <row r="415" ht="15.0" customHeight="1">
      <c r="C415" s="65" t="str">
        <f t="shared" si="4"/>
        <v>Sofía Helena</v>
      </c>
      <c r="E415" s="23"/>
      <c r="F415" s="23"/>
      <c r="G415" s="27"/>
      <c r="J415" s="4">
        <f t="shared" si="1"/>
        <v>0</v>
      </c>
      <c r="K415" s="5">
        <f t="shared" si="2"/>
        <v>0</v>
      </c>
    </row>
    <row r="416" ht="15.0" customHeight="1">
      <c r="C416" s="65" t="str">
        <f t="shared" si="4"/>
        <v>Sofía Helena</v>
      </c>
      <c r="E416" s="23"/>
      <c r="F416" s="23"/>
      <c r="G416" s="60" t="s">
        <v>136</v>
      </c>
      <c r="J416" s="4">
        <f t="shared" si="1"/>
        <v>0</v>
      </c>
      <c r="K416" s="5">
        <f t="shared" si="2"/>
        <v>0</v>
      </c>
    </row>
    <row r="417" ht="15.0" customHeight="1">
      <c r="C417" s="65" t="str">
        <f t="shared" si="4"/>
        <v>Sofía Helena</v>
      </c>
      <c r="E417" s="23"/>
      <c r="F417" s="23"/>
      <c r="G417" s="27"/>
      <c r="J417" s="4">
        <f t="shared" si="1"/>
        <v>0</v>
      </c>
      <c r="K417" s="5">
        <f t="shared" si="2"/>
        <v>0</v>
      </c>
    </row>
    <row r="418" ht="15.0" customHeight="1">
      <c r="C418" s="65" t="str">
        <f t="shared" si="4"/>
        <v>Colo</v>
      </c>
      <c r="E418" s="58" t="s">
        <v>85</v>
      </c>
      <c r="F418" s="58" t="s">
        <v>490</v>
      </c>
      <c r="G418" s="59" t="s">
        <v>492</v>
      </c>
      <c r="J418" s="4">
        <f t="shared" si="1"/>
        <v>0</v>
      </c>
      <c r="K418" s="5">
        <f t="shared" si="2"/>
        <v>0</v>
      </c>
    </row>
    <row r="419" ht="15.0" customHeight="1">
      <c r="C419" s="65" t="str">
        <f t="shared" si="4"/>
        <v>Colo</v>
      </c>
      <c r="E419" s="23"/>
      <c r="F419" s="23"/>
      <c r="G419" s="27"/>
      <c r="J419" s="4">
        <f t="shared" si="1"/>
        <v>0</v>
      </c>
      <c r="K419" s="5">
        <f t="shared" si="2"/>
        <v>0</v>
      </c>
    </row>
    <row r="420" ht="15.0" customHeight="1">
      <c r="C420" s="65" t="str">
        <f t="shared" si="4"/>
        <v>Colo</v>
      </c>
      <c r="E420" s="23"/>
      <c r="F420" s="23"/>
      <c r="G420" s="60" t="s">
        <v>136</v>
      </c>
      <c r="J420" s="4">
        <f t="shared" si="1"/>
        <v>0</v>
      </c>
      <c r="K420" s="5">
        <f t="shared" si="2"/>
        <v>0</v>
      </c>
    </row>
    <row r="421" ht="15.0" customHeight="1">
      <c r="C421" s="65" t="str">
        <f t="shared" si="4"/>
        <v>Colo</v>
      </c>
      <c r="E421" s="23"/>
      <c r="F421" s="23"/>
      <c r="G421" s="27"/>
      <c r="J421" s="4">
        <f t="shared" si="1"/>
        <v>0</v>
      </c>
      <c r="K421" s="5">
        <f t="shared" si="2"/>
        <v>0</v>
      </c>
    </row>
    <row r="422" ht="15.0" customHeight="1">
      <c r="C422" s="65" t="str">
        <f t="shared" si="4"/>
        <v>Sofía Helena</v>
      </c>
      <c r="E422" s="58" t="s">
        <v>84</v>
      </c>
      <c r="F422" s="58" t="s">
        <v>493</v>
      </c>
      <c r="G422" s="59" t="s">
        <v>494</v>
      </c>
      <c r="J422" s="4">
        <f t="shared" si="1"/>
        <v>0</v>
      </c>
      <c r="K422" s="5">
        <f t="shared" si="2"/>
        <v>0</v>
      </c>
    </row>
    <row r="423" ht="15.0" customHeight="1">
      <c r="C423" s="65" t="str">
        <f t="shared" si="4"/>
        <v>Sofía Helena</v>
      </c>
      <c r="E423" s="23"/>
      <c r="F423" s="23"/>
      <c r="G423" s="27"/>
      <c r="J423" s="4">
        <f t="shared" si="1"/>
        <v>0</v>
      </c>
      <c r="K423" s="5">
        <f t="shared" si="2"/>
        <v>0</v>
      </c>
    </row>
    <row r="424" ht="15.0" customHeight="1">
      <c r="C424" s="65" t="str">
        <f t="shared" si="4"/>
        <v>Sofía Helena</v>
      </c>
      <c r="E424" s="23"/>
      <c r="F424" s="23"/>
      <c r="G424" s="60" t="s">
        <v>136</v>
      </c>
      <c r="J424" s="4">
        <f t="shared" si="1"/>
        <v>0</v>
      </c>
      <c r="K424" s="5">
        <f t="shared" si="2"/>
        <v>0</v>
      </c>
    </row>
    <row r="425" ht="15.0" customHeight="1">
      <c r="C425" s="65" t="str">
        <f t="shared" si="4"/>
        <v>Sofía Helena</v>
      </c>
      <c r="E425" s="23"/>
      <c r="F425" s="23"/>
      <c r="G425" s="27"/>
      <c r="J425" s="4">
        <f t="shared" si="1"/>
        <v>0</v>
      </c>
      <c r="K425" s="5">
        <f t="shared" si="2"/>
        <v>0</v>
      </c>
    </row>
    <row r="426" ht="15.0" customHeight="1">
      <c r="C426" s="65" t="str">
        <f t="shared" si="4"/>
        <v>Juan</v>
      </c>
      <c r="E426" s="58" t="s">
        <v>82</v>
      </c>
      <c r="F426" s="58" t="s">
        <v>495</v>
      </c>
      <c r="G426" s="59" t="s">
        <v>496</v>
      </c>
      <c r="I426" s="67" t="s">
        <v>95</v>
      </c>
      <c r="J426" s="4">
        <f t="shared" si="1"/>
        <v>33</v>
      </c>
      <c r="K426" s="5">
        <f t="shared" si="2"/>
        <v>5</v>
      </c>
    </row>
    <row r="427" ht="15.0" customHeight="1">
      <c r="C427" s="65" t="str">
        <f t="shared" si="4"/>
        <v>Juan</v>
      </c>
      <c r="E427" s="23"/>
      <c r="F427" s="23"/>
      <c r="G427" s="27"/>
      <c r="J427" s="4">
        <f t="shared" si="1"/>
        <v>0</v>
      </c>
      <c r="K427" s="5">
        <f t="shared" si="2"/>
        <v>0</v>
      </c>
    </row>
    <row r="428" ht="15.0" customHeight="1">
      <c r="C428" s="65" t="str">
        <f t="shared" si="4"/>
        <v>Juan</v>
      </c>
      <c r="E428" s="23"/>
      <c r="F428" s="23"/>
      <c r="G428" s="60" t="s">
        <v>136</v>
      </c>
      <c r="J428" s="4">
        <f t="shared" si="1"/>
        <v>0</v>
      </c>
      <c r="K428" s="5">
        <f t="shared" si="2"/>
        <v>0</v>
      </c>
    </row>
    <row r="429" ht="15.0" customHeight="1">
      <c r="C429" s="65" t="str">
        <f t="shared" si="4"/>
        <v>Juan</v>
      </c>
      <c r="E429" s="23"/>
      <c r="F429" s="23"/>
      <c r="G429" s="27"/>
      <c r="J429" s="4">
        <f t="shared" si="1"/>
        <v>0</v>
      </c>
      <c r="K429" s="5">
        <f t="shared" si="2"/>
        <v>0</v>
      </c>
    </row>
    <row r="430" ht="15.0" customHeight="1">
      <c r="C430" s="65" t="str">
        <f t="shared" si="4"/>
        <v>Sofía Helena</v>
      </c>
      <c r="E430" s="58" t="s">
        <v>84</v>
      </c>
      <c r="F430" s="58" t="s">
        <v>497</v>
      </c>
      <c r="G430" s="59" t="s">
        <v>498</v>
      </c>
      <c r="J430" s="4">
        <f t="shared" si="1"/>
        <v>0</v>
      </c>
      <c r="K430" s="5">
        <f t="shared" si="2"/>
        <v>0</v>
      </c>
    </row>
    <row r="431" ht="15.0" customHeight="1">
      <c r="C431" s="65" t="str">
        <f t="shared" si="4"/>
        <v>Sofía Helena</v>
      </c>
      <c r="E431" s="23"/>
      <c r="F431" s="23"/>
      <c r="G431" s="59" t="s">
        <v>499</v>
      </c>
      <c r="I431" s="67" t="s">
        <v>185</v>
      </c>
      <c r="J431" s="4">
        <f t="shared" si="1"/>
        <v>30</v>
      </c>
      <c r="K431" s="5">
        <f t="shared" si="2"/>
        <v>8</v>
      </c>
    </row>
    <row r="432" ht="15.0" customHeight="1">
      <c r="C432" s="65" t="str">
        <f t="shared" si="4"/>
        <v>Sofía Helena</v>
      </c>
      <c r="E432" s="23"/>
      <c r="F432" s="23"/>
      <c r="G432" s="27"/>
      <c r="J432" s="4">
        <f t="shared" si="1"/>
        <v>0</v>
      </c>
      <c r="K432" s="5">
        <f t="shared" si="2"/>
        <v>0</v>
      </c>
    </row>
    <row r="433" ht="15.0" customHeight="1">
      <c r="C433" s="65" t="str">
        <f t="shared" si="4"/>
        <v>Sofía Helena</v>
      </c>
      <c r="E433" s="23"/>
      <c r="F433" s="23"/>
      <c r="G433" s="60" t="s">
        <v>136</v>
      </c>
      <c r="J433" s="4">
        <f t="shared" si="1"/>
        <v>0</v>
      </c>
      <c r="K433" s="5">
        <f t="shared" si="2"/>
        <v>0</v>
      </c>
    </row>
    <row r="434" ht="15.0" customHeight="1">
      <c r="C434" s="65" t="str">
        <f t="shared" si="4"/>
        <v>Sofía Helena</v>
      </c>
      <c r="E434" s="23"/>
      <c r="F434" s="23"/>
      <c r="G434" s="27"/>
      <c r="J434" s="4">
        <f t="shared" si="1"/>
        <v>0</v>
      </c>
      <c r="K434" s="5">
        <f t="shared" si="2"/>
        <v>0</v>
      </c>
    </row>
    <row r="435" ht="15.0" customHeight="1">
      <c r="C435" s="65" t="str">
        <f t="shared" si="4"/>
        <v>Juan</v>
      </c>
      <c r="E435" s="58" t="s">
        <v>82</v>
      </c>
      <c r="F435" s="58" t="s">
        <v>497</v>
      </c>
      <c r="G435" s="59" t="s">
        <v>500</v>
      </c>
      <c r="I435" s="67" t="s">
        <v>131</v>
      </c>
      <c r="J435" s="4">
        <f t="shared" si="1"/>
        <v>3</v>
      </c>
      <c r="K435" s="5">
        <f t="shared" si="2"/>
        <v>5</v>
      </c>
    </row>
    <row r="436" ht="15.0" customHeight="1">
      <c r="C436" s="65" t="str">
        <f t="shared" si="4"/>
        <v>Juan</v>
      </c>
      <c r="E436" s="23"/>
      <c r="F436" s="23"/>
      <c r="G436" s="27"/>
      <c r="J436" s="4">
        <f t="shared" si="1"/>
        <v>0</v>
      </c>
      <c r="K436" s="5">
        <f t="shared" si="2"/>
        <v>0</v>
      </c>
    </row>
    <row r="437" ht="15.0" customHeight="1">
      <c r="C437" s="65" t="str">
        <f t="shared" si="4"/>
        <v>Juan</v>
      </c>
      <c r="E437" s="23"/>
      <c r="F437" s="23"/>
      <c r="G437" s="60" t="s">
        <v>136</v>
      </c>
      <c r="J437" s="4">
        <f t="shared" si="1"/>
        <v>0</v>
      </c>
      <c r="K437" s="5">
        <f t="shared" si="2"/>
        <v>0</v>
      </c>
    </row>
    <row r="438" ht="15.0" customHeight="1">
      <c r="C438" s="65" t="str">
        <f t="shared" si="4"/>
        <v>Juan</v>
      </c>
      <c r="E438" s="23"/>
      <c r="F438" s="23"/>
      <c r="G438" s="27"/>
      <c r="J438" s="4">
        <f t="shared" si="1"/>
        <v>0</v>
      </c>
      <c r="K438" s="5">
        <f t="shared" si="2"/>
        <v>0</v>
      </c>
    </row>
    <row r="439" ht="15.0" customHeight="1">
      <c r="C439" s="65" t="str">
        <f t="shared" si="4"/>
        <v>Colo</v>
      </c>
      <c r="E439" s="58" t="s">
        <v>85</v>
      </c>
      <c r="F439" s="58" t="s">
        <v>497</v>
      </c>
      <c r="G439" s="59" t="s">
        <v>501</v>
      </c>
      <c r="I439" s="67" t="s">
        <v>172</v>
      </c>
      <c r="J439" s="4">
        <f t="shared" si="1"/>
        <v>26</v>
      </c>
      <c r="K439" s="5">
        <f t="shared" si="2"/>
        <v>3</v>
      </c>
    </row>
    <row r="440" ht="15.0" customHeight="1">
      <c r="C440" s="65" t="str">
        <f t="shared" si="4"/>
        <v>Colo</v>
      </c>
      <c r="E440" s="23"/>
      <c r="F440" s="23"/>
      <c r="G440" s="27"/>
      <c r="J440" s="4">
        <f t="shared" si="1"/>
        <v>0</v>
      </c>
      <c r="K440" s="5">
        <f t="shared" si="2"/>
        <v>0</v>
      </c>
    </row>
    <row r="441" ht="15.0" customHeight="1">
      <c r="C441" s="65" t="str">
        <f t="shared" si="4"/>
        <v>Colo</v>
      </c>
      <c r="E441" s="23"/>
      <c r="F441" s="23"/>
      <c r="G441" s="60" t="s">
        <v>136</v>
      </c>
      <c r="J441" s="4">
        <f t="shared" si="1"/>
        <v>0</v>
      </c>
      <c r="K441" s="5">
        <f t="shared" si="2"/>
        <v>0</v>
      </c>
    </row>
    <row r="442" ht="15.0" customHeight="1">
      <c r="C442" s="65" t="str">
        <f t="shared" si="4"/>
        <v>Colo</v>
      </c>
      <c r="E442" s="23"/>
      <c r="F442" s="23"/>
      <c r="G442" s="27"/>
      <c r="J442" s="4">
        <f t="shared" si="1"/>
        <v>0</v>
      </c>
      <c r="K442" s="5">
        <f t="shared" si="2"/>
        <v>0</v>
      </c>
    </row>
    <row r="443" ht="15.0" customHeight="1">
      <c r="C443" s="65" t="str">
        <f t="shared" si="4"/>
        <v>Sofía Helena</v>
      </c>
      <c r="E443" s="58" t="s">
        <v>84</v>
      </c>
      <c r="F443" s="58" t="s">
        <v>497</v>
      </c>
      <c r="G443" s="59" t="s">
        <v>386</v>
      </c>
      <c r="J443" s="4">
        <f t="shared" si="1"/>
        <v>0</v>
      </c>
      <c r="K443" s="5">
        <f t="shared" si="2"/>
        <v>0</v>
      </c>
    </row>
    <row r="444" ht="15.0" customHeight="1">
      <c r="C444" s="65" t="str">
        <f t="shared" si="4"/>
        <v>Sofía Helena</v>
      </c>
      <c r="E444" s="23"/>
      <c r="F444" s="23"/>
      <c r="G444" s="27"/>
      <c r="J444" s="4">
        <f t="shared" si="1"/>
        <v>0</v>
      </c>
      <c r="K444" s="5">
        <f t="shared" si="2"/>
        <v>0</v>
      </c>
    </row>
    <row r="445" ht="15.0" customHeight="1">
      <c r="C445" s="65" t="str">
        <f t="shared" si="4"/>
        <v>Sofía Helena</v>
      </c>
      <c r="E445" s="23"/>
      <c r="F445" s="23"/>
      <c r="G445" s="60" t="s">
        <v>136</v>
      </c>
      <c r="J445" s="4">
        <f t="shared" si="1"/>
        <v>0</v>
      </c>
      <c r="K445" s="5">
        <f t="shared" si="2"/>
        <v>0</v>
      </c>
    </row>
    <row r="446" ht="15.0" customHeight="1">
      <c r="C446" s="65" t="str">
        <f t="shared" si="4"/>
        <v>Sofía Helena</v>
      </c>
      <c r="E446" s="23"/>
      <c r="F446" s="23"/>
      <c r="G446" s="27"/>
      <c r="J446" s="4">
        <f t="shared" si="1"/>
        <v>0</v>
      </c>
      <c r="K446" s="5">
        <f t="shared" si="2"/>
        <v>0</v>
      </c>
    </row>
    <row r="447" ht="15.0" customHeight="1">
      <c r="C447" s="65" t="str">
        <f t="shared" si="4"/>
        <v>Juan</v>
      </c>
      <c r="E447" s="58" t="s">
        <v>82</v>
      </c>
      <c r="F447" s="58" t="s">
        <v>502</v>
      </c>
      <c r="G447" s="59" t="s">
        <v>503</v>
      </c>
      <c r="J447" s="4">
        <f t="shared" si="1"/>
        <v>0</v>
      </c>
      <c r="K447" s="5">
        <f t="shared" si="2"/>
        <v>0</v>
      </c>
    </row>
    <row r="448" ht="15.0" customHeight="1">
      <c r="C448" s="65" t="str">
        <f t="shared" si="4"/>
        <v>Juan</v>
      </c>
      <c r="E448" s="23"/>
      <c r="F448" s="23"/>
      <c r="G448" s="59" t="s">
        <v>504</v>
      </c>
      <c r="I448" s="67" t="s">
        <v>143</v>
      </c>
      <c r="J448" s="4">
        <f t="shared" si="1"/>
        <v>5</v>
      </c>
      <c r="K448" s="5">
        <f t="shared" si="2"/>
        <v>4</v>
      </c>
    </row>
    <row r="449" ht="15.0" customHeight="1">
      <c r="C449" s="65" t="str">
        <f t="shared" si="4"/>
        <v>Juan</v>
      </c>
      <c r="E449" s="23"/>
      <c r="F449" s="23"/>
      <c r="G449" s="27"/>
      <c r="J449" s="4">
        <f t="shared" si="1"/>
        <v>0</v>
      </c>
      <c r="K449" s="5">
        <f t="shared" si="2"/>
        <v>0</v>
      </c>
    </row>
    <row r="450" ht="15.0" customHeight="1">
      <c r="C450" s="65" t="str">
        <f t="shared" si="4"/>
        <v>Juan</v>
      </c>
      <c r="E450" s="23"/>
      <c r="F450" s="23"/>
      <c r="G450" s="60" t="s">
        <v>136</v>
      </c>
      <c r="J450" s="4">
        <f t="shared" si="1"/>
        <v>0</v>
      </c>
      <c r="K450" s="5">
        <f t="shared" si="2"/>
        <v>0</v>
      </c>
    </row>
    <row r="451" ht="15.0" customHeight="1">
      <c r="C451" s="65" t="str">
        <f t="shared" si="4"/>
        <v>Juan</v>
      </c>
      <c r="E451" s="23"/>
      <c r="F451" s="23"/>
      <c r="G451" s="27"/>
      <c r="J451" s="4">
        <f t="shared" si="1"/>
        <v>0</v>
      </c>
      <c r="K451" s="5">
        <f t="shared" si="2"/>
        <v>0</v>
      </c>
    </row>
    <row r="452" ht="15.0" customHeight="1">
      <c r="C452" s="65" t="str">
        <f t="shared" si="4"/>
        <v>Colo</v>
      </c>
      <c r="E452" s="58" t="s">
        <v>85</v>
      </c>
      <c r="F452" s="58" t="s">
        <v>505</v>
      </c>
      <c r="G452" s="59" t="s">
        <v>506</v>
      </c>
      <c r="I452" s="67" t="s">
        <v>113</v>
      </c>
      <c r="J452" s="4">
        <f t="shared" si="1"/>
        <v>35</v>
      </c>
      <c r="K452" s="5">
        <f t="shared" si="2"/>
        <v>6</v>
      </c>
    </row>
    <row r="453" ht="15.0" customHeight="1">
      <c r="C453" s="65" t="str">
        <f t="shared" si="4"/>
        <v>Colo</v>
      </c>
      <c r="E453" s="23"/>
      <c r="F453" s="23"/>
      <c r="G453" s="27"/>
      <c r="J453" s="4">
        <f t="shared" si="1"/>
        <v>0</v>
      </c>
      <c r="K453" s="5">
        <f t="shared" si="2"/>
        <v>0</v>
      </c>
    </row>
    <row r="454" ht="15.0" customHeight="1">
      <c r="C454" s="65" t="str">
        <f t="shared" si="4"/>
        <v>Colo</v>
      </c>
      <c r="E454" s="23"/>
      <c r="F454" s="23"/>
      <c r="G454" s="60" t="s">
        <v>136</v>
      </c>
      <c r="J454" s="4">
        <f t="shared" si="1"/>
        <v>0</v>
      </c>
      <c r="K454" s="5">
        <f t="shared" si="2"/>
        <v>0</v>
      </c>
    </row>
    <row r="455" ht="15.0" customHeight="1">
      <c r="C455" s="65" t="str">
        <f t="shared" si="4"/>
        <v>Colo</v>
      </c>
      <c r="E455" s="23"/>
      <c r="F455" s="23"/>
      <c r="G455" s="27"/>
      <c r="J455" s="4">
        <f t="shared" si="1"/>
        <v>0</v>
      </c>
      <c r="K455" s="5">
        <f t="shared" si="2"/>
        <v>0</v>
      </c>
    </row>
    <row r="456" ht="15.0" customHeight="1">
      <c r="C456" s="65" t="str">
        <f t="shared" si="4"/>
        <v>Sofía Helena</v>
      </c>
      <c r="E456" s="58" t="s">
        <v>84</v>
      </c>
      <c r="F456" s="58" t="s">
        <v>505</v>
      </c>
      <c r="G456" s="59" t="s">
        <v>507</v>
      </c>
      <c r="I456" s="67" t="s">
        <v>175</v>
      </c>
      <c r="J456" s="4">
        <f t="shared" si="1"/>
        <v>12</v>
      </c>
      <c r="K456" s="5">
        <f t="shared" si="2"/>
        <v>6</v>
      </c>
    </row>
    <row r="457" ht="15.0" customHeight="1">
      <c r="C457" s="65" t="str">
        <f t="shared" si="4"/>
        <v>Sofía Helena</v>
      </c>
      <c r="E457" s="23"/>
      <c r="F457" s="23"/>
      <c r="G457" s="27"/>
      <c r="J457" s="4">
        <f t="shared" si="1"/>
        <v>0</v>
      </c>
      <c r="K457" s="5">
        <f t="shared" si="2"/>
        <v>0</v>
      </c>
    </row>
    <row r="458" ht="15.0" customHeight="1">
      <c r="C458" s="65" t="str">
        <f t="shared" si="4"/>
        <v>Sofía Helena</v>
      </c>
      <c r="E458" s="23"/>
      <c r="F458" s="23"/>
      <c r="G458" s="60" t="s">
        <v>136</v>
      </c>
      <c r="J458" s="4">
        <f t="shared" si="1"/>
        <v>0</v>
      </c>
      <c r="K458" s="5">
        <f t="shared" si="2"/>
        <v>0</v>
      </c>
    </row>
    <row r="459" ht="15.0" customHeight="1">
      <c r="C459" s="65" t="str">
        <f t="shared" si="4"/>
        <v>Sofía Helena</v>
      </c>
      <c r="E459" s="23"/>
      <c r="F459" s="23"/>
      <c r="G459" s="27"/>
      <c r="J459" s="4">
        <f t="shared" si="1"/>
        <v>0</v>
      </c>
      <c r="K459" s="5">
        <f t="shared" si="2"/>
        <v>0</v>
      </c>
    </row>
    <row r="460" ht="15.0" customHeight="1">
      <c r="C460" s="65" t="str">
        <f t="shared" si="4"/>
        <v>Juan</v>
      </c>
      <c r="E460" s="58" t="s">
        <v>82</v>
      </c>
      <c r="F460" s="58" t="s">
        <v>505</v>
      </c>
      <c r="G460" s="59" t="s">
        <v>508</v>
      </c>
      <c r="I460" s="67"/>
      <c r="J460" s="4">
        <f t="shared" si="1"/>
        <v>0</v>
      </c>
      <c r="K460" s="5">
        <f t="shared" si="2"/>
        <v>0</v>
      </c>
    </row>
    <row r="461" ht="15.0" customHeight="1">
      <c r="C461" s="65" t="str">
        <f t="shared" si="4"/>
        <v>Juan</v>
      </c>
      <c r="E461" s="23"/>
      <c r="F461" s="23"/>
      <c r="G461" s="27"/>
      <c r="J461" s="4">
        <f t="shared" si="1"/>
        <v>0</v>
      </c>
      <c r="K461" s="5">
        <f t="shared" si="2"/>
        <v>0</v>
      </c>
    </row>
    <row r="462" ht="15.0" customHeight="1">
      <c r="C462" s="65" t="str">
        <f t="shared" si="4"/>
        <v>Juan</v>
      </c>
      <c r="E462" s="23"/>
      <c r="F462" s="23"/>
      <c r="G462" s="60" t="s">
        <v>136</v>
      </c>
      <c r="J462" s="4">
        <f t="shared" si="1"/>
        <v>0</v>
      </c>
      <c r="K462" s="5">
        <f t="shared" si="2"/>
        <v>0</v>
      </c>
    </row>
    <row r="463" ht="15.0" customHeight="1">
      <c r="C463" s="65" t="str">
        <f t="shared" si="4"/>
        <v>Juan</v>
      </c>
      <c r="E463" s="23"/>
      <c r="F463" s="23"/>
      <c r="G463" s="27"/>
      <c r="J463" s="4">
        <f t="shared" si="1"/>
        <v>0</v>
      </c>
      <c r="K463" s="5">
        <f t="shared" si="2"/>
        <v>0</v>
      </c>
    </row>
    <row r="464" ht="15.0" customHeight="1">
      <c r="C464" s="65" t="str">
        <f t="shared" si="4"/>
        <v>Sofía Helena</v>
      </c>
      <c r="E464" s="58" t="s">
        <v>84</v>
      </c>
      <c r="F464" s="58" t="s">
        <v>509</v>
      </c>
      <c r="G464" s="59" t="s">
        <v>510</v>
      </c>
      <c r="J464" s="4">
        <f t="shared" si="1"/>
        <v>0</v>
      </c>
      <c r="K464" s="5">
        <f t="shared" si="2"/>
        <v>0</v>
      </c>
    </row>
    <row r="465" ht="15.0" customHeight="1">
      <c r="C465" s="65" t="str">
        <f t="shared" si="4"/>
        <v>Sofía Helena</v>
      </c>
      <c r="E465" s="23"/>
      <c r="F465" s="23"/>
      <c r="G465" s="59" t="s">
        <v>511</v>
      </c>
      <c r="J465" s="4">
        <f t="shared" si="1"/>
        <v>0</v>
      </c>
      <c r="K465" s="5">
        <f t="shared" si="2"/>
        <v>0</v>
      </c>
    </row>
    <row r="466" ht="15.0" customHeight="1">
      <c r="C466" s="65" t="str">
        <f t="shared" si="4"/>
        <v>Sofía Helena</v>
      </c>
      <c r="E466" s="23"/>
      <c r="F466" s="23"/>
      <c r="G466" s="27"/>
      <c r="J466" s="4">
        <f t="shared" si="1"/>
        <v>0</v>
      </c>
      <c r="K466" s="5">
        <f t="shared" si="2"/>
        <v>0</v>
      </c>
    </row>
    <row r="467" ht="15.0" customHeight="1">
      <c r="C467" s="65" t="str">
        <f t="shared" si="4"/>
        <v>Sofía Helena</v>
      </c>
      <c r="E467" s="23"/>
      <c r="F467" s="23"/>
      <c r="G467" s="60" t="s">
        <v>136</v>
      </c>
      <c r="J467" s="4">
        <f t="shared" si="1"/>
        <v>0</v>
      </c>
      <c r="K467" s="5">
        <f t="shared" si="2"/>
        <v>0</v>
      </c>
    </row>
    <row r="468" ht="15.0" customHeight="1">
      <c r="C468" s="65" t="str">
        <f t="shared" si="4"/>
        <v>Sofía Helena</v>
      </c>
      <c r="E468" s="23"/>
      <c r="F468" s="23"/>
      <c r="G468" s="27"/>
      <c r="J468" s="4">
        <f t="shared" si="1"/>
        <v>0</v>
      </c>
      <c r="K468" s="5">
        <f t="shared" si="2"/>
        <v>0</v>
      </c>
    </row>
    <row r="469" ht="15.0" customHeight="1">
      <c r="C469" s="65" t="str">
        <f t="shared" si="4"/>
        <v>Juan</v>
      </c>
      <c r="E469" s="58" t="s">
        <v>82</v>
      </c>
      <c r="F469" s="58" t="s">
        <v>509</v>
      </c>
      <c r="G469" s="59" t="s">
        <v>512</v>
      </c>
      <c r="I469" s="67" t="s">
        <v>113</v>
      </c>
      <c r="J469" s="4">
        <f t="shared" si="1"/>
        <v>35</v>
      </c>
      <c r="K469" s="5">
        <f t="shared" si="2"/>
        <v>6</v>
      </c>
    </row>
    <row r="470" ht="15.0" customHeight="1">
      <c r="C470" s="65" t="str">
        <f t="shared" si="4"/>
        <v>Juan</v>
      </c>
      <c r="E470" s="23"/>
      <c r="F470" s="23"/>
      <c r="G470" s="27"/>
      <c r="J470" s="4">
        <f t="shared" si="1"/>
        <v>0</v>
      </c>
      <c r="K470" s="5">
        <f t="shared" si="2"/>
        <v>0</v>
      </c>
    </row>
    <row r="471" ht="15.0" customHeight="1">
      <c r="C471" s="65" t="str">
        <f t="shared" si="4"/>
        <v>Juan</v>
      </c>
      <c r="E471" s="23"/>
      <c r="F471" s="23"/>
      <c r="G471" s="60" t="s">
        <v>136</v>
      </c>
      <c r="J471" s="4">
        <f t="shared" si="1"/>
        <v>0</v>
      </c>
      <c r="K471" s="5">
        <f t="shared" si="2"/>
        <v>0</v>
      </c>
    </row>
    <row r="472" ht="15.0" customHeight="1">
      <c r="C472" s="65" t="str">
        <f t="shared" si="4"/>
        <v>Juan</v>
      </c>
      <c r="E472" s="23"/>
      <c r="F472" s="23"/>
      <c r="G472" s="27"/>
      <c r="J472" s="4">
        <f t="shared" si="1"/>
        <v>0</v>
      </c>
      <c r="K472" s="5">
        <f t="shared" si="2"/>
        <v>0</v>
      </c>
    </row>
    <row r="473" ht="15.0" customHeight="1">
      <c r="C473" s="65" t="str">
        <f t="shared" si="4"/>
        <v>Colo</v>
      </c>
      <c r="E473" s="58" t="s">
        <v>85</v>
      </c>
      <c r="F473" s="58" t="s">
        <v>509</v>
      </c>
      <c r="G473" s="59" t="s">
        <v>513</v>
      </c>
      <c r="J473" s="4">
        <f t="shared" si="1"/>
        <v>0</v>
      </c>
      <c r="K473" s="5">
        <f t="shared" si="2"/>
        <v>0</v>
      </c>
    </row>
    <row r="474" ht="15.0" customHeight="1">
      <c r="C474" s="65" t="str">
        <f t="shared" si="4"/>
        <v>Colo</v>
      </c>
      <c r="E474" s="23"/>
      <c r="F474" s="23"/>
      <c r="G474" s="27"/>
      <c r="J474" s="4">
        <f t="shared" si="1"/>
        <v>0</v>
      </c>
      <c r="K474" s="5">
        <f t="shared" si="2"/>
        <v>0</v>
      </c>
    </row>
    <row r="475" ht="15.0" customHeight="1">
      <c r="C475" s="65" t="str">
        <f t="shared" si="4"/>
        <v>Colo</v>
      </c>
      <c r="E475" s="23"/>
      <c r="F475" s="23"/>
      <c r="G475" s="60" t="s">
        <v>136</v>
      </c>
      <c r="J475" s="4">
        <f t="shared" si="1"/>
        <v>0</v>
      </c>
      <c r="K475" s="5">
        <f t="shared" si="2"/>
        <v>0</v>
      </c>
    </row>
    <row r="476" ht="15.0" customHeight="1">
      <c r="C476" s="65" t="str">
        <f t="shared" si="4"/>
        <v>Colo</v>
      </c>
      <c r="E476" s="23"/>
      <c r="F476" s="23"/>
      <c r="G476" s="27"/>
      <c r="J476" s="4">
        <f t="shared" si="1"/>
        <v>0</v>
      </c>
      <c r="K476" s="5">
        <f t="shared" si="2"/>
        <v>0</v>
      </c>
    </row>
    <row r="477" ht="15.0" customHeight="1">
      <c r="C477" s="65" t="str">
        <f t="shared" si="4"/>
        <v>Juan</v>
      </c>
      <c r="E477" s="58" t="s">
        <v>82</v>
      </c>
      <c r="F477" s="58" t="s">
        <v>514</v>
      </c>
      <c r="G477" s="59" t="s">
        <v>515</v>
      </c>
      <c r="I477" s="67" t="s">
        <v>199</v>
      </c>
      <c r="J477" s="4">
        <f t="shared" si="1"/>
        <v>28</v>
      </c>
      <c r="K477" s="5">
        <f t="shared" si="2"/>
        <v>11</v>
      </c>
    </row>
    <row r="478" ht="15.0" customHeight="1">
      <c r="C478" s="65" t="str">
        <f t="shared" si="4"/>
        <v>Juan</v>
      </c>
      <c r="E478" s="23"/>
      <c r="F478" s="23"/>
      <c r="G478" s="27"/>
      <c r="J478" s="4">
        <f t="shared" si="1"/>
        <v>0</v>
      </c>
      <c r="K478" s="5">
        <f t="shared" si="2"/>
        <v>0</v>
      </c>
    </row>
    <row r="479" ht="15.0" customHeight="1">
      <c r="C479" s="65" t="str">
        <f t="shared" si="4"/>
        <v>Juan</v>
      </c>
      <c r="E479" s="23"/>
      <c r="F479" s="23"/>
      <c r="G479" s="60" t="s">
        <v>136</v>
      </c>
      <c r="J479" s="4">
        <f t="shared" si="1"/>
        <v>0</v>
      </c>
      <c r="K479" s="5">
        <f t="shared" si="2"/>
        <v>0</v>
      </c>
    </row>
    <row r="480" ht="15.0" customHeight="1">
      <c r="C480" s="65" t="str">
        <f t="shared" si="4"/>
        <v>Juan</v>
      </c>
      <c r="E480" s="23"/>
      <c r="F480" s="23"/>
      <c r="G480" s="27"/>
      <c r="J480" s="4">
        <f t="shared" si="1"/>
        <v>0</v>
      </c>
      <c r="K480" s="5">
        <f t="shared" si="2"/>
        <v>0</v>
      </c>
    </row>
    <row r="481" ht="15.0" customHeight="1">
      <c r="C481" s="65" t="str">
        <f t="shared" si="4"/>
        <v>Sofía Helena</v>
      </c>
      <c r="E481" s="58" t="s">
        <v>84</v>
      </c>
      <c r="F481" s="58" t="s">
        <v>514</v>
      </c>
      <c r="G481" s="59" t="s">
        <v>516</v>
      </c>
      <c r="I481" s="67"/>
      <c r="J481" s="4">
        <f t="shared" si="1"/>
        <v>0</v>
      </c>
      <c r="K481" s="5">
        <f t="shared" si="2"/>
        <v>0</v>
      </c>
    </row>
    <row r="482" ht="15.0" customHeight="1">
      <c r="C482" s="65" t="str">
        <f t="shared" si="4"/>
        <v>Sofía Helena</v>
      </c>
      <c r="E482" s="23"/>
      <c r="F482" s="23"/>
      <c r="G482" s="27"/>
      <c r="J482" s="4">
        <f t="shared" si="1"/>
        <v>0</v>
      </c>
      <c r="K482" s="5">
        <f t="shared" si="2"/>
        <v>0</v>
      </c>
    </row>
    <row r="483" ht="15.0" customHeight="1">
      <c r="C483" s="65" t="str">
        <f t="shared" si="4"/>
        <v>Sofía Helena</v>
      </c>
      <c r="E483" s="23"/>
      <c r="F483" s="23"/>
      <c r="G483" s="60" t="s">
        <v>136</v>
      </c>
      <c r="J483" s="4">
        <f t="shared" si="1"/>
        <v>0</v>
      </c>
      <c r="K483" s="5">
        <f t="shared" si="2"/>
        <v>0</v>
      </c>
    </row>
    <row r="484" ht="15.0" customHeight="1">
      <c r="C484" s="65" t="str">
        <f t="shared" si="4"/>
        <v>Sofía Helena</v>
      </c>
      <c r="E484" s="23"/>
      <c r="F484" s="23"/>
      <c r="G484" s="27"/>
      <c r="J484" s="4">
        <f t="shared" si="1"/>
        <v>0</v>
      </c>
      <c r="K484" s="5">
        <f t="shared" si="2"/>
        <v>0</v>
      </c>
    </row>
    <row r="485" ht="15.0" customHeight="1">
      <c r="C485" s="65" t="str">
        <f t="shared" si="4"/>
        <v>Juan</v>
      </c>
      <c r="E485" s="58" t="s">
        <v>82</v>
      </c>
      <c r="F485" s="58" t="s">
        <v>514</v>
      </c>
      <c r="G485" s="59" t="s">
        <v>410</v>
      </c>
      <c r="I485" s="67" t="s">
        <v>219</v>
      </c>
      <c r="J485" s="4">
        <f t="shared" si="1"/>
        <v>25</v>
      </c>
      <c r="K485" s="5">
        <f t="shared" si="2"/>
        <v>2</v>
      </c>
    </row>
    <row r="486" ht="15.0" customHeight="1">
      <c r="C486" s="65" t="str">
        <f t="shared" si="4"/>
        <v>Juan</v>
      </c>
      <c r="E486" s="23"/>
      <c r="F486" s="23"/>
      <c r="G486" s="27"/>
      <c r="J486" s="4">
        <f t="shared" si="1"/>
        <v>0</v>
      </c>
      <c r="K486" s="5">
        <f t="shared" si="2"/>
        <v>0</v>
      </c>
    </row>
    <row r="487" ht="15.0" customHeight="1">
      <c r="C487" s="65" t="str">
        <f t="shared" si="4"/>
        <v>Juan</v>
      </c>
      <c r="E487" s="23"/>
      <c r="F487" s="23"/>
      <c r="G487" s="60" t="s">
        <v>136</v>
      </c>
      <c r="J487" s="4">
        <f t="shared" si="1"/>
        <v>0</v>
      </c>
      <c r="K487" s="5">
        <f t="shared" si="2"/>
        <v>0</v>
      </c>
    </row>
    <row r="488" ht="15.0" customHeight="1">
      <c r="C488" s="65" t="str">
        <f t="shared" si="4"/>
        <v>Juan</v>
      </c>
      <c r="E488" s="23"/>
      <c r="F488" s="23"/>
      <c r="G488" s="27"/>
      <c r="J488" s="4">
        <f t="shared" si="1"/>
        <v>0</v>
      </c>
      <c r="K488" s="5">
        <f t="shared" si="2"/>
        <v>0</v>
      </c>
    </row>
    <row r="489" ht="15.0" customHeight="1">
      <c r="C489" s="65" t="str">
        <f t="shared" si="4"/>
        <v>Colo</v>
      </c>
      <c r="E489" s="58" t="s">
        <v>85</v>
      </c>
      <c r="F489" s="58" t="s">
        <v>517</v>
      </c>
      <c r="G489" s="59" t="s">
        <v>518</v>
      </c>
      <c r="I489" s="67" t="s">
        <v>113</v>
      </c>
      <c r="J489" s="4">
        <f t="shared" si="1"/>
        <v>35</v>
      </c>
      <c r="K489" s="5">
        <f t="shared" si="2"/>
        <v>6</v>
      </c>
    </row>
    <row r="490" ht="15.0" customHeight="1">
      <c r="C490" s="65" t="str">
        <f t="shared" si="4"/>
        <v>Colo</v>
      </c>
      <c r="E490" s="23"/>
      <c r="F490" s="23"/>
      <c r="G490" s="59" t="s">
        <v>519</v>
      </c>
      <c r="J490" s="4">
        <f t="shared" si="1"/>
        <v>0</v>
      </c>
      <c r="K490" s="5">
        <f t="shared" si="2"/>
        <v>0</v>
      </c>
    </row>
    <row r="491" ht="15.0" customHeight="1">
      <c r="C491" s="65" t="str">
        <f t="shared" si="4"/>
        <v>Colo</v>
      </c>
      <c r="E491" s="23"/>
      <c r="F491" s="23"/>
      <c r="G491" s="27"/>
      <c r="J491" s="4">
        <f t="shared" si="1"/>
        <v>0</v>
      </c>
      <c r="K491" s="5">
        <f t="shared" si="2"/>
        <v>0</v>
      </c>
    </row>
    <row r="492" ht="15.0" customHeight="1">
      <c r="C492" s="65" t="str">
        <f t="shared" si="4"/>
        <v>Colo</v>
      </c>
      <c r="E492" s="23"/>
      <c r="F492" s="23"/>
      <c r="G492" s="60" t="s">
        <v>136</v>
      </c>
      <c r="J492" s="4">
        <f t="shared" si="1"/>
        <v>0</v>
      </c>
      <c r="K492" s="5">
        <f t="shared" si="2"/>
        <v>0</v>
      </c>
    </row>
    <row r="493" ht="15.0" customHeight="1">
      <c r="C493" s="65" t="str">
        <f t="shared" si="4"/>
        <v>Colo</v>
      </c>
      <c r="E493" s="23"/>
      <c r="F493" s="23"/>
      <c r="G493" s="27"/>
      <c r="J493" s="4">
        <f t="shared" si="1"/>
        <v>0</v>
      </c>
      <c r="K493" s="5">
        <f t="shared" si="2"/>
        <v>0</v>
      </c>
    </row>
    <row r="494" ht="15.0" customHeight="1">
      <c r="C494" s="65" t="str">
        <f t="shared" si="4"/>
        <v>Juan</v>
      </c>
      <c r="E494" s="58" t="s">
        <v>82</v>
      </c>
      <c r="F494" s="58" t="s">
        <v>520</v>
      </c>
      <c r="G494" s="59" t="s">
        <v>521</v>
      </c>
      <c r="J494" s="4">
        <f t="shared" si="1"/>
        <v>0</v>
      </c>
      <c r="K494" s="5">
        <f t="shared" si="2"/>
        <v>0</v>
      </c>
    </row>
    <row r="495" ht="15.0" customHeight="1">
      <c r="C495" s="65" t="str">
        <f t="shared" si="4"/>
        <v>Juan</v>
      </c>
      <c r="E495" s="23"/>
      <c r="F495" s="23"/>
      <c r="G495" s="27"/>
      <c r="J495" s="4">
        <f t="shared" si="1"/>
        <v>0</v>
      </c>
      <c r="K495" s="5">
        <f t="shared" si="2"/>
        <v>0</v>
      </c>
    </row>
    <row r="496" ht="15.0" customHeight="1">
      <c r="C496" s="65" t="str">
        <f t="shared" si="4"/>
        <v>Juan</v>
      </c>
      <c r="E496" s="23"/>
      <c r="F496" s="23"/>
      <c r="G496" s="60" t="s">
        <v>136</v>
      </c>
      <c r="J496" s="4">
        <f t="shared" si="1"/>
        <v>0</v>
      </c>
      <c r="K496" s="5">
        <f t="shared" si="2"/>
        <v>0</v>
      </c>
    </row>
    <row r="497" ht="15.0" customHeight="1">
      <c r="C497" s="65" t="str">
        <f t="shared" si="4"/>
        <v>Juan</v>
      </c>
      <c r="E497" s="23"/>
      <c r="F497" s="23"/>
      <c r="G497" s="27"/>
      <c r="J497" s="4">
        <f t="shared" si="1"/>
        <v>0</v>
      </c>
      <c r="K497" s="5">
        <f t="shared" si="2"/>
        <v>0</v>
      </c>
    </row>
    <row r="498" ht="15.0" customHeight="1">
      <c r="C498" s="65" t="str">
        <f t="shared" si="4"/>
        <v>Sofía Helena</v>
      </c>
      <c r="E498" s="58" t="s">
        <v>84</v>
      </c>
      <c r="F498" s="58" t="s">
        <v>520</v>
      </c>
      <c r="G498" s="59" t="s">
        <v>522</v>
      </c>
      <c r="J498" s="4">
        <f t="shared" si="1"/>
        <v>0</v>
      </c>
      <c r="K498" s="5">
        <f t="shared" si="2"/>
        <v>0</v>
      </c>
    </row>
    <row r="499" ht="15.0" customHeight="1">
      <c r="C499" s="65" t="str">
        <f t="shared" si="4"/>
        <v>Sofía Helena</v>
      </c>
      <c r="E499" s="23"/>
      <c r="F499" s="23"/>
      <c r="G499" s="27"/>
      <c r="J499" s="4">
        <f t="shared" si="1"/>
        <v>0</v>
      </c>
      <c r="K499" s="5">
        <f t="shared" si="2"/>
        <v>0</v>
      </c>
    </row>
    <row r="500" ht="15.0" customHeight="1">
      <c r="C500" s="65" t="str">
        <f t="shared" si="4"/>
        <v>Sofía Helena</v>
      </c>
      <c r="E500" s="23"/>
      <c r="F500" s="23"/>
      <c r="G500" s="60" t="s">
        <v>136</v>
      </c>
      <c r="J500" s="4">
        <f t="shared" si="1"/>
        <v>0</v>
      </c>
      <c r="K500" s="5">
        <f t="shared" si="2"/>
        <v>0</v>
      </c>
    </row>
    <row r="501" ht="15.0" customHeight="1">
      <c r="C501" s="65" t="str">
        <f t="shared" si="4"/>
        <v>Sofía Helena</v>
      </c>
      <c r="E501" s="23"/>
      <c r="F501" s="23"/>
      <c r="G501" s="27"/>
      <c r="J501" s="4">
        <f t="shared" si="1"/>
        <v>0</v>
      </c>
      <c r="K501" s="5">
        <f t="shared" si="2"/>
        <v>0</v>
      </c>
    </row>
    <row r="502" ht="15.0" customHeight="1">
      <c r="C502" s="65" t="str">
        <f t="shared" si="4"/>
        <v>Juan</v>
      </c>
      <c r="E502" s="58" t="s">
        <v>82</v>
      </c>
      <c r="F502" s="58" t="s">
        <v>520</v>
      </c>
      <c r="G502" s="59" t="s">
        <v>523</v>
      </c>
      <c r="I502" s="67" t="s">
        <v>143</v>
      </c>
      <c r="J502" s="4">
        <f t="shared" si="1"/>
        <v>5</v>
      </c>
      <c r="K502" s="5">
        <f t="shared" si="2"/>
        <v>4</v>
      </c>
    </row>
    <row r="503" ht="15.0" customHeight="1">
      <c r="C503" s="65" t="str">
        <f t="shared" si="4"/>
        <v>Juan</v>
      </c>
      <c r="E503" s="23"/>
      <c r="F503" s="23"/>
      <c r="G503" s="27"/>
      <c r="J503" s="4">
        <f t="shared" si="1"/>
        <v>0</v>
      </c>
      <c r="K503" s="5">
        <f t="shared" si="2"/>
        <v>0</v>
      </c>
    </row>
    <row r="504" ht="15.0" customHeight="1">
      <c r="C504" s="65" t="str">
        <f t="shared" si="4"/>
        <v>Juan</v>
      </c>
      <c r="E504" s="23"/>
      <c r="F504" s="23"/>
      <c r="G504" s="60" t="s">
        <v>136</v>
      </c>
      <c r="J504" s="4">
        <f t="shared" si="1"/>
        <v>0</v>
      </c>
      <c r="K504" s="5">
        <f t="shared" si="2"/>
        <v>0</v>
      </c>
    </row>
    <row r="505" ht="15.0" customHeight="1">
      <c r="C505" s="65" t="str">
        <f t="shared" si="4"/>
        <v>Juan</v>
      </c>
      <c r="E505" s="23"/>
      <c r="F505" s="23"/>
      <c r="G505" s="27"/>
      <c r="J505" s="4">
        <f t="shared" si="1"/>
        <v>0</v>
      </c>
      <c r="K505" s="5">
        <f t="shared" si="2"/>
        <v>0</v>
      </c>
    </row>
    <row r="506" ht="15.0" customHeight="1">
      <c r="C506" s="65" t="str">
        <f t="shared" si="4"/>
        <v>Sofía Helena</v>
      </c>
      <c r="E506" s="58" t="s">
        <v>84</v>
      </c>
      <c r="F506" s="58" t="s">
        <v>524</v>
      </c>
      <c r="G506" s="59" t="s">
        <v>525</v>
      </c>
      <c r="J506" s="4">
        <f t="shared" si="1"/>
        <v>0</v>
      </c>
      <c r="K506" s="5">
        <f t="shared" si="2"/>
        <v>0</v>
      </c>
    </row>
    <row r="507" ht="15.0" customHeight="1">
      <c r="C507" s="65" t="str">
        <f t="shared" si="4"/>
        <v>Sofía Helena</v>
      </c>
      <c r="E507" s="23"/>
      <c r="F507" s="23"/>
      <c r="G507" s="59" t="s">
        <v>526</v>
      </c>
      <c r="J507" s="4">
        <f t="shared" si="1"/>
        <v>0</v>
      </c>
      <c r="K507" s="5">
        <f t="shared" si="2"/>
        <v>0</v>
      </c>
    </row>
    <row r="508" ht="15.0" customHeight="1">
      <c r="C508" s="65" t="str">
        <f t="shared" si="4"/>
        <v>Sofía Helena</v>
      </c>
      <c r="E508" s="23"/>
      <c r="F508" s="23"/>
      <c r="G508" s="59" t="s">
        <v>527</v>
      </c>
      <c r="J508" s="4">
        <f t="shared" si="1"/>
        <v>0</v>
      </c>
      <c r="K508" s="5">
        <f t="shared" si="2"/>
        <v>0</v>
      </c>
    </row>
    <row r="509" ht="15.0" customHeight="1">
      <c r="C509" s="65" t="str">
        <f t="shared" si="4"/>
        <v>Sofía Helena</v>
      </c>
      <c r="E509" s="23"/>
      <c r="F509" s="23"/>
      <c r="G509" s="27"/>
      <c r="J509" s="4">
        <f t="shared" si="1"/>
        <v>0</v>
      </c>
      <c r="K509" s="5">
        <f t="shared" si="2"/>
        <v>0</v>
      </c>
    </row>
    <row r="510" ht="15.0" customHeight="1">
      <c r="C510" s="65" t="str">
        <f t="shared" si="4"/>
        <v>Sofía Helena</v>
      </c>
      <c r="E510" s="23"/>
      <c r="F510" s="23"/>
      <c r="G510" s="60" t="s">
        <v>136</v>
      </c>
      <c r="J510" s="4">
        <f t="shared" si="1"/>
        <v>0</v>
      </c>
      <c r="K510" s="5">
        <f t="shared" si="2"/>
        <v>0</v>
      </c>
    </row>
    <row r="511" ht="15.0" customHeight="1">
      <c r="C511" s="65" t="str">
        <f t="shared" si="4"/>
        <v>Sofía Helena</v>
      </c>
      <c r="E511" s="23"/>
      <c r="F511" s="23"/>
      <c r="G511" s="27"/>
      <c r="J511" s="4">
        <f t="shared" si="1"/>
        <v>0</v>
      </c>
      <c r="K511" s="5">
        <f t="shared" si="2"/>
        <v>0</v>
      </c>
    </row>
    <row r="512" ht="15.0" customHeight="1">
      <c r="C512" s="65" t="str">
        <f t="shared" si="4"/>
        <v>Juan</v>
      </c>
      <c r="E512" s="58" t="s">
        <v>82</v>
      </c>
      <c r="F512" s="58" t="s">
        <v>528</v>
      </c>
      <c r="G512" s="59" t="s">
        <v>529</v>
      </c>
      <c r="J512" s="4">
        <f t="shared" si="1"/>
        <v>0</v>
      </c>
      <c r="K512" s="5">
        <f t="shared" si="2"/>
        <v>0</v>
      </c>
    </row>
    <row r="513" ht="15.0" customHeight="1">
      <c r="C513" s="65" t="str">
        <f t="shared" si="4"/>
        <v>Juan</v>
      </c>
      <c r="E513" s="23"/>
      <c r="F513" s="23"/>
      <c r="G513" s="59" t="s">
        <v>530</v>
      </c>
      <c r="J513" s="4">
        <f t="shared" si="1"/>
        <v>0</v>
      </c>
      <c r="K513" s="5">
        <f t="shared" si="2"/>
        <v>0</v>
      </c>
    </row>
    <row r="514" ht="15.0" customHeight="1">
      <c r="C514" s="65" t="str">
        <f t="shared" si="4"/>
        <v>Juan</v>
      </c>
      <c r="E514" s="23"/>
      <c r="F514" s="23"/>
      <c r="G514" s="27"/>
      <c r="J514" s="4">
        <f t="shared" si="1"/>
        <v>0</v>
      </c>
      <c r="K514" s="5">
        <f t="shared" si="2"/>
        <v>0</v>
      </c>
    </row>
    <row r="515" ht="15.0" customHeight="1">
      <c r="C515" s="65" t="str">
        <f t="shared" si="4"/>
        <v>Juan</v>
      </c>
      <c r="E515" s="23"/>
      <c r="F515" s="23"/>
      <c r="G515" s="60" t="s">
        <v>136</v>
      </c>
      <c r="J515" s="4">
        <f t="shared" si="1"/>
        <v>0</v>
      </c>
      <c r="K515" s="5">
        <f t="shared" si="2"/>
        <v>0</v>
      </c>
    </row>
    <row r="516" ht="15.0" customHeight="1">
      <c r="C516" s="65" t="str">
        <f t="shared" si="4"/>
        <v>Juan</v>
      </c>
      <c r="E516" s="23"/>
      <c r="F516" s="23"/>
      <c r="G516" s="27"/>
      <c r="J516" s="4">
        <f t="shared" si="1"/>
        <v>0</v>
      </c>
      <c r="K516" s="5">
        <f t="shared" si="2"/>
        <v>0</v>
      </c>
    </row>
    <row r="517" ht="15.0" customHeight="1">
      <c r="C517" s="65" t="str">
        <f t="shared" si="4"/>
        <v>Sofía Helena</v>
      </c>
      <c r="E517" s="58" t="s">
        <v>84</v>
      </c>
      <c r="F517" s="58" t="s">
        <v>531</v>
      </c>
      <c r="G517" s="59" t="s">
        <v>532</v>
      </c>
      <c r="J517" s="4">
        <f t="shared" si="1"/>
        <v>0</v>
      </c>
      <c r="K517" s="5">
        <f t="shared" si="2"/>
        <v>0</v>
      </c>
    </row>
    <row r="518" ht="15.0" customHeight="1">
      <c r="C518" s="65" t="str">
        <f t="shared" si="4"/>
        <v>Sofía Helena</v>
      </c>
      <c r="E518" s="23"/>
      <c r="F518" s="23"/>
      <c r="G518" s="59" t="s">
        <v>533</v>
      </c>
      <c r="I518" s="67" t="s">
        <v>186</v>
      </c>
      <c r="J518" s="4">
        <f t="shared" si="1"/>
        <v>15</v>
      </c>
      <c r="K518" s="5">
        <f t="shared" si="2"/>
        <v>4</v>
      </c>
    </row>
    <row r="519" ht="15.0" customHeight="1">
      <c r="C519" s="65" t="str">
        <f t="shared" si="4"/>
        <v>Sofía Helena</v>
      </c>
      <c r="E519" s="23"/>
      <c r="F519" s="23"/>
      <c r="G519" s="59" t="s">
        <v>534</v>
      </c>
      <c r="J519" s="4">
        <f t="shared" si="1"/>
        <v>0</v>
      </c>
      <c r="K519" s="5">
        <f t="shared" si="2"/>
        <v>0</v>
      </c>
    </row>
    <row r="520" ht="15.0" customHeight="1">
      <c r="C520" s="65" t="str">
        <f t="shared" si="4"/>
        <v>Sofía Helena</v>
      </c>
      <c r="E520" s="23"/>
      <c r="F520" s="23"/>
      <c r="G520" s="59" t="s">
        <v>535</v>
      </c>
      <c r="J520" s="4">
        <f t="shared" si="1"/>
        <v>0</v>
      </c>
      <c r="K520" s="5">
        <f t="shared" si="2"/>
        <v>0</v>
      </c>
    </row>
    <row r="521" ht="15.0" customHeight="1">
      <c r="C521" s="65" t="str">
        <f t="shared" si="4"/>
        <v>Sofía Helena</v>
      </c>
      <c r="E521" s="23"/>
      <c r="F521" s="23"/>
      <c r="G521" s="27"/>
      <c r="J521" s="4">
        <f t="shared" si="1"/>
        <v>0</v>
      </c>
      <c r="K521" s="5">
        <f t="shared" si="2"/>
        <v>0</v>
      </c>
    </row>
    <row r="522" ht="15.0" customHeight="1">
      <c r="C522" s="65" t="str">
        <f t="shared" si="4"/>
        <v>Sofía Helena</v>
      </c>
      <c r="E522" s="23"/>
      <c r="F522" s="23"/>
      <c r="G522" s="60" t="s">
        <v>136</v>
      </c>
      <c r="J522" s="4">
        <f t="shared" si="1"/>
        <v>0</v>
      </c>
      <c r="K522" s="5">
        <f t="shared" si="2"/>
        <v>0</v>
      </c>
    </row>
    <row r="523" ht="15.0" customHeight="1">
      <c r="C523" s="65" t="str">
        <f t="shared" si="4"/>
        <v>Sofía Helena</v>
      </c>
      <c r="E523" s="23"/>
      <c r="F523" s="23"/>
      <c r="G523" s="27"/>
      <c r="J523" s="4">
        <f t="shared" si="1"/>
        <v>0</v>
      </c>
      <c r="K523" s="5">
        <f t="shared" si="2"/>
        <v>0</v>
      </c>
    </row>
    <row r="524" ht="15.0" customHeight="1">
      <c r="C524" s="65" t="str">
        <f t="shared" si="4"/>
        <v>Juan</v>
      </c>
      <c r="E524" s="58" t="s">
        <v>82</v>
      </c>
      <c r="F524" s="58" t="s">
        <v>531</v>
      </c>
      <c r="G524" s="59" t="s">
        <v>536</v>
      </c>
      <c r="I524" s="67" t="s">
        <v>47</v>
      </c>
      <c r="J524" s="4">
        <f t="shared" si="1"/>
        <v>34</v>
      </c>
      <c r="K524" s="5">
        <f t="shared" si="2"/>
        <v>4</v>
      </c>
    </row>
    <row r="525" ht="15.0" customHeight="1">
      <c r="C525" s="65" t="str">
        <f t="shared" si="4"/>
        <v>Juan</v>
      </c>
      <c r="E525" s="23"/>
      <c r="F525" s="23"/>
      <c r="G525" s="59" t="s">
        <v>537</v>
      </c>
      <c r="J525" s="4">
        <f t="shared" si="1"/>
        <v>0</v>
      </c>
      <c r="K525" s="5">
        <f t="shared" si="2"/>
        <v>0</v>
      </c>
    </row>
    <row r="526" ht="15.0" customHeight="1">
      <c r="C526" s="65" t="str">
        <f t="shared" si="4"/>
        <v>Juan</v>
      </c>
      <c r="E526" s="23"/>
      <c r="F526" s="23"/>
      <c r="G526" s="27"/>
      <c r="J526" s="4">
        <f t="shared" si="1"/>
        <v>0</v>
      </c>
      <c r="K526" s="5">
        <f t="shared" si="2"/>
        <v>0</v>
      </c>
    </row>
    <row r="527" ht="15.0" customHeight="1">
      <c r="C527" s="65" t="str">
        <f t="shared" si="4"/>
        <v>Juan</v>
      </c>
      <c r="E527" s="23"/>
      <c r="F527" s="23"/>
      <c r="G527" s="60" t="s">
        <v>136</v>
      </c>
      <c r="J527" s="4">
        <f t="shared" si="1"/>
        <v>0</v>
      </c>
      <c r="K527" s="5">
        <f t="shared" si="2"/>
        <v>0</v>
      </c>
    </row>
    <row r="528" ht="15.0" customHeight="1">
      <c r="C528" s="65" t="str">
        <f t="shared" si="4"/>
        <v>Juan</v>
      </c>
      <c r="E528" s="23"/>
      <c r="F528" s="23"/>
      <c r="G528" s="27"/>
      <c r="J528" s="4">
        <f t="shared" si="1"/>
        <v>0</v>
      </c>
      <c r="K528" s="5">
        <f t="shared" si="2"/>
        <v>0</v>
      </c>
    </row>
    <row r="529" ht="15.0" customHeight="1">
      <c r="C529" s="65" t="str">
        <f t="shared" si="4"/>
        <v>Sofía Helena</v>
      </c>
      <c r="E529" s="58" t="s">
        <v>84</v>
      </c>
      <c r="F529" s="58" t="s">
        <v>538</v>
      </c>
      <c r="G529" s="59" t="s">
        <v>539</v>
      </c>
      <c r="I529" s="67" t="s">
        <v>81</v>
      </c>
      <c r="J529" s="4">
        <f t="shared" si="1"/>
        <v>11</v>
      </c>
      <c r="K529" s="5">
        <f t="shared" si="2"/>
        <v>5</v>
      </c>
    </row>
    <row r="530" ht="15.0" customHeight="1">
      <c r="C530" s="65" t="str">
        <f t="shared" si="4"/>
        <v>Sofía Helena</v>
      </c>
      <c r="E530" s="23"/>
      <c r="F530" s="23"/>
      <c r="G530" s="27"/>
      <c r="J530" s="4">
        <f t="shared" si="1"/>
        <v>0</v>
      </c>
      <c r="K530" s="5">
        <f t="shared" si="2"/>
        <v>0</v>
      </c>
    </row>
    <row r="531" ht="15.0" customHeight="1">
      <c r="C531" s="65" t="str">
        <f t="shared" si="4"/>
        <v>Sofía Helena</v>
      </c>
      <c r="E531" s="23"/>
      <c r="F531" s="23"/>
      <c r="G531" s="60" t="s">
        <v>136</v>
      </c>
      <c r="J531" s="4">
        <f t="shared" si="1"/>
        <v>0</v>
      </c>
      <c r="K531" s="5">
        <f t="shared" si="2"/>
        <v>0</v>
      </c>
    </row>
    <row r="532" ht="15.0" customHeight="1">
      <c r="C532" s="65" t="str">
        <f t="shared" si="4"/>
        <v>Sofía Helena</v>
      </c>
      <c r="E532" s="23"/>
      <c r="F532" s="23"/>
      <c r="G532" s="27"/>
      <c r="J532" s="4">
        <f t="shared" si="1"/>
        <v>0</v>
      </c>
      <c r="K532" s="5">
        <f t="shared" si="2"/>
        <v>0</v>
      </c>
    </row>
    <row r="533" ht="15.0" customHeight="1">
      <c r="C533" s="65" t="str">
        <f t="shared" si="4"/>
        <v>Colo</v>
      </c>
      <c r="E533" s="58" t="s">
        <v>85</v>
      </c>
      <c r="F533" s="58" t="s">
        <v>540</v>
      </c>
      <c r="G533" s="59" t="s">
        <v>541</v>
      </c>
      <c r="I533" s="67" t="s">
        <v>165</v>
      </c>
      <c r="J533" s="4">
        <f t="shared" si="1"/>
        <v>10</v>
      </c>
      <c r="K533" s="5">
        <f t="shared" si="2"/>
        <v>1</v>
      </c>
    </row>
    <row r="534" ht="15.0" customHeight="1">
      <c r="C534" s="65" t="str">
        <f t="shared" si="4"/>
        <v>Colo</v>
      </c>
      <c r="E534" s="23"/>
      <c r="F534" s="23"/>
      <c r="G534" s="27" t="s">
        <v>542</v>
      </c>
      <c r="J534" s="4">
        <f t="shared" si="1"/>
        <v>0</v>
      </c>
      <c r="K534" s="5">
        <f t="shared" si="2"/>
        <v>0</v>
      </c>
    </row>
    <row r="535" ht="15.0" customHeight="1">
      <c r="C535" s="65" t="str">
        <f t="shared" si="4"/>
        <v>Colo</v>
      </c>
      <c r="E535" s="23"/>
      <c r="F535" s="23"/>
      <c r="G535" s="59" t="s">
        <v>543</v>
      </c>
      <c r="J535" s="4">
        <f t="shared" si="1"/>
        <v>0</v>
      </c>
      <c r="K535" s="5">
        <f t="shared" si="2"/>
        <v>0</v>
      </c>
    </row>
    <row r="536" ht="15.0" customHeight="1">
      <c r="C536" s="65" t="str">
        <f t="shared" si="4"/>
        <v>Colo</v>
      </c>
      <c r="E536" s="23"/>
      <c r="F536" s="23"/>
      <c r="G536" s="59" t="s">
        <v>544</v>
      </c>
      <c r="J536" s="4">
        <f t="shared" si="1"/>
        <v>0</v>
      </c>
      <c r="K536" s="5">
        <f t="shared" si="2"/>
        <v>0</v>
      </c>
    </row>
    <row r="537" ht="15.0" customHeight="1">
      <c r="C537" s="65" t="str">
        <f t="shared" si="4"/>
        <v>Colo</v>
      </c>
      <c r="E537" s="23"/>
      <c r="F537" s="23"/>
      <c r="G537" s="27"/>
      <c r="J537" s="4">
        <f t="shared" si="1"/>
        <v>0</v>
      </c>
      <c r="K537" s="5">
        <f t="shared" si="2"/>
        <v>0</v>
      </c>
    </row>
    <row r="538" ht="15.0" customHeight="1">
      <c r="C538" s="65" t="str">
        <f t="shared" si="4"/>
        <v>Colo</v>
      </c>
      <c r="E538" s="23"/>
      <c r="F538" s="23"/>
      <c r="G538" s="60" t="s">
        <v>136</v>
      </c>
      <c r="J538" s="4">
        <f t="shared" si="1"/>
        <v>0</v>
      </c>
      <c r="K538" s="5">
        <f t="shared" si="2"/>
        <v>0</v>
      </c>
    </row>
    <row r="539" ht="15.0" customHeight="1">
      <c r="C539" s="65" t="str">
        <f t="shared" si="4"/>
        <v>Colo</v>
      </c>
      <c r="E539" s="23"/>
      <c r="F539" s="23"/>
      <c r="G539" s="27"/>
      <c r="J539" s="4">
        <f t="shared" si="1"/>
        <v>0</v>
      </c>
      <c r="K539" s="5">
        <f t="shared" si="2"/>
        <v>0</v>
      </c>
    </row>
    <row r="540" ht="15.0" customHeight="1">
      <c r="C540" s="65" t="str">
        <f t="shared" si="4"/>
        <v>Sofía Helena</v>
      </c>
      <c r="E540" s="58" t="s">
        <v>84</v>
      </c>
      <c r="F540" s="58" t="s">
        <v>545</v>
      </c>
      <c r="G540" s="59" t="s">
        <v>546</v>
      </c>
      <c r="J540" s="4">
        <f t="shared" si="1"/>
        <v>0</v>
      </c>
      <c r="K540" s="5">
        <f t="shared" si="2"/>
        <v>0</v>
      </c>
    </row>
    <row r="541" ht="15.0" customHeight="1">
      <c r="C541" s="65" t="str">
        <f t="shared" si="4"/>
        <v>Sofía Helena</v>
      </c>
      <c r="E541" s="23"/>
      <c r="F541" s="23"/>
      <c r="G541" s="27"/>
      <c r="J541" s="4">
        <f t="shared" si="1"/>
        <v>0</v>
      </c>
      <c r="K541" s="5">
        <f t="shared" si="2"/>
        <v>0</v>
      </c>
    </row>
    <row r="542" ht="15.0" customHeight="1">
      <c r="C542" s="65" t="str">
        <f t="shared" si="4"/>
        <v>Sofía Helena</v>
      </c>
      <c r="E542" s="23"/>
      <c r="F542" s="23"/>
      <c r="G542" s="60" t="s">
        <v>136</v>
      </c>
      <c r="J542" s="4">
        <f t="shared" si="1"/>
        <v>0</v>
      </c>
      <c r="K542" s="5">
        <f t="shared" si="2"/>
        <v>0</v>
      </c>
    </row>
    <row r="543" ht="15.0" customHeight="1">
      <c r="C543" s="65" t="str">
        <f t="shared" si="4"/>
        <v>Sofía Helena</v>
      </c>
      <c r="E543" s="23"/>
      <c r="F543" s="23"/>
      <c r="G543" s="27"/>
      <c r="J543" s="4">
        <f t="shared" si="1"/>
        <v>0</v>
      </c>
      <c r="K543" s="5">
        <f t="shared" si="2"/>
        <v>0</v>
      </c>
    </row>
    <row r="544" ht="15.0" customHeight="1">
      <c r="C544" s="65" t="str">
        <f t="shared" si="4"/>
        <v>Colo</v>
      </c>
      <c r="E544" s="58" t="s">
        <v>85</v>
      </c>
      <c r="F544" s="58" t="s">
        <v>547</v>
      </c>
      <c r="G544" s="59" t="s">
        <v>548</v>
      </c>
      <c r="I544" s="67" t="s">
        <v>68</v>
      </c>
      <c r="J544" s="4">
        <f t="shared" si="1"/>
        <v>17</v>
      </c>
      <c r="K544" s="5">
        <f t="shared" si="2"/>
        <v>5</v>
      </c>
    </row>
    <row r="545" ht="15.0" customHeight="1">
      <c r="C545" s="65" t="str">
        <f t="shared" si="4"/>
        <v>Colo</v>
      </c>
      <c r="E545" s="23"/>
      <c r="F545" s="23"/>
      <c r="G545" s="27"/>
      <c r="J545" s="4">
        <f t="shared" si="1"/>
        <v>0</v>
      </c>
      <c r="K545" s="5">
        <f t="shared" si="2"/>
        <v>0</v>
      </c>
    </row>
    <row r="546" ht="15.0" customHeight="1">
      <c r="C546" s="65" t="str">
        <f t="shared" si="4"/>
        <v>Colo</v>
      </c>
      <c r="E546" s="23"/>
      <c r="F546" s="23"/>
      <c r="G546" s="60" t="s">
        <v>136</v>
      </c>
      <c r="J546" s="4">
        <f t="shared" si="1"/>
        <v>0</v>
      </c>
      <c r="K546" s="5">
        <f t="shared" si="2"/>
        <v>0</v>
      </c>
    </row>
    <row r="547" ht="15.0" customHeight="1">
      <c r="C547" s="65" t="str">
        <f t="shared" si="4"/>
        <v>Colo</v>
      </c>
      <c r="E547" s="23"/>
      <c r="F547" s="23"/>
      <c r="G547" s="27"/>
      <c r="J547" s="4">
        <f t="shared" si="1"/>
        <v>0</v>
      </c>
      <c r="K547" s="5">
        <f t="shared" si="2"/>
        <v>0</v>
      </c>
    </row>
    <row r="548" ht="15.0" customHeight="1">
      <c r="C548" s="65" t="str">
        <f t="shared" si="4"/>
        <v>Sofía Helena</v>
      </c>
      <c r="E548" s="58" t="s">
        <v>84</v>
      </c>
      <c r="F548" s="58" t="s">
        <v>549</v>
      </c>
      <c r="G548" s="59" t="s">
        <v>550</v>
      </c>
      <c r="I548" s="67" t="s">
        <v>113</v>
      </c>
      <c r="J548" s="4">
        <f t="shared" si="1"/>
        <v>35</v>
      </c>
      <c r="K548" s="5">
        <f t="shared" si="2"/>
        <v>6</v>
      </c>
    </row>
    <row r="549" ht="15.0" customHeight="1">
      <c r="C549" s="65" t="str">
        <f t="shared" si="4"/>
        <v>Sofía Helena</v>
      </c>
      <c r="E549" s="23"/>
      <c r="F549" s="23"/>
      <c r="G549" s="59" t="s">
        <v>551</v>
      </c>
      <c r="J549" s="4">
        <f t="shared" si="1"/>
        <v>0</v>
      </c>
      <c r="K549" s="5">
        <f t="shared" si="2"/>
        <v>0</v>
      </c>
    </row>
    <row r="550" ht="15.0" customHeight="1">
      <c r="C550" s="65" t="str">
        <f t="shared" si="4"/>
        <v>Sofía Helena</v>
      </c>
      <c r="E550" s="23"/>
      <c r="F550" s="23"/>
      <c r="G550" s="27"/>
      <c r="J550" s="4">
        <f t="shared" si="1"/>
        <v>0</v>
      </c>
      <c r="K550" s="5">
        <f t="shared" si="2"/>
        <v>0</v>
      </c>
    </row>
    <row r="551" ht="15.0" customHeight="1">
      <c r="C551" s="65" t="str">
        <f t="shared" si="4"/>
        <v>Sofía Helena</v>
      </c>
      <c r="E551" s="23"/>
      <c r="F551" s="23"/>
      <c r="G551" s="60" t="s">
        <v>136</v>
      </c>
      <c r="J551" s="4">
        <f t="shared" si="1"/>
        <v>0</v>
      </c>
      <c r="K551" s="5">
        <f t="shared" si="2"/>
        <v>0</v>
      </c>
    </row>
    <row r="552" ht="15.0" customHeight="1">
      <c r="C552" s="65" t="str">
        <f t="shared" si="4"/>
        <v>Sofía Helena</v>
      </c>
      <c r="E552" s="23"/>
      <c r="F552" s="23"/>
      <c r="G552" s="27"/>
      <c r="J552" s="4">
        <f t="shared" si="1"/>
        <v>0</v>
      </c>
      <c r="K552" s="5">
        <f t="shared" si="2"/>
        <v>0</v>
      </c>
    </row>
    <row r="553" ht="15.0" customHeight="1">
      <c r="C553" s="65" t="str">
        <f t="shared" si="4"/>
        <v>Colo</v>
      </c>
      <c r="E553" s="58" t="s">
        <v>85</v>
      </c>
      <c r="F553" s="58" t="s">
        <v>549</v>
      </c>
      <c r="G553" s="59" t="s">
        <v>552</v>
      </c>
      <c r="J553" s="4">
        <f t="shared" si="1"/>
        <v>0</v>
      </c>
      <c r="K553" s="5">
        <f t="shared" si="2"/>
        <v>0</v>
      </c>
    </row>
    <row r="554" ht="15.0" customHeight="1">
      <c r="C554" s="65" t="str">
        <f t="shared" si="4"/>
        <v>Colo</v>
      </c>
      <c r="E554" s="23"/>
      <c r="F554" s="23"/>
      <c r="G554" s="59" t="s">
        <v>553</v>
      </c>
      <c r="J554" s="4">
        <f t="shared" si="1"/>
        <v>0</v>
      </c>
      <c r="K554" s="5">
        <f t="shared" si="2"/>
        <v>0</v>
      </c>
    </row>
    <row r="555" ht="15.0" customHeight="1">
      <c r="C555" s="65" t="str">
        <f t="shared" si="4"/>
        <v>Colo</v>
      </c>
      <c r="E555" s="23"/>
      <c r="F555" s="23"/>
      <c r="G555" s="27"/>
      <c r="J555" s="4">
        <f t="shared" si="1"/>
        <v>0</v>
      </c>
      <c r="K555" s="5">
        <f t="shared" si="2"/>
        <v>0</v>
      </c>
    </row>
    <row r="556" ht="15.0" customHeight="1">
      <c r="C556" s="65" t="str">
        <f t="shared" si="4"/>
        <v>Colo</v>
      </c>
      <c r="E556" s="23"/>
      <c r="F556" s="23"/>
      <c r="G556" s="60" t="s">
        <v>136</v>
      </c>
      <c r="J556" s="4">
        <f t="shared" si="1"/>
        <v>0</v>
      </c>
      <c r="K556" s="5">
        <f t="shared" si="2"/>
        <v>0</v>
      </c>
    </row>
    <row r="557" ht="15.0" customHeight="1">
      <c r="C557" s="65" t="str">
        <f t="shared" si="4"/>
        <v>Colo</v>
      </c>
      <c r="E557" s="23"/>
      <c r="F557" s="23"/>
      <c r="G557" s="27"/>
      <c r="J557" s="4">
        <f t="shared" si="1"/>
        <v>0</v>
      </c>
      <c r="K557" s="5">
        <f t="shared" si="2"/>
        <v>0</v>
      </c>
    </row>
    <row r="558" ht="15.0" customHeight="1">
      <c r="C558" s="65" t="str">
        <f t="shared" si="4"/>
        <v>Sofía Helena</v>
      </c>
      <c r="E558" s="58" t="s">
        <v>84</v>
      </c>
      <c r="F558" s="58" t="s">
        <v>554</v>
      </c>
      <c r="G558" s="59" t="s">
        <v>555</v>
      </c>
      <c r="J558" s="4">
        <f t="shared" si="1"/>
        <v>0</v>
      </c>
      <c r="K558" s="5">
        <f t="shared" si="2"/>
        <v>0</v>
      </c>
    </row>
    <row r="559" ht="15.0" customHeight="1">
      <c r="C559" s="65" t="str">
        <f t="shared" si="4"/>
        <v>Sofía Helena</v>
      </c>
      <c r="E559" s="23"/>
      <c r="F559" s="23"/>
      <c r="G559" s="27" t="s">
        <v>556</v>
      </c>
      <c r="J559" s="4">
        <f t="shared" si="1"/>
        <v>0</v>
      </c>
      <c r="K559" s="5">
        <f t="shared" si="2"/>
        <v>0</v>
      </c>
    </row>
    <row r="560" ht="15.0" customHeight="1">
      <c r="C560" s="65" t="str">
        <f t="shared" si="4"/>
        <v>Sofía Helena</v>
      </c>
      <c r="E560" s="23"/>
      <c r="F560" s="23"/>
      <c r="G560" s="59" t="s">
        <v>557</v>
      </c>
      <c r="J560" s="4">
        <f t="shared" si="1"/>
        <v>0</v>
      </c>
      <c r="K560" s="5">
        <f t="shared" si="2"/>
        <v>0</v>
      </c>
    </row>
    <row r="561" ht="15.0" customHeight="1">
      <c r="C561" s="65" t="str">
        <f t="shared" si="4"/>
        <v>Sofía Helena</v>
      </c>
      <c r="E561" s="23"/>
      <c r="F561" s="23"/>
      <c r="G561" s="27"/>
      <c r="J561" s="4">
        <f t="shared" si="1"/>
        <v>0</v>
      </c>
      <c r="K561" s="5">
        <f t="shared" si="2"/>
        <v>0</v>
      </c>
    </row>
    <row r="562" ht="15.0" customHeight="1">
      <c r="C562" s="65" t="str">
        <f t="shared" si="4"/>
        <v>Sofía Helena</v>
      </c>
      <c r="E562" s="23"/>
      <c r="F562" s="23"/>
      <c r="G562" s="60" t="s">
        <v>136</v>
      </c>
      <c r="J562" s="4">
        <f t="shared" si="1"/>
        <v>0</v>
      </c>
      <c r="K562" s="5">
        <f t="shared" si="2"/>
        <v>0</v>
      </c>
    </row>
    <row r="563" ht="15.0" customHeight="1">
      <c r="C563" s="65" t="str">
        <f t="shared" si="4"/>
        <v>Sofía Helena</v>
      </c>
      <c r="E563" s="23"/>
      <c r="F563" s="23"/>
      <c r="G563" s="27"/>
      <c r="J563" s="4">
        <f t="shared" si="1"/>
        <v>0</v>
      </c>
      <c r="K563" s="5">
        <f t="shared" si="2"/>
        <v>0</v>
      </c>
    </row>
    <row r="564" ht="15.0" customHeight="1">
      <c r="C564" s="65" t="str">
        <f t="shared" si="4"/>
        <v>Juan</v>
      </c>
      <c r="E564" s="58" t="s">
        <v>82</v>
      </c>
      <c r="F564" s="58" t="s">
        <v>558</v>
      </c>
      <c r="G564" s="59" t="s">
        <v>559</v>
      </c>
      <c r="I564" s="67" t="s">
        <v>185</v>
      </c>
      <c r="J564" s="4">
        <f t="shared" si="1"/>
        <v>30</v>
      </c>
      <c r="K564" s="5">
        <f t="shared" si="2"/>
        <v>8</v>
      </c>
    </row>
    <row r="565" ht="15.0" customHeight="1">
      <c r="C565" s="65" t="str">
        <f t="shared" si="4"/>
        <v>Juan</v>
      </c>
      <c r="E565" s="23"/>
      <c r="F565" s="23"/>
      <c r="G565" s="27"/>
      <c r="J565" s="4">
        <f t="shared" si="1"/>
        <v>0</v>
      </c>
      <c r="K565" s="5">
        <f t="shared" si="2"/>
        <v>0</v>
      </c>
    </row>
    <row r="566" ht="15.0" customHeight="1">
      <c r="C566" s="65" t="str">
        <f t="shared" si="4"/>
        <v>Juan</v>
      </c>
      <c r="E566" s="23"/>
      <c r="F566" s="23"/>
      <c r="G566" s="60" t="s">
        <v>136</v>
      </c>
      <c r="J566" s="4">
        <f t="shared" si="1"/>
        <v>0</v>
      </c>
      <c r="K566" s="5">
        <f t="shared" si="2"/>
        <v>0</v>
      </c>
    </row>
    <row r="567" ht="15.0" customHeight="1">
      <c r="C567" s="65" t="str">
        <f t="shared" si="4"/>
        <v>Juan</v>
      </c>
      <c r="E567" s="23"/>
      <c r="F567" s="23"/>
      <c r="G567" s="27"/>
      <c r="J567" s="4">
        <f t="shared" si="1"/>
        <v>0</v>
      </c>
      <c r="K567" s="5">
        <f t="shared" si="2"/>
        <v>0</v>
      </c>
    </row>
    <row r="568" ht="15.0" customHeight="1">
      <c r="C568" s="65" t="str">
        <f t="shared" si="4"/>
        <v>Sofía Helena</v>
      </c>
      <c r="E568" s="58" t="s">
        <v>84</v>
      </c>
      <c r="F568" s="58" t="s">
        <v>560</v>
      </c>
      <c r="G568" s="59" t="s">
        <v>561</v>
      </c>
      <c r="J568" s="4">
        <f t="shared" si="1"/>
        <v>0</v>
      </c>
      <c r="K568" s="5">
        <f t="shared" si="2"/>
        <v>0</v>
      </c>
    </row>
    <row r="569" ht="15.0" customHeight="1">
      <c r="C569" s="65" t="str">
        <f t="shared" si="4"/>
        <v>Sofía Helena</v>
      </c>
      <c r="E569" s="23"/>
      <c r="F569" s="23"/>
      <c r="G569" s="27"/>
      <c r="J569" s="4">
        <f t="shared" si="1"/>
        <v>0</v>
      </c>
      <c r="K569" s="5">
        <f t="shared" si="2"/>
        <v>0</v>
      </c>
    </row>
    <row r="570" ht="15.0" customHeight="1">
      <c r="C570" s="65" t="str">
        <f t="shared" si="4"/>
        <v>Sofía Helena</v>
      </c>
      <c r="E570" s="23"/>
      <c r="F570" s="23"/>
      <c r="G570" s="60" t="s">
        <v>136</v>
      </c>
      <c r="J570" s="4">
        <f t="shared" si="1"/>
        <v>0</v>
      </c>
      <c r="K570" s="5">
        <f t="shared" si="2"/>
        <v>0</v>
      </c>
    </row>
    <row r="571" ht="15.0" customHeight="1">
      <c r="C571" s="65" t="str">
        <f t="shared" si="4"/>
        <v>Sofía Helena</v>
      </c>
      <c r="E571" s="23"/>
      <c r="F571" s="23"/>
      <c r="G571" s="27"/>
      <c r="J571" s="4">
        <f t="shared" si="1"/>
        <v>0</v>
      </c>
      <c r="K571" s="5">
        <f t="shared" si="2"/>
        <v>0</v>
      </c>
    </row>
    <row r="572" ht="15.0" customHeight="1">
      <c r="C572" s="65" t="str">
        <f t="shared" si="4"/>
        <v>Colo</v>
      </c>
      <c r="E572" s="58" t="s">
        <v>85</v>
      </c>
      <c r="F572" s="58" t="s">
        <v>560</v>
      </c>
      <c r="G572" s="59" t="s">
        <v>562</v>
      </c>
      <c r="J572" s="4">
        <f t="shared" si="1"/>
        <v>0</v>
      </c>
      <c r="K572" s="5">
        <f t="shared" si="2"/>
        <v>0</v>
      </c>
    </row>
    <row r="573" ht="15.0" customHeight="1">
      <c r="C573" s="65" t="str">
        <f t="shared" si="4"/>
        <v>Colo</v>
      </c>
      <c r="E573" s="23"/>
      <c r="F573" s="23"/>
      <c r="G573" s="59" t="s">
        <v>563</v>
      </c>
      <c r="I573" s="67"/>
      <c r="J573" s="4">
        <f t="shared" si="1"/>
        <v>0</v>
      </c>
      <c r="K573" s="5">
        <f t="shared" si="2"/>
        <v>0</v>
      </c>
    </row>
    <row r="574" ht="15.0" customHeight="1">
      <c r="C574" s="65" t="str">
        <f t="shared" si="4"/>
        <v>Colo</v>
      </c>
      <c r="E574" s="23"/>
      <c r="F574" s="23"/>
      <c r="G574" s="59" t="s">
        <v>564</v>
      </c>
      <c r="I574" s="67" t="s">
        <v>81</v>
      </c>
      <c r="J574" s="4">
        <f t="shared" si="1"/>
        <v>11</v>
      </c>
      <c r="K574" s="5">
        <f t="shared" si="2"/>
        <v>5</v>
      </c>
    </row>
    <row r="575" ht="15.0" customHeight="1">
      <c r="C575" s="65" t="str">
        <f t="shared" si="4"/>
        <v>Colo</v>
      </c>
      <c r="E575" s="23"/>
      <c r="F575" s="23"/>
      <c r="G575" s="27"/>
      <c r="J575" s="4">
        <f t="shared" si="1"/>
        <v>0</v>
      </c>
      <c r="K575" s="5">
        <f t="shared" si="2"/>
        <v>0</v>
      </c>
    </row>
    <row r="576" ht="15.0" customHeight="1">
      <c r="C576" s="65" t="str">
        <f t="shared" si="4"/>
        <v>Colo</v>
      </c>
      <c r="E576" s="23"/>
      <c r="F576" s="23"/>
      <c r="G576" s="60" t="s">
        <v>136</v>
      </c>
      <c r="J576" s="4">
        <f t="shared" si="1"/>
        <v>0</v>
      </c>
      <c r="K576" s="5">
        <f t="shared" si="2"/>
        <v>0</v>
      </c>
    </row>
    <row r="577" ht="15.0" customHeight="1">
      <c r="C577" s="65" t="str">
        <f t="shared" si="4"/>
        <v>Colo</v>
      </c>
      <c r="E577" s="23"/>
      <c r="F577" s="23"/>
      <c r="G577" s="27"/>
      <c r="J577" s="4">
        <f t="shared" si="1"/>
        <v>0</v>
      </c>
      <c r="K577" s="5">
        <f t="shared" si="2"/>
        <v>0</v>
      </c>
    </row>
    <row r="578" ht="15.0" customHeight="1">
      <c r="C578" s="65" t="str">
        <f t="shared" si="4"/>
        <v>Sofía Helena</v>
      </c>
      <c r="E578" s="58" t="s">
        <v>84</v>
      </c>
      <c r="F578" s="58" t="s">
        <v>565</v>
      </c>
      <c r="G578" s="59" t="s">
        <v>566</v>
      </c>
      <c r="I578" s="67" t="s">
        <v>149</v>
      </c>
      <c r="J578" s="4">
        <f t="shared" si="1"/>
        <v>6</v>
      </c>
      <c r="K578" s="5">
        <f t="shared" si="2"/>
        <v>5</v>
      </c>
    </row>
    <row r="579" ht="15.0" customHeight="1">
      <c r="C579" s="65" t="str">
        <f t="shared" si="4"/>
        <v>Sofía Helena</v>
      </c>
      <c r="E579" s="23"/>
      <c r="F579" s="23"/>
      <c r="G579" s="27"/>
      <c r="J579" s="4">
        <f t="shared" si="1"/>
        <v>0</v>
      </c>
      <c r="K579" s="5">
        <f t="shared" si="2"/>
        <v>0</v>
      </c>
    </row>
    <row r="580" ht="15.0" customHeight="1">
      <c r="C580" s="65" t="str">
        <f t="shared" si="4"/>
        <v>Sofía Helena</v>
      </c>
      <c r="E580" s="23"/>
      <c r="F580" s="23"/>
      <c r="G580" s="60" t="s">
        <v>136</v>
      </c>
      <c r="J580" s="4">
        <f t="shared" si="1"/>
        <v>0</v>
      </c>
      <c r="K580" s="5">
        <f t="shared" si="2"/>
        <v>0</v>
      </c>
    </row>
    <row r="581" ht="15.0" customHeight="1">
      <c r="C581" s="65" t="str">
        <f t="shared" si="4"/>
        <v>Sofía Helena</v>
      </c>
      <c r="E581" s="23"/>
      <c r="F581" s="23"/>
      <c r="G581" s="27"/>
      <c r="J581" s="4">
        <f t="shared" si="1"/>
        <v>0</v>
      </c>
      <c r="K581" s="5">
        <f t="shared" si="2"/>
        <v>0</v>
      </c>
    </row>
    <row r="582" ht="15.0" customHeight="1">
      <c r="C582" s="65" t="str">
        <f t="shared" si="4"/>
        <v>Juan</v>
      </c>
      <c r="E582" s="58" t="s">
        <v>82</v>
      </c>
      <c r="F582" s="58" t="s">
        <v>565</v>
      </c>
      <c r="G582" s="59" t="s">
        <v>567</v>
      </c>
      <c r="J582" s="4">
        <f t="shared" si="1"/>
        <v>0</v>
      </c>
      <c r="K582" s="5">
        <f t="shared" si="2"/>
        <v>0</v>
      </c>
    </row>
    <row r="583" ht="15.0" customHeight="1">
      <c r="C583" s="65" t="str">
        <f t="shared" si="4"/>
        <v>Juan</v>
      </c>
      <c r="E583" s="23"/>
      <c r="F583" s="23"/>
      <c r="G583" s="27"/>
      <c r="J583" s="4">
        <f t="shared" si="1"/>
        <v>0</v>
      </c>
      <c r="K583" s="5">
        <f t="shared" si="2"/>
        <v>0</v>
      </c>
    </row>
    <row r="584" ht="15.0" customHeight="1">
      <c r="C584" s="65" t="str">
        <f t="shared" si="4"/>
        <v>Juan</v>
      </c>
      <c r="E584" s="23"/>
      <c r="F584" s="23"/>
      <c r="G584" s="60" t="s">
        <v>136</v>
      </c>
      <c r="J584" s="4">
        <f t="shared" si="1"/>
        <v>0</v>
      </c>
      <c r="K584" s="5">
        <f t="shared" si="2"/>
        <v>0</v>
      </c>
    </row>
    <row r="585" ht="15.0" customHeight="1">
      <c r="C585" s="65" t="str">
        <f t="shared" si="4"/>
        <v>Juan</v>
      </c>
      <c r="E585" s="23"/>
      <c r="F585" s="23"/>
      <c r="G585" s="27"/>
      <c r="J585" s="4">
        <f t="shared" si="1"/>
        <v>0</v>
      </c>
      <c r="K585" s="5">
        <f t="shared" si="2"/>
        <v>0</v>
      </c>
    </row>
    <row r="586" ht="15.0" customHeight="1">
      <c r="C586" s="65" t="str">
        <f t="shared" si="4"/>
        <v>Colo</v>
      </c>
      <c r="E586" s="58" t="s">
        <v>85</v>
      </c>
      <c r="F586" s="58" t="s">
        <v>568</v>
      </c>
      <c r="G586" s="59" t="s">
        <v>569</v>
      </c>
      <c r="J586" s="4">
        <f t="shared" si="1"/>
        <v>0</v>
      </c>
      <c r="K586" s="5">
        <f t="shared" si="2"/>
        <v>0</v>
      </c>
    </row>
    <row r="587" ht="15.0" customHeight="1">
      <c r="C587" s="65" t="str">
        <f t="shared" si="4"/>
        <v>Colo</v>
      </c>
      <c r="E587" s="23"/>
      <c r="F587" s="23"/>
      <c r="G587" s="59" t="s">
        <v>570</v>
      </c>
      <c r="I587" s="67" t="s">
        <v>189</v>
      </c>
      <c r="J587" s="4">
        <f t="shared" si="1"/>
        <v>16</v>
      </c>
      <c r="K587" s="5">
        <f t="shared" si="2"/>
        <v>6</v>
      </c>
    </row>
    <row r="588" ht="15.0" customHeight="1">
      <c r="C588" s="65" t="str">
        <f t="shared" si="4"/>
        <v>Colo</v>
      </c>
      <c r="E588" s="23"/>
      <c r="F588" s="23"/>
      <c r="G588" s="59" t="s">
        <v>571</v>
      </c>
      <c r="I588" s="67"/>
      <c r="J588" s="4">
        <f t="shared" si="1"/>
        <v>0</v>
      </c>
      <c r="K588" s="5">
        <f t="shared" si="2"/>
        <v>0</v>
      </c>
    </row>
    <row r="589" ht="15.0" customHeight="1">
      <c r="C589" s="65" t="str">
        <f t="shared" si="4"/>
        <v>Colo</v>
      </c>
      <c r="E589" s="23"/>
      <c r="F589" s="23"/>
      <c r="G589" s="27"/>
      <c r="J589" s="4">
        <f t="shared" si="1"/>
        <v>0</v>
      </c>
      <c r="K589" s="5">
        <f t="shared" si="2"/>
        <v>0</v>
      </c>
    </row>
    <row r="590" ht="15.0" customHeight="1">
      <c r="C590" s="65" t="str">
        <f t="shared" si="4"/>
        <v>Colo</v>
      </c>
      <c r="E590" s="23"/>
      <c r="F590" s="23"/>
      <c r="G590" s="60" t="s">
        <v>136</v>
      </c>
      <c r="J590" s="4">
        <f t="shared" si="1"/>
        <v>0</v>
      </c>
      <c r="K590" s="5">
        <f t="shared" si="2"/>
        <v>0</v>
      </c>
    </row>
    <row r="591" ht="15.0" customHeight="1">
      <c r="C591" s="65" t="str">
        <f t="shared" si="4"/>
        <v>Colo</v>
      </c>
      <c r="E591" s="23"/>
      <c r="F591" s="23"/>
      <c r="G591" s="27"/>
      <c r="J591" s="4">
        <f t="shared" si="1"/>
        <v>0</v>
      </c>
      <c r="K591" s="5">
        <f t="shared" si="2"/>
        <v>0</v>
      </c>
    </row>
    <row r="592" ht="15.0" customHeight="1">
      <c r="C592" s="65" t="str">
        <f t="shared" si="4"/>
        <v>Sofía Helena</v>
      </c>
      <c r="E592" s="58" t="s">
        <v>84</v>
      </c>
      <c r="F592" s="58" t="s">
        <v>572</v>
      </c>
      <c r="G592" s="59" t="s">
        <v>573</v>
      </c>
      <c r="I592" s="67" t="s">
        <v>143</v>
      </c>
      <c r="J592" s="4">
        <f t="shared" si="1"/>
        <v>5</v>
      </c>
      <c r="K592" s="5">
        <f t="shared" si="2"/>
        <v>4</v>
      </c>
    </row>
    <row r="593" ht="15.0" customHeight="1">
      <c r="C593" s="65" t="str">
        <f t="shared" si="4"/>
        <v>Sofía Helena</v>
      </c>
      <c r="E593" s="23"/>
      <c r="F593" s="23"/>
      <c r="G593" s="59" t="s">
        <v>574</v>
      </c>
      <c r="J593" s="4">
        <f t="shared" si="1"/>
        <v>0</v>
      </c>
      <c r="K593" s="5">
        <f t="shared" si="2"/>
        <v>0</v>
      </c>
    </row>
    <row r="594" ht="15.0" customHeight="1">
      <c r="C594" s="65" t="str">
        <f t="shared" si="4"/>
        <v>Sofía Helena</v>
      </c>
      <c r="E594" s="23"/>
      <c r="F594" s="23"/>
      <c r="G594" s="59" t="s">
        <v>575</v>
      </c>
      <c r="J594" s="4">
        <f t="shared" si="1"/>
        <v>0</v>
      </c>
      <c r="K594" s="5">
        <f t="shared" si="2"/>
        <v>0</v>
      </c>
    </row>
    <row r="595" ht="15.0" customHeight="1">
      <c r="C595" s="65" t="str">
        <f t="shared" si="4"/>
        <v>Sofía Helena</v>
      </c>
      <c r="E595" s="23"/>
      <c r="F595" s="23"/>
      <c r="G595" s="27"/>
      <c r="J595" s="4">
        <f t="shared" si="1"/>
        <v>0</v>
      </c>
      <c r="K595" s="5">
        <f t="shared" si="2"/>
        <v>0</v>
      </c>
    </row>
    <row r="596" ht="15.0" customHeight="1">
      <c r="C596" s="65" t="str">
        <f t="shared" si="4"/>
        <v>Sofía Helena</v>
      </c>
      <c r="E596" s="23"/>
      <c r="F596" s="23"/>
      <c r="G596" s="60" t="s">
        <v>136</v>
      </c>
      <c r="J596" s="4">
        <f t="shared" si="1"/>
        <v>0</v>
      </c>
      <c r="K596" s="5">
        <f t="shared" si="2"/>
        <v>0</v>
      </c>
    </row>
    <row r="597" ht="15.0" customHeight="1">
      <c r="C597" s="65" t="str">
        <f t="shared" si="4"/>
        <v>Sofía Helena</v>
      </c>
      <c r="E597" s="23"/>
      <c r="F597" s="23"/>
      <c r="G597" s="27"/>
      <c r="J597" s="4">
        <f t="shared" si="1"/>
        <v>0</v>
      </c>
      <c r="K597" s="5">
        <f t="shared" si="2"/>
        <v>0</v>
      </c>
    </row>
    <row r="598" ht="15.0" customHeight="1">
      <c r="C598" s="65" t="str">
        <f t="shared" si="4"/>
        <v>Juan</v>
      </c>
      <c r="E598" s="58" t="s">
        <v>82</v>
      </c>
      <c r="F598" s="58" t="s">
        <v>572</v>
      </c>
      <c r="G598" s="59" t="s">
        <v>576</v>
      </c>
      <c r="J598" s="4">
        <f t="shared" si="1"/>
        <v>0</v>
      </c>
      <c r="K598" s="5">
        <f t="shared" si="2"/>
        <v>0</v>
      </c>
    </row>
    <row r="599" ht="15.0" customHeight="1">
      <c r="C599" s="65" t="str">
        <f t="shared" si="4"/>
        <v>Juan</v>
      </c>
      <c r="E599" s="23"/>
      <c r="F599" s="23"/>
      <c r="G599" s="59" t="s">
        <v>577</v>
      </c>
      <c r="I599" s="67" t="s">
        <v>186</v>
      </c>
      <c r="J599" s="4">
        <f t="shared" si="1"/>
        <v>15</v>
      </c>
      <c r="K599" s="5">
        <f t="shared" si="2"/>
        <v>4</v>
      </c>
    </row>
    <row r="600" ht="15.0" customHeight="1">
      <c r="C600" s="65" t="str">
        <f t="shared" si="4"/>
        <v>Juan</v>
      </c>
      <c r="E600" s="23"/>
      <c r="F600" s="23"/>
      <c r="G600" s="27"/>
      <c r="J600" s="4">
        <f t="shared" si="1"/>
        <v>0</v>
      </c>
      <c r="K600" s="5">
        <f t="shared" si="2"/>
        <v>0</v>
      </c>
    </row>
    <row r="601" ht="15.0" customHeight="1">
      <c r="C601" s="65" t="str">
        <f t="shared" si="4"/>
        <v>Juan</v>
      </c>
      <c r="E601" s="23"/>
      <c r="F601" s="23"/>
      <c r="G601" s="60" t="s">
        <v>136</v>
      </c>
      <c r="J601" s="4">
        <f t="shared" si="1"/>
        <v>0</v>
      </c>
      <c r="K601" s="5">
        <f t="shared" si="2"/>
        <v>0</v>
      </c>
    </row>
    <row r="602" ht="15.0" customHeight="1">
      <c r="C602" s="65" t="str">
        <f t="shared" si="4"/>
        <v>Juan</v>
      </c>
      <c r="E602" s="23"/>
      <c r="F602" s="23"/>
      <c r="G602" s="27"/>
      <c r="J602" s="4">
        <f t="shared" si="1"/>
        <v>0</v>
      </c>
      <c r="K602" s="5">
        <f t="shared" si="2"/>
        <v>0</v>
      </c>
    </row>
    <row r="603" ht="15.0" customHeight="1">
      <c r="C603" s="65" t="str">
        <f t="shared" si="4"/>
        <v>Sofía Helena</v>
      </c>
      <c r="E603" s="58" t="s">
        <v>84</v>
      </c>
      <c r="F603" s="58" t="s">
        <v>578</v>
      </c>
      <c r="G603" s="59" t="s">
        <v>579</v>
      </c>
      <c r="I603" s="67" t="s">
        <v>172</v>
      </c>
      <c r="J603" s="4">
        <f t="shared" si="1"/>
        <v>26</v>
      </c>
      <c r="K603" s="5">
        <f t="shared" si="2"/>
        <v>3</v>
      </c>
    </row>
    <row r="604" ht="15.0" customHeight="1">
      <c r="C604" s="65" t="str">
        <f t="shared" si="4"/>
        <v>Sofía Helena</v>
      </c>
      <c r="E604" s="23"/>
      <c r="F604" s="23"/>
      <c r="G604" s="27"/>
      <c r="J604" s="4">
        <f t="shared" si="1"/>
        <v>0</v>
      </c>
      <c r="K604" s="5">
        <f t="shared" si="2"/>
        <v>0</v>
      </c>
    </row>
    <row r="605" ht="15.0" customHeight="1">
      <c r="C605" s="65" t="str">
        <f t="shared" si="4"/>
        <v>Sofía Helena</v>
      </c>
      <c r="E605" s="23"/>
      <c r="F605" s="23"/>
      <c r="G605" s="60" t="s">
        <v>136</v>
      </c>
      <c r="J605" s="4">
        <f t="shared" si="1"/>
        <v>0</v>
      </c>
      <c r="K605" s="5">
        <f t="shared" si="2"/>
        <v>0</v>
      </c>
    </row>
    <row r="606" ht="15.0" customHeight="1">
      <c r="C606" s="65" t="str">
        <f t="shared" si="4"/>
        <v>Sofía Helena</v>
      </c>
      <c r="E606" s="23"/>
      <c r="F606" s="23"/>
      <c r="G606" s="27"/>
      <c r="J606" s="4">
        <f t="shared" si="1"/>
        <v>0</v>
      </c>
      <c r="K606" s="5">
        <f t="shared" si="2"/>
        <v>0</v>
      </c>
    </row>
    <row r="607" ht="15.0" customHeight="1">
      <c r="C607" s="65" t="str">
        <f t="shared" si="4"/>
        <v>Colo</v>
      </c>
      <c r="E607" s="58" t="s">
        <v>85</v>
      </c>
      <c r="F607" s="58" t="s">
        <v>580</v>
      </c>
      <c r="G607" s="59" t="s">
        <v>581</v>
      </c>
      <c r="J607" s="4">
        <f t="shared" si="1"/>
        <v>0</v>
      </c>
      <c r="K607" s="5">
        <f t="shared" si="2"/>
        <v>0</v>
      </c>
    </row>
    <row r="608" ht="15.0" customHeight="1">
      <c r="C608" s="65" t="str">
        <f t="shared" si="4"/>
        <v>Colo</v>
      </c>
      <c r="E608" s="23"/>
      <c r="F608" s="23"/>
      <c r="G608" s="59" t="s">
        <v>582</v>
      </c>
      <c r="I608" s="67" t="s">
        <v>158</v>
      </c>
      <c r="J608" s="4">
        <f t="shared" si="1"/>
        <v>8</v>
      </c>
      <c r="K608" s="5">
        <f t="shared" si="2"/>
        <v>5</v>
      </c>
    </row>
    <row r="609" ht="15.0" customHeight="1">
      <c r="C609" s="65" t="str">
        <f t="shared" si="4"/>
        <v>Colo</v>
      </c>
      <c r="E609" s="23"/>
      <c r="F609" s="23"/>
      <c r="G609" s="59" t="s">
        <v>583</v>
      </c>
      <c r="I609" s="67" t="s">
        <v>161</v>
      </c>
      <c r="J609" s="4">
        <f t="shared" si="1"/>
        <v>9</v>
      </c>
      <c r="K609" s="5">
        <f t="shared" si="2"/>
        <v>11</v>
      </c>
    </row>
    <row r="610" ht="15.0" customHeight="1">
      <c r="C610" s="65" t="str">
        <f t="shared" si="4"/>
        <v>Colo</v>
      </c>
      <c r="E610" s="23"/>
      <c r="F610" s="23"/>
      <c r="G610" s="27"/>
      <c r="J610" s="4">
        <f t="shared" si="1"/>
        <v>0</v>
      </c>
      <c r="K610" s="5">
        <f t="shared" si="2"/>
        <v>0</v>
      </c>
    </row>
    <row r="611" ht="15.0" customHeight="1">
      <c r="C611" s="65" t="str">
        <f t="shared" si="4"/>
        <v>Colo</v>
      </c>
      <c r="E611" s="23"/>
      <c r="F611" s="23"/>
      <c r="G611" s="60" t="s">
        <v>136</v>
      </c>
      <c r="J611" s="4">
        <f t="shared" si="1"/>
        <v>0</v>
      </c>
      <c r="K611" s="5">
        <f t="shared" si="2"/>
        <v>0</v>
      </c>
    </row>
    <row r="612" ht="15.0" customHeight="1">
      <c r="C612" s="65" t="str">
        <f t="shared" si="4"/>
        <v>Colo</v>
      </c>
      <c r="E612" s="23"/>
      <c r="F612" s="23"/>
      <c r="G612" s="27"/>
      <c r="J612" s="4">
        <f t="shared" si="1"/>
        <v>0</v>
      </c>
      <c r="K612" s="5">
        <f t="shared" si="2"/>
        <v>0</v>
      </c>
    </row>
    <row r="613" ht="15.0" customHeight="1">
      <c r="C613" s="65" t="str">
        <f t="shared" si="4"/>
        <v>Sofía Helena</v>
      </c>
      <c r="E613" s="58" t="s">
        <v>84</v>
      </c>
      <c r="F613" s="58" t="s">
        <v>580</v>
      </c>
      <c r="G613" s="59" t="s">
        <v>584</v>
      </c>
      <c r="I613" s="67" t="s">
        <v>149</v>
      </c>
      <c r="J613" s="4">
        <f t="shared" si="1"/>
        <v>6</v>
      </c>
      <c r="K613" s="5">
        <f t="shared" si="2"/>
        <v>5</v>
      </c>
    </row>
    <row r="614" ht="15.0" customHeight="1">
      <c r="C614" s="65" t="str">
        <f t="shared" si="4"/>
        <v>Sofía Helena</v>
      </c>
      <c r="E614" s="23"/>
      <c r="F614" s="23"/>
      <c r="G614" s="27"/>
      <c r="J614" s="4">
        <f t="shared" si="1"/>
        <v>0</v>
      </c>
      <c r="K614" s="5">
        <f t="shared" si="2"/>
        <v>0</v>
      </c>
    </row>
    <row r="615" ht="15.0" customHeight="1">
      <c r="C615" s="65" t="str">
        <f t="shared" si="4"/>
        <v>Sofía Helena</v>
      </c>
      <c r="E615" s="23"/>
      <c r="F615" s="23"/>
      <c r="G615" s="60" t="s">
        <v>136</v>
      </c>
      <c r="J615" s="4">
        <f t="shared" si="1"/>
        <v>0</v>
      </c>
      <c r="K615" s="5">
        <f t="shared" si="2"/>
        <v>0</v>
      </c>
    </row>
    <row r="616" ht="15.0" customHeight="1">
      <c r="C616" s="65" t="str">
        <f t="shared" si="4"/>
        <v>Sofía Helena</v>
      </c>
      <c r="E616" s="23"/>
      <c r="F616" s="23"/>
      <c r="G616" s="27"/>
      <c r="J616" s="4">
        <f t="shared" si="1"/>
        <v>0</v>
      </c>
      <c r="K616" s="5">
        <f t="shared" si="2"/>
        <v>0</v>
      </c>
    </row>
    <row r="617" ht="15.0" customHeight="1">
      <c r="C617" s="65" t="str">
        <f t="shared" si="4"/>
        <v>Juan</v>
      </c>
      <c r="E617" s="58" t="s">
        <v>82</v>
      </c>
      <c r="F617" s="58" t="s">
        <v>585</v>
      </c>
      <c r="G617" s="59" t="s">
        <v>586</v>
      </c>
      <c r="I617" s="67" t="s">
        <v>213</v>
      </c>
      <c r="J617" s="4">
        <f t="shared" si="1"/>
        <v>23</v>
      </c>
      <c r="K617" s="5">
        <f t="shared" si="2"/>
        <v>8</v>
      </c>
    </row>
    <row r="618" ht="15.0" customHeight="1">
      <c r="C618" s="65" t="str">
        <f t="shared" si="4"/>
        <v>Juan</v>
      </c>
      <c r="E618" s="23"/>
      <c r="F618" s="23"/>
      <c r="G618" s="59" t="s">
        <v>587</v>
      </c>
      <c r="I618" s="67" t="s">
        <v>79</v>
      </c>
      <c r="J618" s="4">
        <f t="shared" si="1"/>
        <v>20</v>
      </c>
      <c r="K618" s="5">
        <f t="shared" si="2"/>
        <v>9</v>
      </c>
    </row>
    <row r="619" ht="15.0" customHeight="1">
      <c r="C619" s="65" t="str">
        <f t="shared" si="4"/>
        <v>Juan</v>
      </c>
      <c r="E619" s="23"/>
      <c r="F619" s="23"/>
      <c r="G619" s="27"/>
      <c r="J619" s="4">
        <f t="shared" si="1"/>
        <v>0</v>
      </c>
      <c r="K619" s="5">
        <f t="shared" si="2"/>
        <v>0</v>
      </c>
    </row>
    <row r="620" ht="15.0" customHeight="1">
      <c r="C620" s="65" t="str">
        <f t="shared" si="4"/>
        <v>Juan</v>
      </c>
      <c r="E620" s="23"/>
      <c r="F620" s="23"/>
      <c r="G620" s="60" t="s">
        <v>136</v>
      </c>
      <c r="J620" s="4">
        <f t="shared" si="1"/>
        <v>0</v>
      </c>
      <c r="K620" s="5">
        <f t="shared" si="2"/>
        <v>0</v>
      </c>
    </row>
    <row r="621" ht="15.0" customHeight="1">
      <c r="C621" s="65" t="str">
        <f t="shared" si="4"/>
        <v>Juan</v>
      </c>
      <c r="E621" s="23"/>
      <c r="F621" s="23"/>
      <c r="G621" s="27"/>
      <c r="J621" s="4">
        <f t="shared" si="1"/>
        <v>0</v>
      </c>
      <c r="K621" s="5">
        <f t="shared" si="2"/>
        <v>0</v>
      </c>
    </row>
    <row r="622" ht="15.0" customHeight="1">
      <c r="C622" s="65" t="str">
        <f t="shared" si="4"/>
        <v>Sofía Helena</v>
      </c>
      <c r="E622" s="58" t="s">
        <v>84</v>
      </c>
      <c r="F622" s="58" t="s">
        <v>588</v>
      </c>
      <c r="G622" s="59" t="s">
        <v>589</v>
      </c>
      <c r="I622" s="67" t="s">
        <v>161</v>
      </c>
      <c r="J622" s="4">
        <f t="shared" si="1"/>
        <v>9</v>
      </c>
      <c r="K622" s="5">
        <f t="shared" si="2"/>
        <v>11</v>
      </c>
    </row>
    <row r="623" ht="15.0" customHeight="1">
      <c r="C623" s="65" t="str">
        <f t="shared" si="4"/>
        <v>Sofía Helena</v>
      </c>
      <c r="E623" s="23"/>
      <c r="F623" s="23"/>
      <c r="G623" s="59" t="s">
        <v>590</v>
      </c>
      <c r="I623" s="67" t="s">
        <v>246</v>
      </c>
      <c r="J623" s="4">
        <f t="shared" si="1"/>
        <v>32</v>
      </c>
      <c r="K623" s="5">
        <f t="shared" si="2"/>
        <v>1</v>
      </c>
    </row>
    <row r="624" ht="15.0" customHeight="1">
      <c r="C624" s="65" t="str">
        <f t="shared" si="4"/>
        <v>Sofía Helena</v>
      </c>
      <c r="E624" s="23"/>
      <c r="F624" s="23"/>
      <c r="G624" s="59" t="s">
        <v>591</v>
      </c>
      <c r="J624" s="4">
        <f t="shared" si="1"/>
        <v>0</v>
      </c>
      <c r="K624" s="5">
        <f t="shared" si="2"/>
        <v>0</v>
      </c>
    </row>
    <row r="625" ht="15.0" customHeight="1">
      <c r="C625" s="65" t="str">
        <f t="shared" si="4"/>
        <v>Sofía Helena</v>
      </c>
      <c r="E625" s="23"/>
      <c r="F625" s="23"/>
      <c r="G625" s="27"/>
      <c r="J625" s="4">
        <f t="shared" si="1"/>
        <v>0</v>
      </c>
      <c r="K625" s="5">
        <f t="shared" si="2"/>
        <v>0</v>
      </c>
    </row>
    <row r="626" ht="15.0" customHeight="1">
      <c r="C626" s="65" t="str">
        <f t="shared" si="4"/>
        <v>Sofía Helena</v>
      </c>
      <c r="E626" s="23"/>
      <c r="F626" s="23"/>
      <c r="G626" s="60" t="s">
        <v>136</v>
      </c>
      <c r="J626" s="4">
        <f t="shared" si="1"/>
        <v>0</v>
      </c>
      <c r="K626" s="5">
        <f t="shared" si="2"/>
        <v>0</v>
      </c>
    </row>
    <row r="627" ht="15.0" customHeight="1">
      <c r="C627" s="65" t="str">
        <f t="shared" si="4"/>
        <v>Sofía Helena</v>
      </c>
      <c r="E627" s="23"/>
      <c r="F627" s="23"/>
      <c r="G627" s="27"/>
      <c r="J627" s="4">
        <f t="shared" si="1"/>
        <v>0</v>
      </c>
      <c r="K627" s="5">
        <f t="shared" si="2"/>
        <v>0</v>
      </c>
    </row>
    <row r="628" ht="15.0" customHeight="1">
      <c r="C628" s="65" t="str">
        <f t="shared" si="4"/>
        <v>Juan</v>
      </c>
      <c r="E628" s="58" t="s">
        <v>82</v>
      </c>
      <c r="F628" s="58" t="s">
        <v>588</v>
      </c>
      <c r="G628" s="59" t="s">
        <v>592</v>
      </c>
      <c r="J628" s="4">
        <f t="shared" si="1"/>
        <v>0</v>
      </c>
      <c r="K628" s="5">
        <f t="shared" si="2"/>
        <v>0</v>
      </c>
    </row>
    <row r="629" ht="15.0" customHeight="1">
      <c r="C629" s="65" t="str">
        <f t="shared" si="4"/>
        <v>Juan</v>
      </c>
      <c r="E629" s="23"/>
      <c r="F629" s="23"/>
      <c r="G629" s="59" t="s">
        <v>593</v>
      </c>
      <c r="I629" s="67" t="s">
        <v>206</v>
      </c>
      <c r="J629" s="4">
        <f t="shared" si="1"/>
        <v>21</v>
      </c>
      <c r="K629" s="5">
        <f t="shared" si="2"/>
        <v>7</v>
      </c>
    </row>
    <row r="630" ht="15.0" customHeight="1">
      <c r="C630" s="65" t="str">
        <f t="shared" si="4"/>
        <v>Juan</v>
      </c>
      <c r="E630" s="23"/>
      <c r="F630" s="23"/>
      <c r="G630" s="27"/>
      <c r="J630" s="4">
        <f t="shared" si="1"/>
        <v>0</v>
      </c>
      <c r="K630" s="5">
        <f t="shared" si="2"/>
        <v>0</v>
      </c>
    </row>
    <row r="631" ht="15.0" customHeight="1">
      <c r="C631" s="65" t="str">
        <f t="shared" si="4"/>
        <v>Juan</v>
      </c>
      <c r="E631" s="23"/>
      <c r="F631" s="23"/>
      <c r="G631" s="60" t="s">
        <v>136</v>
      </c>
      <c r="J631" s="4">
        <f t="shared" si="1"/>
        <v>0</v>
      </c>
      <c r="K631" s="5">
        <f t="shared" si="2"/>
        <v>0</v>
      </c>
    </row>
    <row r="632" ht="15.0" customHeight="1">
      <c r="C632" s="65" t="str">
        <f t="shared" si="4"/>
        <v>Juan</v>
      </c>
      <c r="E632" s="23"/>
      <c r="F632" s="23"/>
      <c r="G632" s="27"/>
      <c r="J632" s="4">
        <f t="shared" si="1"/>
        <v>0</v>
      </c>
      <c r="K632" s="5">
        <f t="shared" si="2"/>
        <v>0</v>
      </c>
    </row>
    <row r="633" ht="15.0" customHeight="1">
      <c r="C633" s="65" t="str">
        <f t="shared" si="4"/>
        <v>Sofía Helena</v>
      </c>
      <c r="E633" s="58" t="s">
        <v>84</v>
      </c>
      <c r="F633" s="58" t="s">
        <v>594</v>
      </c>
      <c r="G633" s="59" t="s">
        <v>595</v>
      </c>
      <c r="I633" s="67" t="s">
        <v>113</v>
      </c>
      <c r="J633" s="4">
        <f t="shared" si="1"/>
        <v>35</v>
      </c>
      <c r="K633" s="5">
        <f t="shared" si="2"/>
        <v>6</v>
      </c>
    </row>
    <row r="634" ht="15.0" customHeight="1">
      <c r="C634" s="65" t="str">
        <f t="shared" si="4"/>
        <v>Sofía Helena</v>
      </c>
      <c r="E634" s="23"/>
      <c r="F634" s="23"/>
      <c r="G634" s="59" t="s">
        <v>596</v>
      </c>
      <c r="J634" s="4">
        <f t="shared" si="1"/>
        <v>0</v>
      </c>
      <c r="K634" s="5">
        <f t="shared" si="2"/>
        <v>0</v>
      </c>
    </row>
    <row r="635" ht="15.0" customHeight="1">
      <c r="C635" s="65" t="str">
        <f t="shared" si="4"/>
        <v>Sofía Helena</v>
      </c>
      <c r="E635" s="23"/>
      <c r="F635" s="23"/>
      <c r="G635" s="27"/>
      <c r="J635" s="4">
        <f t="shared" si="1"/>
        <v>0</v>
      </c>
      <c r="K635" s="5">
        <f t="shared" si="2"/>
        <v>0</v>
      </c>
    </row>
    <row r="636" ht="15.0" customHeight="1">
      <c r="C636" s="65" t="str">
        <f t="shared" si="4"/>
        <v>Sofía Helena</v>
      </c>
      <c r="E636" s="23"/>
      <c r="F636" s="23"/>
      <c r="G636" s="60" t="s">
        <v>136</v>
      </c>
      <c r="J636" s="4">
        <f t="shared" si="1"/>
        <v>0</v>
      </c>
      <c r="K636" s="5">
        <f t="shared" si="2"/>
        <v>0</v>
      </c>
    </row>
    <row r="637" ht="15.0" customHeight="1">
      <c r="C637" s="65" t="str">
        <f t="shared" si="4"/>
        <v>Sofía Helena</v>
      </c>
      <c r="E637" s="23"/>
      <c r="F637" s="23"/>
      <c r="G637" s="27"/>
      <c r="J637" s="4">
        <f t="shared" si="1"/>
        <v>0</v>
      </c>
      <c r="K637" s="5">
        <f t="shared" si="2"/>
        <v>0</v>
      </c>
    </row>
    <row r="638" ht="15.0" customHeight="1">
      <c r="C638" s="65" t="str">
        <f t="shared" si="4"/>
        <v>Colo</v>
      </c>
      <c r="E638" s="58" t="s">
        <v>85</v>
      </c>
      <c r="F638" s="58" t="s">
        <v>594</v>
      </c>
      <c r="G638" s="59" t="s">
        <v>597</v>
      </c>
      <c r="I638" s="67" t="s">
        <v>113</v>
      </c>
      <c r="J638" s="4">
        <f t="shared" si="1"/>
        <v>35</v>
      </c>
      <c r="K638" s="5">
        <f t="shared" si="2"/>
        <v>6</v>
      </c>
    </row>
    <row r="639" ht="15.0" customHeight="1">
      <c r="C639" s="65" t="str">
        <f t="shared" si="4"/>
        <v>Colo</v>
      </c>
      <c r="E639" s="23"/>
      <c r="F639" s="23"/>
      <c r="G639" s="59" t="s">
        <v>598</v>
      </c>
      <c r="J639" s="4">
        <f t="shared" si="1"/>
        <v>0</v>
      </c>
      <c r="K639" s="5">
        <f t="shared" si="2"/>
        <v>0</v>
      </c>
    </row>
    <row r="640" ht="15.0" customHeight="1">
      <c r="C640" s="65" t="str">
        <f t="shared" si="4"/>
        <v>Colo</v>
      </c>
      <c r="E640" s="23"/>
      <c r="F640" s="23"/>
      <c r="G640" s="59" t="s">
        <v>544</v>
      </c>
      <c r="J640" s="4">
        <f t="shared" si="1"/>
        <v>0</v>
      </c>
      <c r="K640" s="5">
        <f t="shared" si="2"/>
        <v>0</v>
      </c>
    </row>
    <row r="641" ht="15.0" customHeight="1">
      <c r="C641" s="65" t="str">
        <f t="shared" si="4"/>
        <v>Colo</v>
      </c>
      <c r="E641" s="23"/>
      <c r="F641" s="23"/>
      <c r="G641" s="27"/>
      <c r="J641" s="4">
        <f t="shared" si="1"/>
        <v>0</v>
      </c>
      <c r="K641" s="5">
        <f t="shared" si="2"/>
        <v>0</v>
      </c>
    </row>
    <row r="642" ht="15.0" customHeight="1">
      <c r="C642" s="65" t="str">
        <f t="shared" si="4"/>
        <v>Colo</v>
      </c>
      <c r="E642" s="23"/>
      <c r="F642" s="23"/>
      <c r="G642" s="60" t="s">
        <v>136</v>
      </c>
      <c r="J642" s="4">
        <f t="shared" si="1"/>
        <v>0</v>
      </c>
      <c r="K642" s="5">
        <f t="shared" si="2"/>
        <v>0</v>
      </c>
    </row>
    <row r="643" ht="15.0" customHeight="1">
      <c r="C643" s="65" t="str">
        <f t="shared" si="4"/>
        <v>Colo</v>
      </c>
      <c r="E643" s="23"/>
      <c r="F643" s="23"/>
      <c r="G643" s="27"/>
      <c r="J643" s="4">
        <f t="shared" si="1"/>
        <v>0</v>
      </c>
      <c r="K643" s="5">
        <f t="shared" si="2"/>
        <v>0</v>
      </c>
    </row>
    <row r="644" ht="15.0" customHeight="1">
      <c r="C644" s="65" t="str">
        <f t="shared" si="4"/>
        <v>Sofía Helena</v>
      </c>
      <c r="E644" s="58" t="s">
        <v>84</v>
      </c>
      <c r="F644" s="58" t="s">
        <v>599</v>
      </c>
      <c r="G644" s="59" t="s">
        <v>600</v>
      </c>
      <c r="J644" s="4">
        <f t="shared" si="1"/>
        <v>0</v>
      </c>
      <c r="K644" s="5">
        <f t="shared" si="2"/>
        <v>0</v>
      </c>
    </row>
    <row r="645" ht="15.0" customHeight="1">
      <c r="C645" s="65" t="str">
        <f t="shared" si="4"/>
        <v>Sofía Helena</v>
      </c>
      <c r="E645" s="23"/>
      <c r="F645" s="23"/>
      <c r="G645" s="59" t="s">
        <v>403</v>
      </c>
      <c r="J645" s="4">
        <f t="shared" si="1"/>
        <v>0</v>
      </c>
      <c r="K645" s="5">
        <f t="shared" si="2"/>
        <v>0</v>
      </c>
    </row>
    <row r="646" ht="15.0" customHeight="1">
      <c r="C646" s="65" t="str">
        <f t="shared" si="4"/>
        <v>Sofía Helena</v>
      </c>
      <c r="E646" s="23"/>
      <c r="F646" s="23"/>
      <c r="G646" s="59" t="s">
        <v>601</v>
      </c>
      <c r="I646" s="67" t="s">
        <v>131</v>
      </c>
      <c r="J646" s="4">
        <f t="shared" si="1"/>
        <v>3</v>
      </c>
      <c r="K646" s="5">
        <f t="shared" si="2"/>
        <v>5</v>
      </c>
    </row>
    <row r="647" ht="15.0" customHeight="1">
      <c r="C647" s="65" t="str">
        <f t="shared" si="4"/>
        <v>Sofía Helena</v>
      </c>
      <c r="E647" s="23"/>
      <c r="F647" s="23"/>
      <c r="G647" s="27"/>
      <c r="J647" s="4">
        <f t="shared" si="1"/>
        <v>0</v>
      </c>
      <c r="K647" s="5">
        <f t="shared" si="2"/>
        <v>0</v>
      </c>
    </row>
    <row r="648" ht="15.0" customHeight="1">
      <c r="C648" s="65" t="str">
        <f t="shared" si="4"/>
        <v>Sofía Helena</v>
      </c>
      <c r="E648" s="23"/>
      <c r="F648" s="23"/>
      <c r="G648" s="60" t="s">
        <v>136</v>
      </c>
      <c r="J648" s="4">
        <f t="shared" si="1"/>
        <v>0</v>
      </c>
      <c r="K648" s="5">
        <f t="shared" si="2"/>
        <v>0</v>
      </c>
    </row>
    <row r="649" ht="15.0" customHeight="1">
      <c r="C649" s="65" t="str">
        <f t="shared" si="4"/>
        <v>Sofía Helena</v>
      </c>
      <c r="E649" s="23"/>
      <c r="F649" s="23"/>
      <c r="G649" s="27"/>
      <c r="J649" s="4">
        <f t="shared" si="1"/>
        <v>0</v>
      </c>
      <c r="K649" s="5">
        <f t="shared" si="2"/>
        <v>0</v>
      </c>
    </row>
    <row r="650" ht="15.0" customHeight="1">
      <c r="C650" s="65" t="str">
        <f t="shared" si="4"/>
        <v>Colo</v>
      </c>
      <c r="E650" s="58" t="s">
        <v>85</v>
      </c>
      <c r="F650" s="58" t="s">
        <v>602</v>
      </c>
      <c r="G650" s="59" t="s">
        <v>603</v>
      </c>
      <c r="J650" s="4">
        <f t="shared" si="1"/>
        <v>0</v>
      </c>
      <c r="K650" s="5">
        <f t="shared" si="2"/>
        <v>0</v>
      </c>
    </row>
    <row r="651" ht="15.0" customHeight="1">
      <c r="C651" s="65" t="str">
        <f t="shared" si="4"/>
        <v>Colo</v>
      </c>
      <c r="E651" s="23"/>
      <c r="F651" s="23"/>
      <c r="G651" s="59" t="s">
        <v>604</v>
      </c>
      <c r="I651" s="67" t="s">
        <v>201</v>
      </c>
      <c r="J651" s="4">
        <f t="shared" si="1"/>
        <v>19</v>
      </c>
      <c r="K651" s="5">
        <f t="shared" si="2"/>
        <v>7</v>
      </c>
    </row>
    <row r="652" ht="15.0" customHeight="1">
      <c r="C652" s="65" t="str">
        <f t="shared" si="4"/>
        <v>Colo</v>
      </c>
      <c r="E652" s="23"/>
      <c r="F652" s="23"/>
      <c r="G652" s="27"/>
      <c r="J652" s="4">
        <f t="shared" si="1"/>
        <v>0</v>
      </c>
      <c r="K652" s="5">
        <f t="shared" si="2"/>
        <v>0</v>
      </c>
    </row>
    <row r="653" ht="15.0" customHeight="1">
      <c r="C653" s="65" t="str">
        <f t="shared" si="4"/>
        <v>Colo</v>
      </c>
      <c r="E653" s="23"/>
      <c r="F653" s="23"/>
      <c r="G653" s="60" t="s">
        <v>136</v>
      </c>
      <c r="J653" s="4">
        <f t="shared" si="1"/>
        <v>0</v>
      </c>
      <c r="K653" s="5">
        <f t="shared" si="2"/>
        <v>0</v>
      </c>
    </row>
    <row r="654" ht="15.0" customHeight="1">
      <c r="C654" s="65" t="str">
        <f t="shared" si="4"/>
        <v>Colo</v>
      </c>
      <c r="E654" s="23"/>
      <c r="F654" s="23"/>
      <c r="G654" s="27"/>
      <c r="J654" s="4">
        <f t="shared" si="1"/>
        <v>0</v>
      </c>
      <c r="K654" s="5">
        <f t="shared" si="2"/>
        <v>0</v>
      </c>
    </row>
    <row r="655" ht="15.0" customHeight="1">
      <c r="C655" s="65" t="str">
        <f t="shared" si="4"/>
        <v>Juan</v>
      </c>
      <c r="E655" s="58" t="s">
        <v>82</v>
      </c>
      <c r="F655" s="58" t="s">
        <v>602</v>
      </c>
      <c r="G655" s="59" t="s">
        <v>605</v>
      </c>
      <c r="I655" s="67" t="s">
        <v>185</v>
      </c>
      <c r="J655" s="4">
        <f t="shared" si="1"/>
        <v>30</v>
      </c>
      <c r="K655" s="5">
        <f t="shared" si="2"/>
        <v>8</v>
      </c>
    </row>
    <row r="656" ht="15.0" customHeight="1">
      <c r="C656" s="65" t="str">
        <f t="shared" si="4"/>
        <v>Juan</v>
      </c>
      <c r="E656" s="23"/>
      <c r="F656" s="23"/>
      <c r="G656" s="27"/>
      <c r="J656" s="4">
        <f t="shared" si="1"/>
        <v>0</v>
      </c>
      <c r="K656" s="5">
        <f t="shared" si="2"/>
        <v>0</v>
      </c>
    </row>
    <row r="657" ht="15.0" customHeight="1">
      <c r="C657" s="65" t="str">
        <f t="shared" si="4"/>
        <v>Juan</v>
      </c>
      <c r="E657" s="23"/>
      <c r="F657" s="23"/>
      <c r="G657" s="60" t="s">
        <v>136</v>
      </c>
      <c r="J657" s="4">
        <f t="shared" si="1"/>
        <v>0</v>
      </c>
      <c r="K657" s="5">
        <f t="shared" si="2"/>
        <v>0</v>
      </c>
    </row>
    <row r="658" ht="15.0" customHeight="1">
      <c r="C658" s="65" t="str">
        <f t="shared" si="4"/>
        <v>Juan</v>
      </c>
      <c r="E658" s="23"/>
      <c r="F658" s="23"/>
      <c r="G658" s="27"/>
      <c r="J658" s="4">
        <f t="shared" si="1"/>
        <v>0</v>
      </c>
      <c r="K658" s="5">
        <f t="shared" si="2"/>
        <v>0</v>
      </c>
    </row>
    <row r="659" ht="15.0" customHeight="1">
      <c r="C659" s="65" t="str">
        <f t="shared" si="4"/>
        <v>Colo</v>
      </c>
      <c r="E659" s="58" t="s">
        <v>85</v>
      </c>
      <c r="F659" s="58" t="s">
        <v>602</v>
      </c>
      <c r="G659" s="59" t="s">
        <v>606</v>
      </c>
      <c r="I659" s="67" t="s">
        <v>186</v>
      </c>
      <c r="J659" s="4">
        <f t="shared" si="1"/>
        <v>15</v>
      </c>
      <c r="K659" s="5">
        <f t="shared" si="2"/>
        <v>4</v>
      </c>
    </row>
    <row r="660" ht="15.0" customHeight="1">
      <c r="C660" s="65" t="str">
        <f t="shared" si="4"/>
        <v>Colo</v>
      </c>
      <c r="E660" s="23"/>
      <c r="F660" s="23"/>
      <c r="G660" s="27"/>
      <c r="J660" s="4">
        <f t="shared" si="1"/>
        <v>0</v>
      </c>
      <c r="K660" s="5">
        <f t="shared" si="2"/>
        <v>0</v>
      </c>
    </row>
    <row r="661" ht="15.0" customHeight="1">
      <c r="C661" s="65" t="str">
        <f t="shared" si="4"/>
        <v>Colo</v>
      </c>
      <c r="E661" s="23"/>
      <c r="F661" s="23"/>
      <c r="G661" s="60" t="s">
        <v>136</v>
      </c>
      <c r="J661" s="4">
        <f t="shared" si="1"/>
        <v>0</v>
      </c>
      <c r="K661" s="5">
        <f t="shared" si="2"/>
        <v>0</v>
      </c>
    </row>
    <row r="662" ht="15.0" customHeight="1">
      <c r="C662" s="65" t="str">
        <f t="shared" si="4"/>
        <v>Colo</v>
      </c>
      <c r="E662" s="23"/>
      <c r="F662" s="23"/>
      <c r="G662" s="27"/>
      <c r="J662" s="4">
        <f t="shared" si="1"/>
        <v>0</v>
      </c>
      <c r="K662" s="5">
        <f t="shared" si="2"/>
        <v>0</v>
      </c>
    </row>
    <row r="663" ht="15.0" customHeight="1">
      <c r="C663" s="65" t="str">
        <f t="shared" si="4"/>
        <v>Sofía Helena</v>
      </c>
      <c r="E663" s="58" t="s">
        <v>84</v>
      </c>
      <c r="F663" s="58" t="s">
        <v>607</v>
      </c>
      <c r="G663" s="59" t="s">
        <v>600</v>
      </c>
      <c r="J663" s="4">
        <f t="shared" si="1"/>
        <v>0</v>
      </c>
      <c r="K663" s="5">
        <f t="shared" si="2"/>
        <v>0</v>
      </c>
    </row>
    <row r="664" ht="15.0" customHeight="1">
      <c r="C664" s="65" t="str">
        <f t="shared" si="4"/>
        <v>Sofía Helena</v>
      </c>
      <c r="E664" s="23"/>
      <c r="F664" s="23"/>
      <c r="G664" s="59" t="s">
        <v>608</v>
      </c>
      <c r="I664" s="67" t="s">
        <v>149</v>
      </c>
      <c r="J664" s="4">
        <f t="shared" si="1"/>
        <v>6</v>
      </c>
      <c r="K664" s="5">
        <f t="shared" si="2"/>
        <v>5</v>
      </c>
    </row>
    <row r="665" ht="15.0" customHeight="1">
      <c r="C665" s="65" t="str">
        <f t="shared" si="4"/>
        <v>Sofía Helena</v>
      </c>
      <c r="E665" s="23"/>
      <c r="F665" s="23"/>
      <c r="G665" s="59" t="s">
        <v>609</v>
      </c>
      <c r="J665" s="4">
        <f t="shared" si="1"/>
        <v>0</v>
      </c>
      <c r="K665" s="5">
        <f t="shared" si="2"/>
        <v>0</v>
      </c>
    </row>
    <row r="666" ht="15.0" customHeight="1">
      <c r="C666" s="65" t="str">
        <f t="shared" si="4"/>
        <v>Sofía Helena</v>
      </c>
      <c r="E666" s="23"/>
      <c r="F666" s="23"/>
      <c r="G666" s="27"/>
      <c r="J666" s="4">
        <f t="shared" si="1"/>
        <v>0</v>
      </c>
      <c r="K666" s="5">
        <f t="shared" si="2"/>
        <v>0</v>
      </c>
    </row>
    <row r="667" ht="15.0" customHeight="1">
      <c r="C667" s="65" t="str">
        <f t="shared" si="4"/>
        <v>Sofía Helena</v>
      </c>
      <c r="E667" s="23"/>
      <c r="F667" s="23"/>
      <c r="G667" s="60" t="s">
        <v>136</v>
      </c>
      <c r="J667" s="4">
        <f t="shared" si="1"/>
        <v>0</v>
      </c>
      <c r="K667" s="5">
        <f t="shared" si="2"/>
        <v>0</v>
      </c>
    </row>
    <row r="668" ht="15.0" customHeight="1">
      <c r="C668" s="65" t="str">
        <f t="shared" si="4"/>
        <v>Sofía Helena</v>
      </c>
      <c r="E668" s="23"/>
      <c r="F668" s="23"/>
      <c r="G668" s="27"/>
      <c r="J668" s="4">
        <f t="shared" si="1"/>
        <v>0</v>
      </c>
      <c r="K668" s="5">
        <f t="shared" si="2"/>
        <v>0</v>
      </c>
    </row>
    <row r="669" ht="15.0" customHeight="1">
      <c r="C669" s="65" t="str">
        <f t="shared" si="4"/>
        <v>Juan</v>
      </c>
      <c r="E669" s="58" t="s">
        <v>82</v>
      </c>
      <c r="F669" s="58" t="s">
        <v>607</v>
      </c>
      <c r="G669" s="59" t="s">
        <v>610</v>
      </c>
      <c r="I669" s="67" t="s">
        <v>186</v>
      </c>
      <c r="J669" s="4">
        <f t="shared" si="1"/>
        <v>15</v>
      </c>
      <c r="K669" s="5">
        <f t="shared" si="2"/>
        <v>4</v>
      </c>
    </row>
    <row r="670" ht="15.0" customHeight="1">
      <c r="C670" s="65" t="str">
        <f t="shared" si="4"/>
        <v>Juan</v>
      </c>
      <c r="E670" s="23"/>
      <c r="F670" s="23"/>
      <c r="G670" s="59" t="s">
        <v>611</v>
      </c>
      <c r="J670" s="4">
        <f t="shared" si="1"/>
        <v>0</v>
      </c>
      <c r="K670" s="5">
        <f t="shared" si="2"/>
        <v>0</v>
      </c>
    </row>
    <row r="671" ht="15.0" customHeight="1">
      <c r="C671" s="65" t="str">
        <f t="shared" si="4"/>
        <v>Juan</v>
      </c>
      <c r="E671" s="23"/>
      <c r="F671" s="23"/>
      <c r="G671" s="27"/>
      <c r="J671" s="4">
        <f t="shared" si="1"/>
        <v>0</v>
      </c>
      <c r="K671" s="5">
        <f t="shared" si="2"/>
        <v>0</v>
      </c>
    </row>
    <row r="672" ht="15.0" customHeight="1">
      <c r="C672" s="65" t="str">
        <f t="shared" si="4"/>
        <v>Juan</v>
      </c>
      <c r="E672" s="23"/>
      <c r="F672" s="23"/>
      <c r="G672" s="60" t="s">
        <v>136</v>
      </c>
      <c r="J672" s="4">
        <f t="shared" si="1"/>
        <v>0</v>
      </c>
      <c r="K672" s="5">
        <f t="shared" si="2"/>
        <v>0</v>
      </c>
    </row>
    <row r="673" ht="15.0" customHeight="1">
      <c r="C673" s="65" t="str">
        <f t="shared" si="4"/>
        <v>Juan</v>
      </c>
      <c r="E673" s="23"/>
      <c r="F673" s="23"/>
      <c r="G673" s="27"/>
      <c r="J673" s="4">
        <f t="shared" si="1"/>
        <v>0</v>
      </c>
      <c r="K673" s="5">
        <f t="shared" si="2"/>
        <v>0</v>
      </c>
    </row>
    <row r="674" ht="15.0" customHeight="1">
      <c r="C674" s="65" t="str">
        <f t="shared" si="4"/>
        <v>Colo</v>
      </c>
      <c r="E674" s="58" t="s">
        <v>85</v>
      </c>
      <c r="F674" s="58" t="s">
        <v>607</v>
      </c>
      <c r="G674" s="59" t="s">
        <v>612</v>
      </c>
      <c r="I674" s="67" t="s">
        <v>186</v>
      </c>
      <c r="J674" s="4">
        <f t="shared" si="1"/>
        <v>15</v>
      </c>
      <c r="K674" s="5">
        <f t="shared" si="2"/>
        <v>4</v>
      </c>
    </row>
    <row r="675" ht="15.0" customHeight="1">
      <c r="C675" s="65" t="str">
        <f t="shared" si="4"/>
        <v>Colo</v>
      </c>
      <c r="E675" s="23"/>
      <c r="F675" s="23"/>
      <c r="G675" s="27"/>
      <c r="J675" s="4">
        <f t="shared" si="1"/>
        <v>0</v>
      </c>
      <c r="K675" s="5">
        <f t="shared" si="2"/>
        <v>0</v>
      </c>
    </row>
    <row r="676" ht="15.0" customHeight="1">
      <c r="C676" s="65" t="str">
        <f t="shared" si="4"/>
        <v>Colo</v>
      </c>
      <c r="E676" s="23"/>
      <c r="F676" s="23"/>
      <c r="G676" s="60" t="s">
        <v>136</v>
      </c>
      <c r="J676" s="4">
        <f t="shared" si="1"/>
        <v>0</v>
      </c>
      <c r="K676" s="5">
        <f t="shared" si="2"/>
        <v>0</v>
      </c>
    </row>
    <row r="677" ht="15.0" customHeight="1">
      <c r="C677" s="65" t="str">
        <f t="shared" si="4"/>
        <v>Colo</v>
      </c>
      <c r="E677" s="23"/>
      <c r="F677" s="23"/>
      <c r="G677" s="27"/>
      <c r="J677" s="4">
        <f t="shared" si="1"/>
        <v>0</v>
      </c>
      <c r="K677" s="5">
        <f t="shared" si="2"/>
        <v>0</v>
      </c>
    </row>
    <row r="678" ht="15.0" customHeight="1">
      <c r="C678" s="65" t="str">
        <f t="shared" si="4"/>
        <v>Sofía Helena</v>
      </c>
      <c r="E678" s="58" t="s">
        <v>84</v>
      </c>
      <c r="F678" s="58" t="s">
        <v>607</v>
      </c>
      <c r="G678" s="59" t="s">
        <v>613</v>
      </c>
      <c r="I678" s="67" t="s">
        <v>185</v>
      </c>
      <c r="J678" s="4">
        <f t="shared" si="1"/>
        <v>30</v>
      </c>
      <c r="K678" s="5">
        <f t="shared" si="2"/>
        <v>8</v>
      </c>
    </row>
    <row r="679" ht="15.0" customHeight="1">
      <c r="C679" s="65" t="str">
        <f t="shared" si="4"/>
        <v>Sofía Helena</v>
      </c>
      <c r="E679" s="23"/>
      <c r="F679" s="23"/>
      <c r="G679" s="27"/>
      <c r="J679" s="4">
        <f t="shared" si="1"/>
        <v>0</v>
      </c>
      <c r="K679" s="5">
        <f t="shared" si="2"/>
        <v>0</v>
      </c>
    </row>
    <row r="680" ht="15.0" customHeight="1">
      <c r="C680" s="65" t="str">
        <f t="shared" si="4"/>
        <v>Sofía Helena</v>
      </c>
      <c r="E680" s="23"/>
      <c r="F680" s="23"/>
      <c r="G680" s="60" t="s">
        <v>136</v>
      </c>
      <c r="J680" s="4">
        <f t="shared" si="1"/>
        <v>0</v>
      </c>
      <c r="K680" s="5">
        <f t="shared" si="2"/>
        <v>0</v>
      </c>
    </row>
    <row r="681" ht="15.0" customHeight="1">
      <c r="C681" s="65" t="str">
        <f t="shared" si="4"/>
        <v>Sofía Helena</v>
      </c>
      <c r="E681" s="23"/>
      <c r="F681" s="23"/>
      <c r="G681" s="27"/>
      <c r="J681" s="4">
        <f t="shared" si="1"/>
        <v>0</v>
      </c>
      <c r="K681" s="5">
        <f t="shared" si="2"/>
        <v>0</v>
      </c>
    </row>
    <row r="682" ht="15.0" customHeight="1">
      <c r="C682" s="65" t="str">
        <f t="shared" si="4"/>
        <v>Colo</v>
      </c>
      <c r="E682" s="58" t="s">
        <v>85</v>
      </c>
      <c r="F682" s="58" t="s">
        <v>614</v>
      </c>
      <c r="G682" s="59" t="s">
        <v>615</v>
      </c>
      <c r="I682" s="67" t="s">
        <v>68</v>
      </c>
      <c r="J682" s="4">
        <f t="shared" si="1"/>
        <v>17</v>
      </c>
      <c r="K682" s="5">
        <f t="shared" si="2"/>
        <v>5</v>
      </c>
    </row>
    <row r="683" ht="15.0" customHeight="1">
      <c r="C683" s="65" t="str">
        <f t="shared" si="4"/>
        <v>Colo</v>
      </c>
      <c r="E683" s="23"/>
      <c r="F683" s="23"/>
      <c r="G683" s="59" t="s">
        <v>616</v>
      </c>
      <c r="J683" s="4">
        <f t="shared" si="1"/>
        <v>0</v>
      </c>
      <c r="K683" s="5">
        <f t="shared" si="2"/>
        <v>0</v>
      </c>
    </row>
    <row r="684" ht="15.0" customHeight="1">
      <c r="C684" s="65" t="str">
        <f t="shared" si="4"/>
        <v>Colo</v>
      </c>
      <c r="E684" s="23"/>
      <c r="F684" s="23"/>
      <c r="G684" s="59" t="s">
        <v>617</v>
      </c>
      <c r="I684" s="67" t="s">
        <v>185</v>
      </c>
      <c r="J684" s="4">
        <f t="shared" si="1"/>
        <v>30</v>
      </c>
      <c r="K684" s="5">
        <f t="shared" si="2"/>
        <v>8</v>
      </c>
    </row>
    <row r="685" ht="15.0" customHeight="1">
      <c r="C685" s="65" t="str">
        <f t="shared" si="4"/>
        <v>Colo</v>
      </c>
      <c r="E685" s="23"/>
      <c r="F685" s="23"/>
      <c r="G685" s="59" t="s">
        <v>618</v>
      </c>
      <c r="J685" s="4">
        <f t="shared" si="1"/>
        <v>0</v>
      </c>
      <c r="K685" s="5">
        <f t="shared" si="2"/>
        <v>0</v>
      </c>
    </row>
    <row r="686" ht="15.0" customHeight="1">
      <c r="C686" s="65" t="str">
        <f t="shared" si="4"/>
        <v>Colo</v>
      </c>
      <c r="E686" s="23"/>
      <c r="F686" s="23"/>
      <c r="G686" s="27"/>
      <c r="J686" s="4">
        <f t="shared" si="1"/>
        <v>0</v>
      </c>
      <c r="K686" s="5">
        <f t="shared" si="2"/>
        <v>0</v>
      </c>
    </row>
    <row r="687" ht="15.0" customHeight="1">
      <c r="C687" s="65" t="str">
        <f t="shared" si="4"/>
        <v>Colo</v>
      </c>
      <c r="E687" s="23"/>
      <c r="F687" s="23"/>
      <c r="G687" s="60" t="s">
        <v>136</v>
      </c>
      <c r="J687" s="4">
        <f t="shared" si="1"/>
        <v>0</v>
      </c>
      <c r="K687" s="5">
        <f t="shared" si="2"/>
        <v>0</v>
      </c>
    </row>
    <row r="688" ht="15.0" customHeight="1">
      <c r="C688" s="65" t="str">
        <f t="shared" si="4"/>
        <v>Colo</v>
      </c>
      <c r="E688" s="23"/>
      <c r="F688" s="23"/>
      <c r="G688" s="27"/>
      <c r="J688" s="4">
        <f t="shared" si="1"/>
        <v>0</v>
      </c>
      <c r="K688" s="5">
        <f t="shared" si="2"/>
        <v>0</v>
      </c>
    </row>
    <row r="689" ht="15.0" customHeight="1">
      <c r="C689" s="65" t="str">
        <f t="shared" si="4"/>
        <v>Sofía Helena</v>
      </c>
      <c r="E689" s="58" t="s">
        <v>84</v>
      </c>
      <c r="F689" s="58" t="s">
        <v>614</v>
      </c>
      <c r="G689" s="59" t="s">
        <v>619</v>
      </c>
      <c r="J689" s="4">
        <f t="shared" si="1"/>
        <v>0</v>
      </c>
      <c r="K689" s="5">
        <f t="shared" si="2"/>
        <v>0</v>
      </c>
    </row>
    <row r="690" ht="15.0" customHeight="1">
      <c r="C690" s="65" t="str">
        <f t="shared" si="4"/>
        <v>Sofía Helena</v>
      </c>
      <c r="E690" s="23"/>
      <c r="F690" s="23"/>
      <c r="G690" s="59" t="s">
        <v>620</v>
      </c>
      <c r="I690" s="67" t="s">
        <v>175</v>
      </c>
      <c r="J690" s="4">
        <f t="shared" si="1"/>
        <v>12</v>
      </c>
      <c r="K690" s="5">
        <f t="shared" si="2"/>
        <v>6</v>
      </c>
    </row>
    <row r="691" ht="15.0" customHeight="1">
      <c r="C691" s="65" t="str">
        <f t="shared" si="4"/>
        <v>Sofía Helena</v>
      </c>
      <c r="E691" s="23"/>
      <c r="F691" s="23"/>
      <c r="G691" s="27"/>
      <c r="J691" s="4">
        <f t="shared" si="1"/>
        <v>0</v>
      </c>
      <c r="K691" s="5">
        <f t="shared" si="2"/>
        <v>0</v>
      </c>
    </row>
    <row r="692" ht="15.0" customHeight="1">
      <c r="C692" s="65" t="str">
        <f t="shared" si="4"/>
        <v>Sofía Helena</v>
      </c>
      <c r="E692" s="23"/>
      <c r="F692" s="23"/>
      <c r="G692" s="60" t="s">
        <v>136</v>
      </c>
      <c r="J692" s="4">
        <f t="shared" si="1"/>
        <v>0</v>
      </c>
      <c r="K692" s="5">
        <f t="shared" si="2"/>
        <v>0</v>
      </c>
    </row>
    <row r="693" ht="15.0" customHeight="1">
      <c r="C693" s="65" t="str">
        <f t="shared" si="4"/>
        <v>Sofía Helena</v>
      </c>
      <c r="E693" s="23"/>
      <c r="F693" s="23"/>
      <c r="G693" s="27"/>
      <c r="J693" s="4">
        <f t="shared" si="1"/>
        <v>0</v>
      </c>
      <c r="K693" s="5">
        <f t="shared" si="2"/>
        <v>0</v>
      </c>
    </row>
    <row r="694" ht="15.0" customHeight="1">
      <c r="C694" s="65" t="str">
        <f t="shared" si="4"/>
        <v>Colo</v>
      </c>
      <c r="E694" s="58" t="s">
        <v>85</v>
      </c>
      <c r="F694" s="58" t="s">
        <v>621</v>
      </c>
      <c r="G694" s="59" t="s">
        <v>622</v>
      </c>
      <c r="I694" s="67" t="s">
        <v>180</v>
      </c>
      <c r="J694" s="4">
        <f t="shared" si="1"/>
        <v>14</v>
      </c>
      <c r="K694" s="5">
        <f t="shared" si="2"/>
        <v>5</v>
      </c>
    </row>
    <row r="695" ht="15.0" customHeight="1">
      <c r="C695" s="65" t="str">
        <f t="shared" si="4"/>
        <v>Colo</v>
      </c>
      <c r="E695" s="23"/>
      <c r="F695" s="23"/>
      <c r="G695" s="59" t="s">
        <v>623</v>
      </c>
      <c r="J695" s="4">
        <f t="shared" si="1"/>
        <v>0</v>
      </c>
      <c r="K695" s="5">
        <f t="shared" si="2"/>
        <v>0</v>
      </c>
    </row>
    <row r="696" ht="15.0" customHeight="1">
      <c r="C696" s="65" t="str">
        <f t="shared" si="4"/>
        <v>Colo</v>
      </c>
      <c r="E696" s="23"/>
      <c r="F696" s="23"/>
      <c r="G696" s="27"/>
      <c r="J696" s="4">
        <f t="shared" si="1"/>
        <v>0</v>
      </c>
      <c r="K696" s="5">
        <f t="shared" si="2"/>
        <v>0</v>
      </c>
    </row>
    <row r="697" ht="15.0" customHeight="1">
      <c r="C697" s="65" t="str">
        <f t="shared" si="4"/>
        <v>Colo</v>
      </c>
      <c r="E697" s="23"/>
      <c r="F697" s="23"/>
      <c r="G697" s="60" t="s">
        <v>136</v>
      </c>
      <c r="J697" s="4">
        <f t="shared" si="1"/>
        <v>0</v>
      </c>
      <c r="K697" s="5">
        <f t="shared" si="2"/>
        <v>0</v>
      </c>
    </row>
    <row r="698" ht="15.0" customHeight="1">
      <c r="C698" s="65" t="str">
        <f t="shared" si="4"/>
        <v>Colo</v>
      </c>
      <c r="E698" s="23"/>
      <c r="F698" s="23"/>
      <c r="G698" s="27"/>
      <c r="J698" s="4">
        <f t="shared" si="1"/>
        <v>0</v>
      </c>
      <c r="K698" s="5">
        <f t="shared" si="2"/>
        <v>0</v>
      </c>
    </row>
    <row r="699" ht="15.0" customHeight="1">
      <c r="C699" s="65" t="str">
        <f t="shared" si="4"/>
        <v>Sofía Helena</v>
      </c>
      <c r="E699" s="58" t="s">
        <v>84</v>
      </c>
      <c r="F699" s="58" t="s">
        <v>621</v>
      </c>
      <c r="G699" s="59" t="s">
        <v>624</v>
      </c>
      <c r="I699" s="67" t="s">
        <v>172</v>
      </c>
      <c r="J699" s="4">
        <f t="shared" si="1"/>
        <v>26</v>
      </c>
      <c r="K699" s="5">
        <f t="shared" si="2"/>
        <v>3</v>
      </c>
    </row>
    <row r="700" ht="15.0" customHeight="1">
      <c r="C700" s="65" t="str">
        <f t="shared" si="4"/>
        <v>Sofía Helena</v>
      </c>
      <c r="E700" s="23"/>
      <c r="F700" s="23"/>
      <c r="G700" s="59" t="s">
        <v>625</v>
      </c>
      <c r="J700" s="4">
        <f t="shared" si="1"/>
        <v>0</v>
      </c>
      <c r="K700" s="5">
        <f t="shared" si="2"/>
        <v>0</v>
      </c>
    </row>
    <row r="701" ht="15.0" customHeight="1">
      <c r="C701" s="65" t="str">
        <f t="shared" si="4"/>
        <v>Sofía Helena</v>
      </c>
      <c r="E701" s="23"/>
      <c r="F701" s="23"/>
      <c r="G701" s="27"/>
      <c r="J701" s="4">
        <f t="shared" si="1"/>
        <v>0</v>
      </c>
      <c r="K701" s="5">
        <f t="shared" si="2"/>
        <v>0</v>
      </c>
    </row>
    <row r="702" ht="15.0" customHeight="1">
      <c r="C702" s="65" t="str">
        <f t="shared" si="4"/>
        <v>Sofía Helena</v>
      </c>
      <c r="E702" s="23"/>
      <c r="F702" s="23"/>
      <c r="G702" s="60" t="s">
        <v>136</v>
      </c>
      <c r="J702" s="4">
        <f t="shared" si="1"/>
        <v>0</v>
      </c>
      <c r="K702" s="5">
        <f t="shared" si="2"/>
        <v>0</v>
      </c>
    </row>
    <row r="703" ht="15.0" customHeight="1">
      <c r="C703" s="65" t="str">
        <f t="shared" si="4"/>
        <v>Sofía Helena</v>
      </c>
      <c r="E703" s="23"/>
      <c r="F703" s="23"/>
      <c r="G703" s="27"/>
      <c r="J703" s="4">
        <f t="shared" si="1"/>
        <v>0</v>
      </c>
      <c r="K703" s="5">
        <f t="shared" si="2"/>
        <v>0</v>
      </c>
    </row>
    <row r="704" ht="15.0" customHeight="1">
      <c r="C704" s="65" t="str">
        <f t="shared" si="4"/>
        <v>Colo</v>
      </c>
      <c r="E704" s="58" t="s">
        <v>85</v>
      </c>
      <c r="F704" s="58" t="s">
        <v>621</v>
      </c>
      <c r="G704" s="59" t="s">
        <v>626</v>
      </c>
      <c r="J704" s="4">
        <f t="shared" si="1"/>
        <v>0</v>
      </c>
      <c r="K704" s="5">
        <f t="shared" si="2"/>
        <v>0</v>
      </c>
    </row>
    <row r="705" ht="15.0" customHeight="1">
      <c r="C705" s="65" t="str">
        <f t="shared" si="4"/>
        <v>Colo</v>
      </c>
      <c r="E705" s="23"/>
      <c r="F705" s="23"/>
      <c r="G705" s="27"/>
      <c r="J705" s="4">
        <f t="shared" si="1"/>
        <v>0</v>
      </c>
      <c r="K705" s="5">
        <f t="shared" si="2"/>
        <v>0</v>
      </c>
    </row>
    <row r="706" ht="15.0" customHeight="1">
      <c r="C706" s="65" t="str">
        <f t="shared" si="4"/>
        <v>Colo</v>
      </c>
      <c r="E706" s="23"/>
      <c r="F706" s="23"/>
      <c r="G706" s="60" t="s">
        <v>136</v>
      </c>
      <c r="J706" s="4">
        <f t="shared" si="1"/>
        <v>0</v>
      </c>
      <c r="K706" s="5">
        <f t="shared" si="2"/>
        <v>0</v>
      </c>
    </row>
    <row r="707" ht="15.0" customHeight="1">
      <c r="C707" s="65" t="str">
        <f t="shared" si="4"/>
        <v>Colo</v>
      </c>
      <c r="E707" s="23"/>
      <c r="F707" s="23"/>
      <c r="G707" s="27"/>
      <c r="J707" s="4">
        <f t="shared" si="1"/>
        <v>0</v>
      </c>
      <c r="K707" s="5">
        <f t="shared" si="2"/>
        <v>0</v>
      </c>
    </row>
    <row r="708" ht="15.0" customHeight="1">
      <c r="C708" s="65" t="str">
        <f t="shared" si="4"/>
        <v>Sofía Helena</v>
      </c>
      <c r="E708" s="58" t="s">
        <v>84</v>
      </c>
      <c r="F708" s="58" t="s">
        <v>627</v>
      </c>
      <c r="G708" s="59" t="s">
        <v>628</v>
      </c>
      <c r="I708" s="67" t="s">
        <v>79</v>
      </c>
      <c r="J708" s="4">
        <f t="shared" si="1"/>
        <v>20</v>
      </c>
      <c r="K708" s="5">
        <f t="shared" si="2"/>
        <v>9</v>
      </c>
    </row>
    <row r="709" ht="15.0" customHeight="1">
      <c r="C709" s="65" t="str">
        <f t="shared" si="4"/>
        <v>Sofía Helena</v>
      </c>
      <c r="E709" s="23"/>
      <c r="F709" s="23"/>
      <c r="G709" s="27"/>
      <c r="J709" s="4">
        <f t="shared" si="1"/>
        <v>0</v>
      </c>
      <c r="K709" s="5">
        <f t="shared" si="2"/>
        <v>0</v>
      </c>
    </row>
    <row r="710" ht="15.0" customHeight="1">
      <c r="C710" s="65" t="str">
        <f t="shared" si="4"/>
        <v>Sofía Helena</v>
      </c>
      <c r="E710" s="23"/>
      <c r="F710" s="23"/>
      <c r="G710" s="60" t="s">
        <v>136</v>
      </c>
      <c r="J710" s="4">
        <f t="shared" si="1"/>
        <v>0</v>
      </c>
      <c r="K710" s="5">
        <f t="shared" si="2"/>
        <v>0</v>
      </c>
    </row>
    <row r="711" ht="15.0" customHeight="1">
      <c r="C711" s="65" t="str">
        <f t="shared" si="4"/>
        <v>Sofía Helena</v>
      </c>
      <c r="E711" s="23"/>
      <c r="F711" s="23"/>
      <c r="G711" s="27"/>
      <c r="J711" s="4">
        <f t="shared" si="1"/>
        <v>0</v>
      </c>
      <c r="K711" s="5">
        <f t="shared" si="2"/>
        <v>0</v>
      </c>
    </row>
    <row r="712" ht="15.0" customHeight="1">
      <c r="C712" s="65" t="str">
        <f t="shared" si="4"/>
        <v>Juan</v>
      </c>
      <c r="E712" s="58" t="s">
        <v>82</v>
      </c>
      <c r="F712" s="58" t="s">
        <v>627</v>
      </c>
      <c r="G712" s="59" t="s">
        <v>629</v>
      </c>
      <c r="I712" s="67" t="s">
        <v>113</v>
      </c>
      <c r="J712" s="4">
        <f t="shared" si="1"/>
        <v>35</v>
      </c>
      <c r="K712" s="5">
        <f t="shared" si="2"/>
        <v>6</v>
      </c>
    </row>
    <row r="713" ht="15.0" customHeight="1">
      <c r="C713" s="65" t="str">
        <f t="shared" si="4"/>
        <v>Juan</v>
      </c>
      <c r="E713" s="23"/>
      <c r="F713" s="23"/>
      <c r="G713" s="27"/>
      <c r="J713" s="4">
        <f t="shared" si="1"/>
        <v>0</v>
      </c>
      <c r="K713" s="5">
        <f t="shared" si="2"/>
        <v>0</v>
      </c>
    </row>
    <row r="714" ht="15.0" customHeight="1">
      <c r="C714" s="65" t="str">
        <f t="shared" si="4"/>
        <v>Juan</v>
      </c>
      <c r="E714" s="23"/>
      <c r="F714" s="23"/>
      <c r="G714" s="60" t="s">
        <v>136</v>
      </c>
      <c r="J714" s="4">
        <f t="shared" si="1"/>
        <v>0</v>
      </c>
      <c r="K714" s="5">
        <f t="shared" si="2"/>
        <v>0</v>
      </c>
    </row>
    <row r="715" ht="15.0" customHeight="1">
      <c r="C715" s="65" t="str">
        <f t="shared" si="4"/>
        <v>Juan</v>
      </c>
      <c r="E715" s="23"/>
      <c r="F715" s="23"/>
      <c r="G715" s="27"/>
      <c r="J715" s="4">
        <f t="shared" si="1"/>
        <v>0</v>
      </c>
      <c r="K715" s="5">
        <f t="shared" si="2"/>
        <v>0</v>
      </c>
    </row>
    <row r="716" ht="15.0" customHeight="1">
      <c r="C716" s="65" t="str">
        <f t="shared" si="4"/>
        <v>Colo</v>
      </c>
      <c r="E716" s="58" t="s">
        <v>85</v>
      </c>
      <c r="F716" s="58" t="s">
        <v>627</v>
      </c>
      <c r="G716" s="59" t="s">
        <v>630</v>
      </c>
      <c r="I716" s="67" t="s">
        <v>113</v>
      </c>
      <c r="J716" s="4">
        <f t="shared" si="1"/>
        <v>35</v>
      </c>
      <c r="K716" s="5">
        <f t="shared" si="2"/>
        <v>6</v>
      </c>
    </row>
    <row r="717" ht="15.0" customHeight="1">
      <c r="C717" s="65" t="str">
        <f t="shared" si="4"/>
        <v>Colo</v>
      </c>
      <c r="E717" s="23"/>
      <c r="F717" s="23"/>
      <c r="G717" s="27"/>
      <c r="J717" s="4">
        <f t="shared" si="1"/>
        <v>0</v>
      </c>
      <c r="K717" s="5">
        <f t="shared" si="2"/>
        <v>0</v>
      </c>
    </row>
    <row r="718" ht="15.0" customHeight="1">
      <c r="C718" s="65" t="str">
        <f t="shared" si="4"/>
        <v>Colo</v>
      </c>
      <c r="E718" s="23"/>
      <c r="F718" s="23"/>
      <c r="G718" s="60" t="s">
        <v>136</v>
      </c>
      <c r="J718" s="4">
        <f t="shared" si="1"/>
        <v>0</v>
      </c>
      <c r="K718" s="5">
        <f t="shared" si="2"/>
        <v>0</v>
      </c>
    </row>
    <row r="719" ht="15.0" customHeight="1">
      <c r="C719" s="65" t="str">
        <f t="shared" si="4"/>
        <v>Colo</v>
      </c>
      <c r="E719" s="23"/>
      <c r="F719" s="23"/>
      <c r="G719" s="27"/>
      <c r="J719" s="4">
        <f t="shared" si="1"/>
        <v>0</v>
      </c>
      <c r="K719" s="5">
        <f t="shared" si="2"/>
        <v>0</v>
      </c>
    </row>
    <row r="720" ht="15.0" customHeight="1">
      <c r="C720" s="65" t="str">
        <f t="shared" si="4"/>
        <v>Sofía Helena</v>
      </c>
      <c r="E720" s="58" t="s">
        <v>84</v>
      </c>
      <c r="F720" s="58" t="s">
        <v>631</v>
      </c>
      <c r="G720" s="59" t="s">
        <v>632</v>
      </c>
      <c r="J720" s="4">
        <f t="shared" si="1"/>
        <v>0</v>
      </c>
      <c r="K720" s="5">
        <f t="shared" si="2"/>
        <v>0</v>
      </c>
    </row>
    <row r="721" ht="15.0" customHeight="1">
      <c r="C721" s="65" t="str">
        <f t="shared" si="4"/>
        <v>Sofía Helena</v>
      </c>
      <c r="E721" s="23"/>
      <c r="F721" s="23"/>
      <c r="G721" s="59" t="s">
        <v>633</v>
      </c>
      <c r="I721" s="67" t="s">
        <v>79</v>
      </c>
      <c r="J721" s="4">
        <f t="shared" si="1"/>
        <v>20</v>
      </c>
      <c r="K721" s="5">
        <f t="shared" si="2"/>
        <v>9</v>
      </c>
    </row>
    <row r="722" ht="15.0" customHeight="1">
      <c r="C722" s="65" t="str">
        <f t="shared" si="4"/>
        <v>Sofía Helena</v>
      </c>
      <c r="E722" s="23"/>
      <c r="F722" s="23"/>
      <c r="G722" s="59" t="s">
        <v>634</v>
      </c>
      <c r="I722" s="67" t="s">
        <v>185</v>
      </c>
      <c r="J722" s="4">
        <f t="shared" si="1"/>
        <v>30</v>
      </c>
      <c r="K722" s="5">
        <f t="shared" si="2"/>
        <v>8</v>
      </c>
    </row>
    <row r="723" ht="15.0" customHeight="1">
      <c r="C723" s="65" t="str">
        <f t="shared" si="4"/>
        <v>Sofía Helena</v>
      </c>
      <c r="E723" s="23"/>
      <c r="F723" s="23"/>
      <c r="G723" s="59" t="s">
        <v>635</v>
      </c>
      <c r="J723" s="4">
        <f t="shared" si="1"/>
        <v>0</v>
      </c>
      <c r="K723" s="5">
        <f t="shared" si="2"/>
        <v>0</v>
      </c>
    </row>
    <row r="724" ht="15.0" customHeight="1">
      <c r="C724" s="65" t="str">
        <f t="shared" si="4"/>
        <v>Sofía Helena</v>
      </c>
      <c r="E724" s="23"/>
      <c r="F724" s="23"/>
      <c r="G724" s="27"/>
      <c r="J724" s="4">
        <f t="shared" si="1"/>
        <v>0</v>
      </c>
      <c r="K724" s="5">
        <f t="shared" si="2"/>
        <v>0</v>
      </c>
    </row>
    <row r="725" ht="15.0" customHeight="1">
      <c r="C725" s="65" t="str">
        <f t="shared" si="4"/>
        <v>Sofía Helena</v>
      </c>
      <c r="E725" s="23"/>
      <c r="F725" s="23"/>
      <c r="G725" s="60" t="s">
        <v>136</v>
      </c>
      <c r="J725" s="4">
        <f t="shared" si="1"/>
        <v>0</v>
      </c>
      <c r="K725" s="5">
        <f t="shared" si="2"/>
        <v>0</v>
      </c>
    </row>
    <row r="726" ht="15.0" customHeight="1">
      <c r="C726" s="65" t="str">
        <f t="shared" si="4"/>
        <v>Sofía Helena</v>
      </c>
      <c r="E726" s="23"/>
      <c r="F726" s="23"/>
      <c r="G726" s="27"/>
      <c r="J726" s="4">
        <f t="shared" si="1"/>
        <v>0</v>
      </c>
      <c r="K726" s="5">
        <f t="shared" si="2"/>
        <v>0</v>
      </c>
    </row>
    <row r="727" ht="15.0" customHeight="1">
      <c r="C727" s="65" t="str">
        <f t="shared" si="4"/>
        <v>Colo</v>
      </c>
      <c r="E727" s="58" t="s">
        <v>85</v>
      </c>
      <c r="F727" s="58" t="s">
        <v>631</v>
      </c>
      <c r="G727" s="59" t="s">
        <v>636</v>
      </c>
      <c r="I727" s="67" t="s">
        <v>185</v>
      </c>
      <c r="J727" s="4">
        <f t="shared" si="1"/>
        <v>30</v>
      </c>
      <c r="K727" s="5">
        <f t="shared" si="2"/>
        <v>8</v>
      </c>
    </row>
    <row r="728" ht="15.0" customHeight="1">
      <c r="C728" s="65" t="str">
        <f t="shared" si="4"/>
        <v>Colo</v>
      </c>
      <c r="E728" s="23"/>
      <c r="F728" s="23"/>
      <c r="G728" s="27"/>
      <c r="J728" s="4">
        <f t="shared" si="1"/>
        <v>0</v>
      </c>
      <c r="K728" s="5">
        <f t="shared" si="2"/>
        <v>0</v>
      </c>
    </row>
    <row r="729" ht="15.0" customHeight="1">
      <c r="C729" s="65" t="str">
        <f t="shared" si="4"/>
        <v>Colo</v>
      </c>
      <c r="E729" s="23"/>
      <c r="F729" s="23"/>
      <c r="G729" s="60" t="s">
        <v>136</v>
      </c>
      <c r="J729" s="4">
        <f t="shared" si="1"/>
        <v>0</v>
      </c>
      <c r="K729" s="5">
        <f t="shared" si="2"/>
        <v>0</v>
      </c>
    </row>
    <row r="730" ht="15.0" customHeight="1">
      <c r="C730" s="65" t="str">
        <f t="shared" si="4"/>
        <v>Colo</v>
      </c>
      <c r="E730" s="23"/>
      <c r="F730" s="23"/>
      <c r="G730" s="27"/>
      <c r="J730" s="4">
        <f t="shared" si="1"/>
        <v>0</v>
      </c>
      <c r="K730" s="5">
        <f t="shared" si="2"/>
        <v>0</v>
      </c>
    </row>
    <row r="731" ht="15.0" customHeight="1">
      <c r="C731" s="65" t="str">
        <f t="shared" si="4"/>
        <v>Sofía Helena</v>
      </c>
      <c r="E731" s="58" t="s">
        <v>84</v>
      </c>
      <c r="F731" s="58" t="s">
        <v>631</v>
      </c>
      <c r="G731" s="59" t="s">
        <v>637</v>
      </c>
      <c r="I731" s="67" t="s">
        <v>131</v>
      </c>
      <c r="J731" s="4">
        <f t="shared" si="1"/>
        <v>3</v>
      </c>
      <c r="K731" s="5">
        <f t="shared" si="2"/>
        <v>5</v>
      </c>
    </row>
    <row r="732" ht="15.0" customHeight="1">
      <c r="C732" s="65" t="str">
        <f t="shared" si="4"/>
        <v>Sofía Helena</v>
      </c>
      <c r="E732" s="23"/>
      <c r="F732" s="23"/>
      <c r="G732" s="27"/>
      <c r="J732" s="4">
        <f t="shared" si="1"/>
        <v>0</v>
      </c>
      <c r="K732" s="5">
        <f t="shared" si="2"/>
        <v>0</v>
      </c>
    </row>
    <row r="733" ht="15.0" customHeight="1">
      <c r="C733" s="65" t="str">
        <f t="shared" si="4"/>
        <v>Sofía Helena</v>
      </c>
      <c r="E733" s="23"/>
      <c r="F733" s="23"/>
      <c r="G733" s="60" t="s">
        <v>136</v>
      </c>
      <c r="J733" s="4">
        <f t="shared" si="1"/>
        <v>0</v>
      </c>
      <c r="K733" s="5">
        <f t="shared" si="2"/>
        <v>0</v>
      </c>
    </row>
    <row r="734" ht="15.0" customHeight="1">
      <c r="C734" s="65" t="str">
        <f t="shared" si="4"/>
        <v>Sofía Helena</v>
      </c>
      <c r="E734" s="23"/>
      <c r="F734" s="23"/>
      <c r="G734" s="27"/>
      <c r="J734" s="4">
        <f t="shared" si="1"/>
        <v>0</v>
      </c>
      <c r="K734" s="5">
        <f t="shared" si="2"/>
        <v>0</v>
      </c>
    </row>
    <row r="735" ht="15.0" customHeight="1">
      <c r="C735" s="65" t="str">
        <f t="shared" si="4"/>
        <v>Colo</v>
      </c>
      <c r="E735" s="58" t="s">
        <v>85</v>
      </c>
      <c r="F735" s="58" t="s">
        <v>638</v>
      </c>
      <c r="G735" s="59" t="s">
        <v>639</v>
      </c>
      <c r="I735" s="67" t="s">
        <v>125</v>
      </c>
      <c r="J735" s="4">
        <f t="shared" si="1"/>
        <v>2</v>
      </c>
      <c r="K735" s="5">
        <f t="shared" si="2"/>
        <v>5</v>
      </c>
    </row>
    <row r="736" ht="15.0" customHeight="1">
      <c r="C736" s="65" t="str">
        <f t="shared" si="4"/>
        <v>Colo</v>
      </c>
      <c r="E736" s="23"/>
      <c r="F736" s="23"/>
      <c r="G736" s="27"/>
      <c r="J736" s="4">
        <f t="shared" si="1"/>
        <v>0</v>
      </c>
      <c r="K736" s="5">
        <f t="shared" si="2"/>
        <v>0</v>
      </c>
    </row>
    <row r="737" ht="15.0" customHeight="1">
      <c r="C737" s="65" t="str">
        <f t="shared" si="4"/>
        <v>Colo</v>
      </c>
      <c r="E737" s="23"/>
      <c r="F737" s="23"/>
      <c r="G737" s="60" t="s">
        <v>136</v>
      </c>
      <c r="J737" s="4">
        <f t="shared" si="1"/>
        <v>0</v>
      </c>
      <c r="K737" s="5">
        <f t="shared" si="2"/>
        <v>0</v>
      </c>
    </row>
    <row r="738" ht="15.0" customHeight="1">
      <c r="C738" s="65" t="str">
        <f t="shared" si="4"/>
        <v>Colo</v>
      </c>
      <c r="E738" s="23"/>
      <c r="F738" s="23"/>
      <c r="G738" s="27"/>
      <c r="J738" s="4">
        <f t="shared" si="1"/>
        <v>0</v>
      </c>
      <c r="K738" s="5">
        <f t="shared" si="2"/>
        <v>0</v>
      </c>
    </row>
    <row r="739" ht="15.0" customHeight="1">
      <c r="C739" s="65" t="str">
        <f t="shared" si="4"/>
        <v>Sofía Helena</v>
      </c>
      <c r="E739" s="58" t="s">
        <v>84</v>
      </c>
      <c r="F739" s="58" t="s">
        <v>638</v>
      </c>
      <c r="G739" s="59" t="s">
        <v>640</v>
      </c>
      <c r="I739" s="67" t="s">
        <v>172</v>
      </c>
      <c r="J739" s="4">
        <f t="shared" si="1"/>
        <v>26</v>
      </c>
      <c r="K739" s="5">
        <f t="shared" si="2"/>
        <v>3</v>
      </c>
    </row>
    <row r="740" ht="15.0" customHeight="1">
      <c r="C740" s="65" t="str">
        <f t="shared" si="4"/>
        <v>Sofía Helena</v>
      </c>
      <c r="E740" s="23"/>
      <c r="F740" s="23"/>
      <c r="G740" s="27"/>
      <c r="J740" s="4">
        <f t="shared" si="1"/>
        <v>0</v>
      </c>
      <c r="K740" s="5">
        <f t="shared" si="2"/>
        <v>0</v>
      </c>
    </row>
    <row r="741" ht="15.0" customHeight="1">
      <c r="C741" s="65" t="str">
        <f t="shared" si="4"/>
        <v>Sofía Helena</v>
      </c>
      <c r="E741" s="23"/>
      <c r="F741" s="23"/>
      <c r="G741" s="60" t="s">
        <v>136</v>
      </c>
      <c r="J741" s="4">
        <f t="shared" si="1"/>
        <v>0</v>
      </c>
      <c r="K741" s="5">
        <f t="shared" si="2"/>
        <v>0</v>
      </c>
    </row>
    <row r="742" ht="15.0" customHeight="1">
      <c r="C742" s="65" t="str">
        <f t="shared" si="4"/>
        <v>Sofía Helena</v>
      </c>
      <c r="E742" s="23"/>
      <c r="F742" s="23"/>
      <c r="G742" s="27"/>
      <c r="J742" s="4">
        <f t="shared" si="1"/>
        <v>0</v>
      </c>
      <c r="K742" s="5">
        <f t="shared" si="2"/>
        <v>0</v>
      </c>
    </row>
    <row r="743" ht="15.0" customHeight="1">
      <c r="C743" s="65" t="str">
        <f t="shared" si="4"/>
        <v>Colo</v>
      </c>
      <c r="E743" s="58" t="s">
        <v>85</v>
      </c>
      <c r="F743" s="58" t="s">
        <v>638</v>
      </c>
      <c r="G743" s="59" t="s">
        <v>641</v>
      </c>
      <c r="J743" s="4">
        <f t="shared" si="1"/>
        <v>0</v>
      </c>
      <c r="K743" s="5">
        <f t="shared" si="2"/>
        <v>0</v>
      </c>
    </row>
    <row r="744" ht="15.0" customHeight="1">
      <c r="C744" s="65" t="str">
        <f t="shared" si="4"/>
        <v>Colo</v>
      </c>
      <c r="E744" s="23"/>
      <c r="F744" s="23"/>
      <c r="G744" s="27"/>
      <c r="J744" s="4">
        <f t="shared" si="1"/>
        <v>0</v>
      </c>
      <c r="K744" s="5">
        <f t="shared" si="2"/>
        <v>0</v>
      </c>
    </row>
    <row r="745" ht="15.0" customHeight="1">
      <c r="C745" s="65" t="str">
        <f t="shared" si="4"/>
        <v>Colo</v>
      </c>
      <c r="E745" s="23"/>
      <c r="F745" s="23"/>
      <c r="G745" s="60" t="s">
        <v>136</v>
      </c>
      <c r="J745" s="4">
        <f t="shared" si="1"/>
        <v>0</v>
      </c>
      <c r="K745" s="5">
        <f t="shared" si="2"/>
        <v>0</v>
      </c>
    </row>
    <row r="746" ht="15.0" customHeight="1">
      <c r="C746" s="65" t="str">
        <f t="shared" si="4"/>
        <v>Colo</v>
      </c>
      <c r="E746" s="23"/>
      <c r="F746" s="23"/>
      <c r="G746" s="27"/>
      <c r="J746" s="4">
        <f t="shared" si="1"/>
        <v>0</v>
      </c>
      <c r="K746" s="5">
        <f t="shared" si="2"/>
        <v>0</v>
      </c>
    </row>
    <row r="747" ht="15.0" customHeight="1">
      <c r="C747" s="65" t="str">
        <f t="shared" si="4"/>
        <v>Juan</v>
      </c>
      <c r="E747" s="58" t="s">
        <v>82</v>
      </c>
      <c r="F747" s="58" t="s">
        <v>638</v>
      </c>
      <c r="G747" s="59" t="s">
        <v>642</v>
      </c>
      <c r="J747" s="4">
        <f t="shared" si="1"/>
        <v>0</v>
      </c>
      <c r="K747" s="5">
        <f t="shared" si="2"/>
        <v>0</v>
      </c>
    </row>
    <row r="748" ht="15.0" customHeight="1">
      <c r="C748" s="65" t="str">
        <f t="shared" si="4"/>
        <v>Juan</v>
      </c>
      <c r="E748" s="23"/>
      <c r="F748" s="23"/>
      <c r="G748" s="27"/>
      <c r="J748" s="4">
        <f t="shared" si="1"/>
        <v>0</v>
      </c>
      <c r="K748" s="5">
        <f t="shared" si="2"/>
        <v>0</v>
      </c>
    </row>
    <row r="749" ht="15.0" customHeight="1">
      <c r="C749" s="65" t="str">
        <f t="shared" si="4"/>
        <v>Juan</v>
      </c>
      <c r="E749" s="23"/>
      <c r="F749" s="23"/>
      <c r="G749" s="60" t="s">
        <v>136</v>
      </c>
      <c r="J749" s="4">
        <f t="shared" si="1"/>
        <v>0</v>
      </c>
      <c r="K749" s="5">
        <f t="shared" si="2"/>
        <v>0</v>
      </c>
    </row>
    <row r="750" ht="15.0" customHeight="1">
      <c r="C750" s="65" t="str">
        <f t="shared" si="4"/>
        <v>Juan</v>
      </c>
      <c r="E750" s="23"/>
      <c r="F750" s="23"/>
      <c r="G750" s="27"/>
      <c r="J750" s="4">
        <f t="shared" si="1"/>
        <v>0</v>
      </c>
      <c r="K750" s="5">
        <f t="shared" si="2"/>
        <v>0</v>
      </c>
    </row>
    <row r="751" ht="15.0" customHeight="1">
      <c r="C751" s="65" t="str">
        <f t="shared" si="4"/>
        <v>Sofía Helena</v>
      </c>
      <c r="E751" s="58" t="s">
        <v>84</v>
      </c>
      <c r="F751" s="58" t="s">
        <v>643</v>
      </c>
      <c r="G751" s="59" t="s">
        <v>644</v>
      </c>
      <c r="J751" s="4">
        <f t="shared" si="1"/>
        <v>0</v>
      </c>
      <c r="K751" s="5">
        <f t="shared" si="2"/>
        <v>0</v>
      </c>
    </row>
    <row r="752" ht="15.0" customHeight="1">
      <c r="C752" s="65" t="str">
        <f t="shared" si="4"/>
        <v>Sofía Helena</v>
      </c>
      <c r="E752" s="23"/>
      <c r="F752" s="23"/>
      <c r="G752" s="59" t="s">
        <v>645</v>
      </c>
      <c r="I752" s="67" t="s">
        <v>113</v>
      </c>
      <c r="J752" s="4">
        <f t="shared" si="1"/>
        <v>35</v>
      </c>
      <c r="K752" s="5">
        <f t="shared" si="2"/>
        <v>6</v>
      </c>
    </row>
    <row r="753" ht="15.0" customHeight="1">
      <c r="C753" s="65" t="str">
        <f t="shared" si="4"/>
        <v>Sofía Helena</v>
      </c>
      <c r="E753" s="23"/>
      <c r="F753" s="23"/>
      <c r="G753" s="27"/>
      <c r="J753" s="4">
        <f t="shared" si="1"/>
        <v>0</v>
      </c>
      <c r="K753" s="5">
        <f t="shared" si="2"/>
        <v>0</v>
      </c>
    </row>
    <row r="754" ht="15.0" customHeight="1">
      <c r="C754" s="65" t="str">
        <f t="shared" si="4"/>
        <v>Sofía Helena</v>
      </c>
      <c r="E754" s="23"/>
      <c r="F754" s="23"/>
      <c r="G754" s="60" t="s">
        <v>136</v>
      </c>
      <c r="J754" s="4">
        <f t="shared" si="1"/>
        <v>0</v>
      </c>
      <c r="K754" s="5">
        <f t="shared" si="2"/>
        <v>0</v>
      </c>
    </row>
    <row r="755" ht="15.0" customHeight="1">
      <c r="C755" s="65" t="str">
        <f t="shared" si="4"/>
        <v>Sofía Helena</v>
      </c>
      <c r="E755" s="23"/>
      <c r="F755" s="23"/>
      <c r="G755" s="27"/>
      <c r="J755" s="4">
        <f t="shared" si="1"/>
        <v>0</v>
      </c>
      <c r="K755" s="5">
        <f t="shared" si="2"/>
        <v>0</v>
      </c>
    </row>
    <row r="756" ht="15.0" customHeight="1">
      <c r="C756" s="65" t="str">
        <f t="shared" si="4"/>
        <v>Juan</v>
      </c>
      <c r="E756" s="58" t="s">
        <v>82</v>
      </c>
      <c r="F756" s="58" t="s">
        <v>643</v>
      </c>
      <c r="G756" s="59" t="s">
        <v>646</v>
      </c>
      <c r="J756" s="4">
        <f t="shared" si="1"/>
        <v>0</v>
      </c>
      <c r="K756" s="5">
        <f t="shared" si="2"/>
        <v>0</v>
      </c>
    </row>
    <row r="757" ht="15.0" customHeight="1">
      <c r="C757" s="65" t="str">
        <f t="shared" si="4"/>
        <v>Juan</v>
      </c>
      <c r="E757" s="23"/>
      <c r="F757" s="23"/>
      <c r="G757" s="27"/>
      <c r="J757" s="4">
        <f t="shared" si="1"/>
        <v>0</v>
      </c>
      <c r="K757" s="5">
        <f t="shared" si="2"/>
        <v>0</v>
      </c>
    </row>
    <row r="758" ht="15.0" customHeight="1">
      <c r="C758" s="65" t="str">
        <f t="shared" si="4"/>
        <v>Juan</v>
      </c>
      <c r="E758" s="23"/>
      <c r="F758" s="23"/>
      <c r="G758" s="60" t="s">
        <v>136</v>
      </c>
      <c r="J758" s="4">
        <f t="shared" si="1"/>
        <v>0</v>
      </c>
      <c r="K758" s="5">
        <f t="shared" si="2"/>
        <v>0</v>
      </c>
    </row>
    <row r="759" ht="15.0" customHeight="1">
      <c r="C759" s="65" t="str">
        <f t="shared" si="4"/>
        <v>Juan</v>
      </c>
      <c r="E759" s="23"/>
      <c r="F759" s="23"/>
      <c r="G759" s="27"/>
      <c r="J759" s="4">
        <f t="shared" si="1"/>
        <v>0</v>
      </c>
      <c r="K759" s="5">
        <f t="shared" si="2"/>
        <v>0</v>
      </c>
    </row>
    <row r="760" ht="15.0" customHeight="1">
      <c r="C760" s="65" t="str">
        <f t="shared" si="4"/>
        <v>Colo</v>
      </c>
      <c r="E760" s="58" t="s">
        <v>85</v>
      </c>
      <c r="F760" s="58" t="s">
        <v>643</v>
      </c>
      <c r="G760" s="59" t="s">
        <v>647</v>
      </c>
      <c r="I760" s="67" t="s">
        <v>185</v>
      </c>
      <c r="J760" s="4">
        <f t="shared" si="1"/>
        <v>30</v>
      </c>
      <c r="K760" s="5">
        <f t="shared" si="2"/>
        <v>8</v>
      </c>
    </row>
    <row r="761" ht="15.0" customHeight="1">
      <c r="C761" s="65" t="str">
        <f t="shared" si="4"/>
        <v>Colo</v>
      </c>
      <c r="E761" s="23"/>
      <c r="F761" s="23"/>
      <c r="G761" s="27"/>
      <c r="J761" s="4">
        <f t="shared" si="1"/>
        <v>0</v>
      </c>
      <c r="K761" s="5">
        <f t="shared" si="2"/>
        <v>0</v>
      </c>
    </row>
    <row r="762" ht="15.0" customHeight="1">
      <c r="C762" s="65" t="str">
        <f t="shared" si="4"/>
        <v>Colo</v>
      </c>
      <c r="E762" s="23"/>
      <c r="F762" s="23"/>
      <c r="G762" s="60" t="s">
        <v>136</v>
      </c>
      <c r="J762" s="4">
        <f t="shared" si="1"/>
        <v>0</v>
      </c>
      <c r="K762" s="5">
        <f t="shared" si="2"/>
        <v>0</v>
      </c>
    </row>
    <row r="763" ht="15.0" customHeight="1">
      <c r="C763" s="65" t="str">
        <f t="shared" si="4"/>
        <v>Colo</v>
      </c>
      <c r="E763" s="23"/>
      <c r="F763" s="23"/>
      <c r="G763" s="27"/>
      <c r="J763" s="4">
        <f t="shared" si="1"/>
        <v>0</v>
      </c>
      <c r="K763" s="5">
        <f t="shared" si="2"/>
        <v>0</v>
      </c>
    </row>
    <row r="764" ht="15.0" customHeight="1">
      <c r="C764" s="65" t="str">
        <f t="shared" si="4"/>
        <v>Sofía Helena</v>
      </c>
      <c r="E764" s="58" t="s">
        <v>84</v>
      </c>
      <c r="F764" s="58" t="s">
        <v>648</v>
      </c>
      <c r="G764" s="59" t="s">
        <v>649</v>
      </c>
      <c r="I764" s="67" t="s">
        <v>172</v>
      </c>
      <c r="J764" s="4">
        <f t="shared" si="1"/>
        <v>26</v>
      </c>
      <c r="K764" s="5">
        <f t="shared" si="2"/>
        <v>3</v>
      </c>
    </row>
    <row r="765" ht="15.0" customHeight="1">
      <c r="C765" s="65" t="str">
        <f t="shared" si="4"/>
        <v>Sofía Helena</v>
      </c>
      <c r="E765" s="23"/>
      <c r="F765" s="23"/>
      <c r="G765" s="59" t="s">
        <v>650</v>
      </c>
      <c r="J765" s="4">
        <f t="shared" si="1"/>
        <v>0</v>
      </c>
      <c r="K765" s="5">
        <f t="shared" si="2"/>
        <v>0</v>
      </c>
    </row>
    <row r="766" ht="15.0" customHeight="1">
      <c r="C766" s="65" t="str">
        <f t="shared" si="4"/>
        <v>Sofía Helena</v>
      </c>
      <c r="E766" s="23"/>
      <c r="F766" s="23"/>
      <c r="G766" s="27"/>
      <c r="J766" s="4">
        <f t="shared" si="1"/>
        <v>0</v>
      </c>
      <c r="K766" s="5">
        <f t="shared" si="2"/>
        <v>0</v>
      </c>
    </row>
    <row r="767" ht="15.0" customHeight="1">
      <c r="C767" s="65" t="str">
        <f t="shared" si="4"/>
        <v>Sofía Helena</v>
      </c>
      <c r="E767" s="23"/>
      <c r="F767" s="23"/>
      <c r="G767" s="60" t="s">
        <v>136</v>
      </c>
      <c r="J767" s="4">
        <f t="shared" si="1"/>
        <v>0</v>
      </c>
      <c r="K767" s="5">
        <f t="shared" si="2"/>
        <v>0</v>
      </c>
    </row>
    <row r="768" ht="15.0" customHeight="1">
      <c r="C768" s="65" t="str">
        <f t="shared" si="4"/>
        <v>Sofía Helena</v>
      </c>
      <c r="E768" s="23"/>
      <c r="F768" s="23"/>
      <c r="G768" s="27"/>
      <c r="J768" s="4">
        <f t="shared" si="1"/>
        <v>0</v>
      </c>
      <c r="K768" s="5">
        <f t="shared" si="2"/>
        <v>0</v>
      </c>
    </row>
    <row r="769" ht="15.0" customHeight="1">
      <c r="C769" s="65" t="str">
        <f t="shared" si="4"/>
        <v>Colo</v>
      </c>
      <c r="E769" s="58" t="s">
        <v>85</v>
      </c>
      <c r="F769" s="58" t="s">
        <v>651</v>
      </c>
      <c r="G769" s="59" t="s">
        <v>652</v>
      </c>
      <c r="J769" s="4">
        <f t="shared" si="1"/>
        <v>0</v>
      </c>
      <c r="K769" s="5">
        <f t="shared" si="2"/>
        <v>0</v>
      </c>
    </row>
    <row r="770" ht="15.0" customHeight="1">
      <c r="C770" s="65" t="str">
        <f t="shared" si="4"/>
        <v>Colo</v>
      </c>
      <c r="E770" s="23"/>
      <c r="F770" s="23"/>
      <c r="G770" s="59" t="s">
        <v>653</v>
      </c>
      <c r="I770" s="67" t="s">
        <v>58</v>
      </c>
      <c r="J770" s="4">
        <f t="shared" si="1"/>
        <v>36</v>
      </c>
      <c r="K770" s="5">
        <f t="shared" si="2"/>
        <v>1</v>
      </c>
    </row>
    <row r="771" ht="15.0" customHeight="1">
      <c r="C771" s="65" t="str">
        <f t="shared" si="4"/>
        <v>Colo</v>
      </c>
      <c r="E771" s="23"/>
      <c r="F771" s="23"/>
      <c r="G771" s="27"/>
      <c r="J771" s="4">
        <f t="shared" si="1"/>
        <v>0</v>
      </c>
      <c r="K771" s="5">
        <f t="shared" si="2"/>
        <v>0</v>
      </c>
    </row>
    <row r="772" ht="15.0" customHeight="1">
      <c r="C772" s="65" t="str">
        <f t="shared" si="4"/>
        <v>Colo</v>
      </c>
      <c r="E772" s="23"/>
      <c r="F772" s="23"/>
      <c r="G772" s="60" t="s">
        <v>136</v>
      </c>
      <c r="J772" s="4">
        <f t="shared" si="1"/>
        <v>0</v>
      </c>
      <c r="K772" s="5">
        <f t="shared" si="2"/>
        <v>0</v>
      </c>
    </row>
    <row r="773" ht="15.0" customHeight="1">
      <c r="C773" s="65" t="str">
        <f t="shared" si="4"/>
        <v>Colo</v>
      </c>
      <c r="E773" s="23"/>
      <c r="F773" s="23"/>
      <c r="G773" s="27"/>
      <c r="J773" s="4">
        <f t="shared" si="1"/>
        <v>0</v>
      </c>
      <c r="K773" s="5">
        <f t="shared" si="2"/>
        <v>0</v>
      </c>
    </row>
    <row r="774" ht="15.0" customHeight="1">
      <c r="C774" s="65" t="str">
        <f t="shared" si="4"/>
        <v>Sofía Helena</v>
      </c>
      <c r="E774" s="58" t="s">
        <v>84</v>
      </c>
      <c r="F774" s="58" t="s">
        <v>651</v>
      </c>
      <c r="G774" s="59" t="s">
        <v>654</v>
      </c>
      <c r="I774" s="67" t="s">
        <v>58</v>
      </c>
      <c r="J774" s="4">
        <f t="shared" si="1"/>
        <v>36</v>
      </c>
      <c r="K774" s="5">
        <f t="shared" si="2"/>
        <v>1</v>
      </c>
    </row>
    <row r="775" ht="15.0" customHeight="1">
      <c r="C775" s="65" t="str">
        <f t="shared" si="4"/>
        <v>Sofía Helena</v>
      </c>
      <c r="E775" s="23"/>
      <c r="F775" s="23"/>
      <c r="G775" s="27"/>
      <c r="J775" s="4">
        <f t="shared" si="1"/>
        <v>0</v>
      </c>
      <c r="K775" s="5">
        <f t="shared" si="2"/>
        <v>0</v>
      </c>
    </row>
    <row r="776" ht="15.0" customHeight="1">
      <c r="C776" s="65" t="str">
        <f t="shared" si="4"/>
        <v>Sofía Helena</v>
      </c>
      <c r="E776" s="23"/>
      <c r="F776" s="23"/>
      <c r="G776" s="60" t="s">
        <v>136</v>
      </c>
      <c r="J776" s="4">
        <f t="shared" si="1"/>
        <v>0</v>
      </c>
      <c r="K776" s="5">
        <f t="shared" si="2"/>
        <v>0</v>
      </c>
    </row>
    <row r="777" ht="15.0" customHeight="1">
      <c r="C777" s="65" t="str">
        <f t="shared" si="4"/>
        <v>Sofía Helena</v>
      </c>
      <c r="E777" s="23"/>
      <c r="F777" s="23"/>
      <c r="G777" s="27"/>
      <c r="J777" s="4">
        <f t="shared" si="1"/>
        <v>0</v>
      </c>
      <c r="K777" s="5">
        <f t="shared" si="2"/>
        <v>0</v>
      </c>
    </row>
    <row r="778" ht="15.0" customHeight="1">
      <c r="C778" s="65" t="str">
        <f t="shared" si="4"/>
        <v>Colo</v>
      </c>
      <c r="E778" s="58" t="s">
        <v>85</v>
      </c>
      <c r="F778" s="58" t="s">
        <v>651</v>
      </c>
      <c r="G778" s="59" t="s">
        <v>655</v>
      </c>
      <c r="I778" s="67" t="s">
        <v>58</v>
      </c>
      <c r="J778" s="4">
        <f t="shared" si="1"/>
        <v>36</v>
      </c>
      <c r="K778" s="5">
        <f t="shared" si="2"/>
        <v>1</v>
      </c>
    </row>
    <row r="779" ht="15.0" customHeight="1">
      <c r="C779" s="65" t="str">
        <f t="shared" si="4"/>
        <v>Colo</v>
      </c>
      <c r="E779" s="23"/>
      <c r="F779" s="23"/>
      <c r="G779" s="27"/>
      <c r="J779" s="4">
        <f t="shared" si="1"/>
        <v>0</v>
      </c>
      <c r="K779" s="5">
        <f t="shared" si="2"/>
        <v>0</v>
      </c>
    </row>
    <row r="780" ht="15.0" customHeight="1">
      <c r="C780" s="65" t="str">
        <f t="shared" si="4"/>
        <v>Colo</v>
      </c>
      <c r="E780" s="23"/>
      <c r="F780" s="23"/>
      <c r="G780" s="60" t="s">
        <v>136</v>
      </c>
      <c r="J780" s="4">
        <f t="shared" si="1"/>
        <v>0</v>
      </c>
      <c r="K780" s="5">
        <f t="shared" si="2"/>
        <v>0</v>
      </c>
    </row>
    <row r="781" ht="15.0" customHeight="1">
      <c r="C781" s="65" t="str">
        <f t="shared" si="4"/>
        <v>Colo</v>
      </c>
      <c r="E781" s="23"/>
      <c r="F781" s="23"/>
      <c r="G781" s="27"/>
      <c r="J781" s="4">
        <f t="shared" si="1"/>
        <v>0</v>
      </c>
      <c r="K781" s="5">
        <f t="shared" si="2"/>
        <v>0</v>
      </c>
    </row>
    <row r="782" ht="15.0" customHeight="1">
      <c r="C782" s="65" t="str">
        <f t="shared" si="4"/>
        <v>Juan</v>
      </c>
      <c r="E782" s="58" t="s">
        <v>82</v>
      </c>
      <c r="F782" s="58" t="s">
        <v>656</v>
      </c>
      <c r="G782" s="59" t="s">
        <v>657</v>
      </c>
      <c r="I782" s="67" t="s">
        <v>143</v>
      </c>
      <c r="J782" s="4">
        <f t="shared" si="1"/>
        <v>5</v>
      </c>
      <c r="K782" s="5">
        <f t="shared" si="2"/>
        <v>4</v>
      </c>
    </row>
    <row r="783" ht="15.0" customHeight="1">
      <c r="C783" s="65" t="str">
        <f t="shared" si="4"/>
        <v>Juan</v>
      </c>
      <c r="E783" s="23"/>
      <c r="F783" s="23"/>
      <c r="G783" s="27"/>
      <c r="J783" s="4">
        <f t="shared" si="1"/>
        <v>0</v>
      </c>
      <c r="K783" s="5">
        <f t="shared" si="2"/>
        <v>0</v>
      </c>
    </row>
    <row r="784" ht="15.0" customHeight="1">
      <c r="C784" s="65" t="str">
        <f t="shared" si="4"/>
        <v>Juan</v>
      </c>
      <c r="E784" s="23"/>
      <c r="F784" s="23"/>
      <c r="G784" s="60" t="s">
        <v>136</v>
      </c>
      <c r="J784" s="4">
        <f t="shared" si="1"/>
        <v>0</v>
      </c>
      <c r="K784" s="5">
        <f t="shared" si="2"/>
        <v>0</v>
      </c>
    </row>
    <row r="785" ht="15.0" customHeight="1">
      <c r="C785" s="65" t="str">
        <f t="shared" si="4"/>
        <v>Juan</v>
      </c>
      <c r="E785" s="23"/>
      <c r="F785" s="23"/>
      <c r="G785" s="27"/>
      <c r="J785" s="4">
        <f t="shared" si="1"/>
        <v>0</v>
      </c>
      <c r="K785" s="5">
        <f t="shared" si="2"/>
        <v>0</v>
      </c>
    </row>
    <row r="786" ht="15.0" customHeight="1">
      <c r="C786" s="65" t="str">
        <f t="shared" si="4"/>
        <v>Sofía Helena</v>
      </c>
      <c r="E786" s="58" t="s">
        <v>84</v>
      </c>
      <c r="F786" s="58" t="s">
        <v>658</v>
      </c>
      <c r="G786" s="59" t="s">
        <v>659</v>
      </c>
      <c r="I786" s="67" t="s">
        <v>172</v>
      </c>
      <c r="J786" s="4">
        <f t="shared" si="1"/>
        <v>26</v>
      </c>
      <c r="K786" s="5">
        <f t="shared" si="2"/>
        <v>3</v>
      </c>
    </row>
    <row r="787" ht="15.0" customHeight="1">
      <c r="C787" s="65" t="str">
        <f t="shared" si="4"/>
        <v>Sofía Helena</v>
      </c>
      <c r="E787" s="23"/>
      <c r="F787" s="23"/>
      <c r="G787" s="27"/>
      <c r="J787" s="4">
        <f t="shared" si="1"/>
        <v>0</v>
      </c>
      <c r="K787" s="5">
        <f t="shared" si="2"/>
        <v>0</v>
      </c>
    </row>
    <row r="788" ht="15.0" customHeight="1">
      <c r="C788" s="65" t="str">
        <f t="shared" si="4"/>
        <v>Sofía Helena</v>
      </c>
      <c r="E788" s="23"/>
      <c r="F788" s="23"/>
      <c r="G788" s="60" t="s">
        <v>136</v>
      </c>
      <c r="J788" s="4">
        <f t="shared" si="1"/>
        <v>0</v>
      </c>
      <c r="K788" s="5">
        <f t="shared" si="2"/>
        <v>0</v>
      </c>
    </row>
    <row r="789" ht="15.0" customHeight="1">
      <c r="C789" s="65" t="str">
        <f t="shared" si="4"/>
        <v>Sofía Helena</v>
      </c>
      <c r="E789" s="23"/>
      <c r="F789" s="23"/>
      <c r="G789" s="27"/>
      <c r="J789" s="4">
        <f t="shared" si="1"/>
        <v>0</v>
      </c>
      <c r="K789" s="5">
        <f t="shared" si="2"/>
        <v>0</v>
      </c>
    </row>
    <row r="790" ht="15.0" customHeight="1">
      <c r="C790" s="65" t="str">
        <f t="shared" si="4"/>
        <v>Colo</v>
      </c>
      <c r="E790" s="58" t="s">
        <v>85</v>
      </c>
      <c r="F790" s="58" t="s">
        <v>658</v>
      </c>
      <c r="G790" s="59" t="s">
        <v>660</v>
      </c>
      <c r="I790" s="67" t="s">
        <v>199</v>
      </c>
      <c r="J790" s="4">
        <f t="shared" si="1"/>
        <v>28</v>
      </c>
      <c r="K790" s="5">
        <f t="shared" si="2"/>
        <v>11</v>
      </c>
    </row>
    <row r="791" ht="15.0" customHeight="1">
      <c r="C791" s="65" t="str">
        <f t="shared" si="4"/>
        <v>Colo</v>
      </c>
      <c r="E791" s="23"/>
      <c r="F791" s="23"/>
      <c r="G791" s="27"/>
      <c r="J791" s="4">
        <f t="shared" si="1"/>
        <v>0</v>
      </c>
      <c r="K791" s="5">
        <f t="shared" si="2"/>
        <v>0</v>
      </c>
    </row>
    <row r="792" ht="15.0" customHeight="1">
      <c r="C792" s="65" t="str">
        <f t="shared" si="4"/>
        <v>Colo</v>
      </c>
      <c r="E792" s="23"/>
      <c r="F792" s="23"/>
      <c r="G792" s="60" t="s">
        <v>136</v>
      </c>
      <c r="J792" s="4">
        <f t="shared" si="1"/>
        <v>0</v>
      </c>
      <c r="K792" s="5">
        <f t="shared" si="2"/>
        <v>0</v>
      </c>
    </row>
    <row r="793" ht="15.0" customHeight="1">
      <c r="C793" s="65" t="str">
        <f t="shared" si="4"/>
        <v>Colo</v>
      </c>
      <c r="E793" s="23"/>
      <c r="F793" s="23"/>
      <c r="G793" s="27"/>
      <c r="J793" s="4">
        <f t="shared" si="1"/>
        <v>0</v>
      </c>
      <c r="K793" s="5">
        <f t="shared" si="2"/>
        <v>0</v>
      </c>
    </row>
    <row r="794" ht="15.0" customHeight="1">
      <c r="C794" s="65" t="str">
        <f t="shared" si="4"/>
        <v>Juan</v>
      </c>
      <c r="E794" s="58" t="s">
        <v>82</v>
      </c>
      <c r="F794" s="58" t="s">
        <v>658</v>
      </c>
      <c r="G794" s="59" t="s">
        <v>661</v>
      </c>
      <c r="I794" s="67" t="s">
        <v>241</v>
      </c>
      <c r="J794" s="4">
        <f t="shared" si="1"/>
        <v>31</v>
      </c>
      <c r="K794" s="5">
        <f t="shared" si="2"/>
        <v>1</v>
      </c>
    </row>
    <row r="795" ht="15.0" customHeight="1">
      <c r="C795" s="65" t="str">
        <f t="shared" si="4"/>
        <v>Juan</v>
      </c>
      <c r="E795" s="23"/>
      <c r="F795" s="23"/>
      <c r="G795" s="27"/>
      <c r="J795" s="4">
        <f t="shared" si="1"/>
        <v>0</v>
      </c>
      <c r="K795" s="5">
        <f t="shared" si="2"/>
        <v>0</v>
      </c>
    </row>
    <row r="796" ht="15.0" customHeight="1">
      <c r="C796" s="65" t="str">
        <f t="shared" si="4"/>
        <v>Juan</v>
      </c>
      <c r="E796" s="23"/>
      <c r="F796" s="23"/>
      <c r="G796" s="60" t="s">
        <v>136</v>
      </c>
      <c r="J796" s="4">
        <f t="shared" si="1"/>
        <v>0</v>
      </c>
      <c r="K796" s="5">
        <f t="shared" si="2"/>
        <v>0</v>
      </c>
    </row>
    <row r="797" ht="15.0" customHeight="1">
      <c r="C797" s="65" t="str">
        <f t="shared" si="4"/>
        <v>Juan</v>
      </c>
      <c r="E797" s="23"/>
      <c r="F797" s="23"/>
      <c r="G797" s="27"/>
      <c r="J797" s="4">
        <f t="shared" si="1"/>
        <v>0</v>
      </c>
      <c r="K797" s="5">
        <f t="shared" si="2"/>
        <v>0</v>
      </c>
    </row>
    <row r="798" ht="15.0" customHeight="1">
      <c r="C798" s="65" t="str">
        <f t="shared" si="4"/>
        <v>Colo</v>
      </c>
      <c r="E798" s="58" t="s">
        <v>85</v>
      </c>
      <c r="F798" s="58" t="s">
        <v>662</v>
      </c>
      <c r="G798" s="59" t="s">
        <v>663</v>
      </c>
      <c r="I798" s="67" t="s">
        <v>165</v>
      </c>
      <c r="J798" s="4">
        <f t="shared" si="1"/>
        <v>10</v>
      </c>
      <c r="K798" s="5">
        <f t="shared" si="2"/>
        <v>1</v>
      </c>
    </row>
    <row r="799" ht="15.0" customHeight="1">
      <c r="C799" s="65" t="str">
        <f t="shared" si="4"/>
        <v>Colo</v>
      </c>
      <c r="E799" s="23"/>
      <c r="F799" s="23"/>
      <c r="G799" s="59" t="s">
        <v>664</v>
      </c>
      <c r="J799" s="4">
        <f t="shared" si="1"/>
        <v>0</v>
      </c>
      <c r="K799" s="5">
        <f t="shared" si="2"/>
        <v>0</v>
      </c>
    </row>
    <row r="800" ht="15.0" customHeight="1">
      <c r="C800" s="65" t="str">
        <f t="shared" si="4"/>
        <v>Colo</v>
      </c>
      <c r="E800" s="23"/>
      <c r="F800" s="23"/>
      <c r="G800" s="27"/>
      <c r="J800" s="4">
        <f t="shared" si="1"/>
        <v>0</v>
      </c>
      <c r="K800" s="5">
        <f t="shared" si="2"/>
        <v>0</v>
      </c>
    </row>
    <row r="801" ht="15.0" customHeight="1">
      <c r="C801" s="65" t="str">
        <f t="shared" si="4"/>
        <v>Colo</v>
      </c>
      <c r="E801" s="23"/>
      <c r="F801" s="23"/>
      <c r="G801" s="60" t="s">
        <v>136</v>
      </c>
      <c r="J801" s="4">
        <f t="shared" si="1"/>
        <v>0</v>
      </c>
      <c r="K801" s="5">
        <f t="shared" si="2"/>
        <v>0</v>
      </c>
    </row>
    <row r="802" ht="15.0" customHeight="1">
      <c r="C802" s="65" t="str">
        <f t="shared" si="4"/>
        <v>Colo</v>
      </c>
      <c r="E802" s="23"/>
      <c r="F802" s="23"/>
      <c r="G802" s="27"/>
      <c r="J802" s="4">
        <f t="shared" si="1"/>
        <v>0</v>
      </c>
      <c r="K802" s="5">
        <f t="shared" si="2"/>
        <v>0</v>
      </c>
    </row>
    <row r="803" ht="15.0" customHeight="1">
      <c r="C803" s="65" t="str">
        <f t="shared" si="4"/>
        <v>Juan</v>
      </c>
      <c r="E803" s="58" t="s">
        <v>82</v>
      </c>
      <c r="F803" s="58" t="s">
        <v>665</v>
      </c>
      <c r="G803" s="59" t="s">
        <v>666</v>
      </c>
      <c r="I803" s="67" t="s">
        <v>113</v>
      </c>
      <c r="J803" s="4">
        <f t="shared" si="1"/>
        <v>35</v>
      </c>
      <c r="K803" s="5">
        <f t="shared" si="2"/>
        <v>6</v>
      </c>
    </row>
    <row r="804" ht="15.0" customHeight="1">
      <c r="C804" s="65" t="str">
        <f t="shared" si="4"/>
        <v>Juan</v>
      </c>
      <c r="E804" s="23"/>
      <c r="F804" s="23"/>
      <c r="G804" s="59" t="s">
        <v>469</v>
      </c>
      <c r="J804" s="4">
        <f t="shared" si="1"/>
        <v>0</v>
      </c>
      <c r="K804" s="5">
        <f t="shared" si="2"/>
        <v>0</v>
      </c>
    </row>
    <row r="805" ht="15.0" customHeight="1">
      <c r="C805" s="65" t="str">
        <f t="shared" si="4"/>
        <v>Juan</v>
      </c>
      <c r="E805" s="23"/>
      <c r="F805" s="23"/>
      <c r="G805" s="27"/>
      <c r="J805" s="4">
        <f t="shared" si="1"/>
        <v>0</v>
      </c>
      <c r="K805" s="5">
        <f t="shared" si="2"/>
        <v>0</v>
      </c>
    </row>
    <row r="806" ht="15.0" customHeight="1">
      <c r="C806" s="65" t="str">
        <f t="shared" si="4"/>
        <v>Juan</v>
      </c>
      <c r="E806" s="23"/>
      <c r="F806" s="23"/>
      <c r="G806" s="60" t="s">
        <v>136</v>
      </c>
      <c r="J806" s="4">
        <f t="shared" si="1"/>
        <v>0</v>
      </c>
      <c r="K806" s="5">
        <f t="shared" si="2"/>
        <v>0</v>
      </c>
    </row>
    <row r="807" ht="15.0" customHeight="1">
      <c r="C807" s="65" t="str">
        <f t="shared" si="4"/>
        <v>Juan</v>
      </c>
      <c r="E807" s="23"/>
      <c r="F807" s="23"/>
      <c r="G807" s="27"/>
      <c r="J807" s="4">
        <f t="shared" si="1"/>
        <v>0</v>
      </c>
      <c r="K807" s="5">
        <f t="shared" si="2"/>
        <v>0</v>
      </c>
    </row>
    <row r="808" ht="15.0" customHeight="1">
      <c r="C808" s="65" t="str">
        <f t="shared" si="4"/>
        <v>Colo</v>
      </c>
      <c r="E808" s="58" t="s">
        <v>85</v>
      </c>
      <c r="F808" s="58" t="s">
        <v>665</v>
      </c>
      <c r="G808" s="59" t="s">
        <v>667</v>
      </c>
      <c r="J808" s="4">
        <f t="shared" si="1"/>
        <v>0</v>
      </c>
      <c r="K808" s="5">
        <f t="shared" si="2"/>
        <v>0</v>
      </c>
    </row>
    <row r="809" ht="15.0" customHeight="1">
      <c r="C809" s="65" t="str">
        <f t="shared" si="4"/>
        <v>Colo</v>
      </c>
      <c r="E809" s="23"/>
      <c r="F809" s="23"/>
      <c r="G809" s="27"/>
      <c r="J809" s="4">
        <f t="shared" si="1"/>
        <v>0</v>
      </c>
      <c r="K809" s="5">
        <f t="shared" si="2"/>
        <v>0</v>
      </c>
    </row>
    <row r="810" ht="15.0" customHeight="1">
      <c r="C810" s="65" t="str">
        <f t="shared" si="4"/>
        <v>Colo</v>
      </c>
      <c r="E810" s="23"/>
      <c r="F810" s="23"/>
      <c r="G810" s="60" t="s">
        <v>136</v>
      </c>
      <c r="J810" s="4">
        <f t="shared" si="1"/>
        <v>0</v>
      </c>
      <c r="K810" s="5">
        <f t="shared" si="2"/>
        <v>0</v>
      </c>
    </row>
    <row r="811" ht="15.0" customHeight="1">
      <c r="C811" s="65" t="str">
        <f t="shared" si="4"/>
        <v>Colo</v>
      </c>
      <c r="E811" s="23"/>
      <c r="F811" s="23"/>
      <c r="G811" s="27"/>
      <c r="J811" s="4">
        <f t="shared" si="1"/>
        <v>0</v>
      </c>
      <c r="K811" s="5">
        <f t="shared" si="2"/>
        <v>0</v>
      </c>
    </row>
    <row r="812" ht="15.0" customHeight="1">
      <c r="C812" s="65" t="str">
        <f t="shared" si="4"/>
        <v>Sofía Helena</v>
      </c>
      <c r="E812" s="58" t="s">
        <v>84</v>
      </c>
      <c r="F812" s="58" t="s">
        <v>668</v>
      </c>
      <c r="G812" s="59" t="s">
        <v>600</v>
      </c>
      <c r="J812" s="4">
        <f t="shared" si="1"/>
        <v>0</v>
      </c>
      <c r="K812" s="5">
        <f t="shared" si="2"/>
        <v>0</v>
      </c>
    </row>
    <row r="813" ht="15.0" customHeight="1">
      <c r="C813" s="65" t="str">
        <f t="shared" si="4"/>
        <v>Sofía Helena</v>
      </c>
      <c r="E813" s="23"/>
      <c r="F813" s="23"/>
      <c r="G813" s="59" t="s">
        <v>403</v>
      </c>
      <c r="J813" s="4">
        <f t="shared" si="1"/>
        <v>0</v>
      </c>
      <c r="K813" s="5">
        <f t="shared" si="2"/>
        <v>0</v>
      </c>
    </row>
    <row r="814" ht="15.0" customHeight="1">
      <c r="C814" s="65" t="str">
        <f t="shared" si="4"/>
        <v>Sofía Helena</v>
      </c>
      <c r="E814" s="23"/>
      <c r="F814" s="23"/>
      <c r="G814" s="59" t="s">
        <v>669</v>
      </c>
      <c r="I814" s="67" t="s">
        <v>81</v>
      </c>
      <c r="J814" s="4">
        <f t="shared" si="1"/>
        <v>11</v>
      </c>
      <c r="K814" s="5">
        <f t="shared" si="2"/>
        <v>5</v>
      </c>
    </row>
    <row r="815" ht="15.0" customHeight="1">
      <c r="C815" s="65" t="str">
        <f t="shared" si="4"/>
        <v>Sofía Helena</v>
      </c>
      <c r="E815" s="23"/>
      <c r="F815" s="23"/>
      <c r="G815" s="59" t="s">
        <v>670</v>
      </c>
      <c r="J815" s="4">
        <f t="shared" si="1"/>
        <v>0</v>
      </c>
      <c r="K815" s="5">
        <f t="shared" si="2"/>
        <v>0</v>
      </c>
    </row>
    <row r="816" ht="15.0" customHeight="1">
      <c r="C816" s="65" t="str">
        <f t="shared" si="4"/>
        <v>Sofía Helena</v>
      </c>
      <c r="E816" s="23"/>
      <c r="F816" s="23"/>
      <c r="G816" s="27"/>
      <c r="J816" s="4">
        <f t="shared" si="1"/>
        <v>0</v>
      </c>
      <c r="K816" s="5">
        <f t="shared" si="2"/>
        <v>0</v>
      </c>
    </row>
    <row r="817" ht="15.0" customHeight="1">
      <c r="C817" s="65" t="str">
        <f t="shared" si="4"/>
        <v>Sofía Helena</v>
      </c>
      <c r="E817" s="23"/>
      <c r="F817" s="23"/>
      <c r="G817" s="60" t="s">
        <v>136</v>
      </c>
      <c r="J817" s="4">
        <f t="shared" si="1"/>
        <v>0</v>
      </c>
      <c r="K817" s="5">
        <f t="shared" si="2"/>
        <v>0</v>
      </c>
    </row>
    <row r="818" ht="15.0" customHeight="1">
      <c r="C818" s="65" t="str">
        <f t="shared" si="4"/>
        <v>Sofía Helena</v>
      </c>
      <c r="E818" s="23"/>
      <c r="F818" s="23"/>
      <c r="G818" s="27"/>
      <c r="J818" s="4">
        <f t="shared" si="1"/>
        <v>0</v>
      </c>
      <c r="K818" s="5">
        <f t="shared" si="2"/>
        <v>0</v>
      </c>
    </row>
    <row r="819" ht="15.0" customHeight="1">
      <c r="C819" s="65" t="str">
        <f t="shared" si="4"/>
        <v>Colo</v>
      </c>
      <c r="E819" s="58" t="s">
        <v>85</v>
      </c>
      <c r="F819" s="58" t="s">
        <v>668</v>
      </c>
      <c r="G819" s="59" t="s">
        <v>671</v>
      </c>
      <c r="J819" s="4">
        <f t="shared" si="1"/>
        <v>0</v>
      </c>
      <c r="K819" s="5">
        <f t="shared" si="2"/>
        <v>0</v>
      </c>
    </row>
    <row r="820" ht="15.0" customHeight="1">
      <c r="C820" s="65" t="str">
        <f t="shared" si="4"/>
        <v>Colo</v>
      </c>
      <c r="E820" s="23"/>
      <c r="F820" s="23"/>
      <c r="G820" s="27"/>
      <c r="J820" s="4">
        <f t="shared" si="1"/>
        <v>0</v>
      </c>
      <c r="K820" s="5">
        <f t="shared" si="2"/>
        <v>0</v>
      </c>
    </row>
    <row r="821" ht="15.0" customHeight="1">
      <c r="C821" s="65" t="str">
        <f t="shared" si="4"/>
        <v>Colo</v>
      </c>
      <c r="E821" s="23"/>
      <c r="F821" s="23"/>
      <c r="G821" s="60" t="s">
        <v>136</v>
      </c>
      <c r="J821" s="4">
        <f t="shared" si="1"/>
        <v>0</v>
      </c>
      <c r="K821" s="5">
        <f t="shared" si="2"/>
        <v>0</v>
      </c>
    </row>
    <row r="822" ht="15.0" customHeight="1">
      <c r="C822" s="65" t="str">
        <f t="shared" si="4"/>
        <v>Colo</v>
      </c>
      <c r="E822" s="23"/>
      <c r="F822" s="23"/>
      <c r="G822" s="27"/>
      <c r="J822" s="4">
        <f t="shared" si="1"/>
        <v>0</v>
      </c>
      <c r="K822" s="5">
        <f t="shared" si="2"/>
        <v>0</v>
      </c>
    </row>
    <row r="823" ht="15.0" customHeight="1">
      <c r="C823" s="65" t="str">
        <f t="shared" si="4"/>
        <v>Sofía Helena</v>
      </c>
      <c r="E823" s="58" t="s">
        <v>84</v>
      </c>
      <c r="F823" s="58" t="s">
        <v>672</v>
      </c>
      <c r="G823" s="59" t="s">
        <v>673</v>
      </c>
      <c r="I823" s="67" t="s">
        <v>79</v>
      </c>
      <c r="J823" s="4">
        <f t="shared" si="1"/>
        <v>20</v>
      </c>
      <c r="K823" s="5">
        <f t="shared" si="2"/>
        <v>9</v>
      </c>
    </row>
    <row r="824" ht="15.0" customHeight="1">
      <c r="C824" s="65" t="str">
        <f t="shared" si="4"/>
        <v>Sofía Helena</v>
      </c>
      <c r="E824" s="23"/>
      <c r="F824" s="23"/>
      <c r="G824" s="27"/>
      <c r="J824" s="4">
        <f t="shared" si="1"/>
        <v>0</v>
      </c>
      <c r="K824" s="5">
        <f t="shared" si="2"/>
        <v>0</v>
      </c>
    </row>
    <row r="825" ht="15.0" customHeight="1">
      <c r="C825" s="65" t="str">
        <f t="shared" si="4"/>
        <v>Sofía Helena</v>
      </c>
      <c r="E825" s="23"/>
      <c r="F825" s="23"/>
      <c r="G825" s="60" t="s">
        <v>136</v>
      </c>
      <c r="J825" s="4">
        <f t="shared" si="1"/>
        <v>0</v>
      </c>
      <c r="K825" s="5">
        <f t="shared" si="2"/>
        <v>0</v>
      </c>
    </row>
    <row r="826" ht="15.0" customHeight="1">
      <c r="C826" s="65" t="str">
        <f t="shared" si="4"/>
        <v>Sofía Helena</v>
      </c>
      <c r="E826" s="23"/>
      <c r="F826" s="23"/>
      <c r="G826" s="27"/>
      <c r="J826" s="4">
        <f t="shared" si="1"/>
        <v>0</v>
      </c>
      <c r="K826" s="5">
        <f t="shared" si="2"/>
        <v>0</v>
      </c>
    </row>
    <row r="827" ht="15.0" customHeight="1">
      <c r="C827" s="65" t="str">
        <f t="shared" si="4"/>
        <v>Colo</v>
      </c>
      <c r="E827" s="58" t="s">
        <v>85</v>
      </c>
      <c r="F827" s="58" t="s">
        <v>672</v>
      </c>
      <c r="G827" s="59" t="s">
        <v>674</v>
      </c>
      <c r="J827" s="4">
        <f t="shared" si="1"/>
        <v>0</v>
      </c>
      <c r="K827" s="5">
        <f t="shared" si="2"/>
        <v>0</v>
      </c>
    </row>
    <row r="828" ht="15.0" customHeight="1">
      <c r="C828" s="65" t="str">
        <f t="shared" si="4"/>
        <v>Colo</v>
      </c>
      <c r="E828" s="23"/>
      <c r="F828" s="23"/>
      <c r="G828" s="59" t="s">
        <v>675</v>
      </c>
      <c r="I828" s="67" t="s">
        <v>186</v>
      </c>
      <c r="J828" s="4">
        <f t="shared" si="1"/>
        <v>15</v>
      </c>
      <c r="K828" s="5">
        <f t="shared" si="2"/>
        <v>4</v>
      </c>
    </row>
    <row r="829" ht="15.0" customHeight="1">
      <c r="C829" s="65" t="str">
        <f t="shared" si="4"/>
        <v>Colo</v>
      </c>
      <c r="E829" s="23"/>
      <c r="F829" s="23"/>
      <c r="G829" s="59" t="s">
        <v>676</v>
      </c>
      <c r="I829" s="67" t="s">
        <v>185</v>
      </c>
      <c r="J829" s="4">
        <f t="shared" si="1"/>
        <v>30</v>
      </c>
      <c r="K829" s="5">
        <f t="shared" si="2"/>
        <v>8</v>
      </c>
    </row>
    <row r="830" ht="15.0" customHeight="1">
      <c r="C830" s="65" t="str">
        <f t="shared" si="4"/>
        <v>Colo</v>
      </c>
      <c r="E830" s="23"/>
      <c r="F830" s="23"/>
      <c r="G830" s="27"/>
      <c r="J830" s="4">
        <f t="shared" si="1"/>
        <v>0</v>
      </c>
      <c r="K830" s="5">
        <f t="shared" si="2"/>
        <v>0</v>
      </c>
    </row>
    <row r="831" ht="15.0" customHeight="1">
      <c r="C831" s="65" t="str">
        <f t="shared" si="4"/>
        <v>Colo</v>
      </c>
      <c r="E831" s="23"/>
      <c r="F831" s="23"/>
      <c r="G831" s="60" t="s">
        <v>136</v>
      </c>
      <c r="J831" s="4">
        <f t="shared" si="1"/>
        <v>0</v>
      </c>
      <c r="K831" s="5">
        <f t="shared" si="2"/>
        <v>0</v>
      </c>
    </row>
    <row r="832" ht="15.0" customHeight="1">
      <c r="C832" s="65" t="str">
        <f t="shared" si="4"/>
        <v>Colo</v>
      </c>
      <c r="E832" s="23"/>
      <c r="F832" s="23"/>
      <c r="G832" s="27"/>
      <c r="J832" s="4">
        <f t="shared" si="1"/>
        <v>0</v>
      </c>
      <c r="K832" s="5">
        <f t="shared" si="2"/>
        <v>0</v>
      </c>
    </row>
    <row r="833" ht="15.0" customHeight="1">
      <c r="C833" s="65" t="str">
        <f t="shared" si="4"/>
        <v>Sofía Helena</v>
      </c>
      <c r="E833" s="58" t="s">
        <v>84</v>
      </c>
      <c r="F833" s="58" t="s">
        <v>677</v>
      </c>
      <c r="G833" s="59" t="s">
        <v>678</v>
      </c>
      <c r="I833" s="67" t="s">
        <v>131</v>
      </c>
      <c r="J833" s="4">
        <f t="shared" si="1"/>
        <v>3</v>
      </c>
      <c r="K833" s="5">
        <f t="shared" si="2"/>
        <v>5</v>
      </c>
    </row>
    <row r="834" ht="15.0" customHeight="1">
      <c r="C834" s="65" t="str">
        <f t="shared" si="4"/>
        <v>Sofía Helena</v>
      </c>
      <c r="E834" s="23"/>
      <c r="F834" s="23"/>
      <c r="G834" s="27"/>
      <c r="J834" s="4">
        <f t="shared" si="1"/>
        <v>0</v>
      </c>
      <c r="K834" s="5">
        <f t="shared" si="2"/>
        <v>0</v>
      </c>
    </row>
    <row r="835" ht="15.0" customHeight="1">
      <c r="C835" s="65" t="str">
        <f t="shared" si="4"/>
        <v>Sofía Helena</v>
      </c>
      <c r="E835" s="23"/>
      <c r="F835" s="23"/>
      <c r="G835" s="60" t="s">
        <v>136</v>
      </c>
      <c r="J835" s="4">
        <f t="shared" si="1"/>
        <v>0</v>
      </c>
      <c r="K835" s="5">
        <f t="shared" si="2"/>
        <v>0</v>
      </c>
    </row>
    <row r="836" ht="15.0" customHeight="1">
      <c r="C836" s="65" t="str">
        <f t="shared" si="4"/>
        <v>Sofía Helena</v>
      </c>
      <c r="E836" s="23"/>
      <c r="F836" s="23"/>
      <c r="G836" s="27"/>
      <c r="J836" s="4">
        <f t="shared" si="1"/>
        <v>0</v>
      </c>
      <c r="K836" s="5">
        <f t="shared" si="2"/>
        <v>0</v>
      </c>
    </row>
    <row r="837" ht="15.0" customHeight="1">
      <c r="C837" s="65" t="str">
        <f t="shared" si="4"/>
        <v>Colo</v>
      </c>
      <c r="E837" s="58" t="s">
        <v>85</v>
      </c>
      <c r="F837" s="58" t="s">
        <v>677</v>
      </c>
      <c r="G837" s="59" t="s">
        <v>679</v>
      </c>
      <c r="J837" s="4">
        <f t="shared" si="1"/>
        <v>0</v>
      </c>
      <c r="K837" s="5">
        <f t="shared" si="2"/>
        <v>0</v>
      </c>
    </row>
    <row r="838" ht="15.0" customHeight="1">
      <c r="C838" s="65" t="str">
        <f t="shared" si="4"/>
        <v>Colo</v>
      </c>
      <c r="E838" s="23"/>
      <c r="F838" s="23"/>
      <c r="G838" s="59" t="s">
        <v>680</v>
      </c>
      <c r="I838" s="67" t="s">
        <v>58</v>
      </c>
      <c r="J838" s="4">
        <f t="shared" si="1"/>
        <v>36</v>
      </c>
      <c r="K838" s="5">
        <f t="shared" si="2"/>
        <v>1</v>
      </c>
    </row>
    <row r="839" ht="15.0" customHeight="1">
      <c r="C839" s="65" t="str">
        <f t="shared" si="4"/>
        <v>Colo</v>
      </c>
      <c r="E839" s="23"/>
      <c r="F839" s="23"/>
      <c r="G839" s="27"/>
      <c r="J839" s="4">
        <f t="shared" si="1"/>
        <v>0</v>
      </c>
      <c r="K839" s="5">
        <f t="shared" si="2"/>
        <v>0</v>
      </c>
    </row>
    <row r="840" ht="15.0" customHeight="1">
      <c r="C840" s="65" t="str">
        <f t="shared" si="4"/>
        <v>Colo</v>
      </c>
      <c r="E840" s="23"/>
      <c r="F840" s="23"/>
      <c r="G840" s="60" t="s">
        <v>136</v>
      </c>
      <c r="J840" s="4">
        <f t="shared" si="1"/>
        <v>0</v>
      </c>
      <c r="K840" s="5">
        <f t="shared" si="2"/>
        <v>0</v>
      </c>
    </row>
    <row r="841" ht="15.0" customHeight="1">
      <c r="C841" s="65" t="str">
        <f t="shared" si="4"/>
        <v>Colo</v>
      </c>
      <c r="E841" s="23"/>
      <c r="F841" s="23"/>
      <c r="G841" s="27"/>
      <c r="J841" s="4">
        <f t="shared" si="1"/>
        <v>0</v>
      </c>
      <c r="K841" s="5">
        <f t="shared" si="2"/>
        <v>0</v>
      </c>
    </row>
    <row r="842" ht="15.0" customHeight="1">
      <c r="C842" s="65" t="str">
        <f t="shared" si="4"/>
        <v>Sofía Helena</v>
      </c>
      <c r="E842" s="58" t="s">
        <v>84</v>
      </c>
      <c r="F842" s="58" t="s">
        <v>677</v>
      </c>
      <c r="G842" s="59" t="s">
        <v>681</v>
      </c>
      <c r="I842" s="67" t="s">
        <v>58</v>
      </c>
      <c r="J842" s="4">
        <f t="shared" si="1"/>
        <v>36</v>
      </c>
      <c r="K842" s="5">
        <f t="shared" si="2"/>
        <v>1</v>
      </c>
    </row>
    <row r="843" ht="15.0" customHeight="1">
      <c r="C843" s="65" t="str">
        <f t="shared" si="4"/>
        <v>Sofía Helena</v>
      </c>
      <c r="E843" s="23"/>
      <c r="F843" s="23"/>
      <c r="G843" s="27"/>
      <c r="J843" s="4">
        <f t="shared" si="1"/>
        <v>0</v>
      </c>
      <c r="K843" s="5">
        <f t="shared" si="2"/>
        <v>0</v>
      </c>
    </row>
    <row r="844" ht="15.0" customHeight="1">
      <c r="C844" s="65" t="str">
        <f t="shared" si="4"/>
        <v>Sofía Helena</v>
      </c>
      <c r="E844" s="23"/>
      <c r="F844" s="23"/>
      <c r="G844" s="60" t="s">
        <v>136</v>
      </c>
      <c r="J844" s="4">
        <f t="shared" si="1"/>
        <v>0</v>
      </c>
      <c r="K844" s="5">
        <f t="shared" si="2"/>
        <v>0</v>
      </c>
    </row>
    <row r="845" ht="15.0" customHeight="1">
      <c r="C845" s="65" t="str">
        <f t="shared" si="4"/>
        <v>Sofía Helena</v>
      </c>
      <c r="E845" s="23"/>
      <c r="F845" s="23"/>
      <c r="G845" s="27"/>
      <c r="J845" s="4">
        <f t="shared" si="1"/>
        <v>0</v>
      </c>
      <c r="K845" s="5">
        <f t="shared" si="2"/>
        <v>0</v>
      </c>
    </row>
    <row r="846" ht="15.0" customHeight="1">
      <c r="C846" s="65" t="str">
        <f t="shared" si="4"/>
        <v>Sofía Helena</v>
      </c>
      <c r="E846" s="23"/>
      <c r="F846" s="27"/>
      <c r="G846" s="27"/>
      <c r="J846" s="4">
        <f t="shared" si="1"/>
        <v>0</v>
      </c>
      <c r="K846" s="5">
        <f t="shared" si="2"/>
        <v>0</v>
      </c>
    </row>
    <row r="847" ht="15.0" customHeight="1">
      <c r="C847" s="65" t="str">
        <f t="shared" si="4"/>
        <v>Sofía Helena</v>
      </c>
      <c r="E847" s="23"/>
      <c r="F847" s="27"/>
      <c r="G847" s="27"/>
      <c r="J847" s="4">
        <f t="shared" si="1"/>
        <v>0</v>
      </c>
      <c r="K847" s="5">
        <f t="shared" si="2"/>
        <v>0</v>
      </c>
    </row>
    <row r="848" ht="15.0" customHeight="1">
      <c r="C848" s="65" t="str">
        <f t="shared" si="4"/>
        <v>Sofía Helena</v>
      </c>
      <c r="E848" s="58" t="s">
        <v>84</v>
      </c>
      <c r="F848" s="68">
        <v>41964.79236111111</v>
      </c>
      <c r="G848" s="59" t="s">
        <v>226</v>
      </c>
      <c r="I848" s="67" t="s">
        <v>95</v>
      </c>
      <c r="J848" s="4">
        <f t="shared" si="1"/>
        <v>33</v>
      </c>
      <c r="K848" s="5">
        <f t="shared" si="2"/>
        <v>5</v>
      </c>
    </row>
    <row r="849" ht="15.0" customHeight="1">
      <c r="C849" s="65" t="str">
        <f t="shared" si="4"/>
        <v>Sofía Helena</v>
      </c>
      <c r="E849" s="23"/>
      <c r="F849" s="23"/>
      <c r="G849" s="27"/>
      <c r="J849" s="4">
        <f t="shared" si="1"/>
        <v>0</v>
      </c>
      <c r="K849" s="5">
        <f t="shared" si="2"/>
        <v>0</v>
      </c>
    </row>
    <row r="850" ht="15.0" customHeight="1">
      <c r="C850" s="65" t="str">
        <f t="shared" si="4"/>
        <v>Sofía Helena</v>
      </c>
      <c r="E850" s="23"/>
      <c r="F850" s="23"/>
      <c r="G850" s="60" t="s">
        <v>136</v>
      </c>
      <c r="J850" s="4">
        <f t="shared" si="1"/>
        <v>0</v>
      </c>
      <c r="K850" s="5">
        <f t="shared" si="2"/>
        <v>0</v>
      </c>
    </row>
    <row r="851" ht="15.0" customHeight="1">
      <c r="C851" s="65" t="str">
        <f t="shared" si="4"/>
        <v>Sofía Helena</v>
      </c>
      <c r="E851" s="69"/>
      <c r="F851" s="69"/>
      <c r="G851" s="27"/>
      <c r="J851" s="4">
        <f t="shared" si="1"/>
        <v>0</v>
      </c>
      <c r="K851" s="5">
        <f t="shared" si="2"/>
        <v>0</v>
      </c>
    </row>
    <row r="852" ht="15.0" customHeight="1">
      <c r="C852" s="65" t="str">
        <f t="shared" si="4"/>
        <v>Juan</v>
      </c>
      <c r="E852" s="58" t="s">
        <v>82</v>
      </c>
      <c r="F852" s="68">
        <v>41964.79236111111</v>
      </c>
      <c r="G852" s="59" t="s">
        <v>682</v>
      </c>
      <c r="I852" s="67" t="s">
        <v>95</v>
      </c>
      <c r="J852" s="4">
        <f t="shared" si="1"/>
        <v>33</v>
      </c>
      <c r="K852" s="5">
        <f t="shared" si="2"/>
        <v>5</v>
      </c>
    </row>
    <row r="853" ht="15.0" customHeight="1">
      <c r="C853" s="65" t="str">
        <f t="shared" si="4"/>
        <v>Juan</v>
      </c>
      <c r="E853" s="23"/>
      <c r="F853" s="23"/>
      <c r="G853" s="27"/>
      <c r="J853" s="4">
        <f t="shared" si="1"/>
        <v>0</v>
      </c>
      <c r="K853" s="5">
        <f t="shared" si="2"/>
        <v>0</v>
      </c>
    </row>
    <row r="854" ht="15.0" customHeight="1">
      <c r="C854" s="65" t="str">
        <f t="shared" si="4"/>
        <v>Juan</v>
      </c>
      <c r="E854" s="23"/>
      <c r="F854" s="23"/>
      <c r="G854" s="60" t="s">
        <v>136</v>
      </c>
      <c r="J854" s="4">
        <f t="shared" si="1"/>
        <v>0</v>
      </c>
      <c r="K854" s="5">
        <f t="shared" si="2"/>
        <v>0</v>
      </c>
    </row>
    <row r="855" ht="15.0" customHeight="1">
      <c r="C855" s="65" t="str">
        <f t="shared" si="4"/>
        <v>Juan</v>
      </c>
      <c r="E855" s="69"/>
      <c r="F855" s="69"/>
      <c r="G855" s="27"/>
      <c r="J855" s="4">
        <f t="shared" si="1"/>
        <v>0</v>
      </c>
      <c r="K855" s="5">
        <f t="shared" si="2"/>
        <v>0</v>
      </c>
    </row>
    <row r="856" ht="15.0" customHeight="1">
      <c r="C856" s="65" t="str">
        <f t="shared" si="4"/>
        <v>Colo</v>
      </c>
      <c r="E856" s="58" t="s">
        <v>85</v>
      </c>
      <c r="F856" s="68">
        <v>41964.79305555556</v>
      </c>
      <c r="G856" s="59" t="s">
        <v>683</v>
      </c>
      <c r="J856" s="4">
        <f t="shared" si="1"/>
        <v>0</v>
      </c>
      <c r="K856" s="5">
        <f t="shared" si="2"/>
        <v>0</v>
      </c>
    </row>
    <row r="857" ht="15.0" customHeight="1">
      <c r="C857" s="65" t="str">
        <f t="shared" si="4"/>
        <v>Colo</v>
      </c>
      <c r="E857" s="23"/>
      <c r="F857" s="23"/>
      <c r="G857" s="59" t="s">
        <v>684</v>
      </c>
      <c r="J857" s="4">
        <f t="shared" si="1"/>
        <v>0</v>
      </c>
      <c r="K857" s="5">
        <f t="shared" si="2"/>
        <v>0</v>
      </c>
    </row>
    <row r="858" ht="15.0" customHeight="1">
      <c r="C858" s="65" t="str">
        <f t="shared" si="4"/>
        <v>Colo</v>
      </c>
      <c r="E858" s="23"/>
      <c r="F858" s="23"/>
      <c r="G858" s="27"/>
      <c r="J858" s="4">
        <f t="shared" si="1"/>
        <v>0</v>
      </c>
      <c r="K858" s="5">
        <f t="shared" si="2"/>
        <v>0</v>
      </c>
    </row>
    <row r="859" ht="15.0" customHeight="1">
      <c r="C859" s="65" t="str">
        <f t="shared" si="4"/>
        <v>Colo</v>
      </c>
      <c r="E859" s="23"/>
      <c r="F859" s="23"/>
      <c r="G859" s="60" t="s">
        <v>136</v>
      </c>
      <c r="J859" s="4">
        <f t="shared" si="1"/>
        <v>0</v>
      </c>
      <c r="K859" s="5">
        <f t="shared" si="2"/>
        <v>0</v>
      </c>
    </row>
    <row r="860" ht="15.0" customHeight="1">
      <c r="C860" s="65" t="str">
        <f t="shared" si="4"/>
        <v>Colo</v>
      </c>
      <c r="E860" s="69"/>
      <c r="F860" s="69"/>
      <c r="G860" s="27"/>
      <c r="J860" s="4">
        <f t="shared" si="1"/>
        <v>0</v>
      </c>
      <c r="K860" s="5">
        <f t="shared" si="2"/>
        <v>0</v>
      </c>
    </row>
    <row r="861" ht="15.0" customHeight="1">
      <c r="C861" s="65" t="str">
        <f t="shared" si="4"/>
        <v>Sofía Helena</v>
      </c>
      <c r="E861" s="58" t="s">
        <v>84</v>
      </c>
      <c r="F861" s="68">
        <v>41964.79305555556</v>
      </c>
      <c r="G861" s="59" t="s">
        <v>685</v>
      </c>
      <c r="J861" s="4">
        <f t="shared" si="1"/>
        <v>0</v>
      </c>
      <c r="K861" s="5">
        <f t="shared" si="2"/>
        <v>0</v>
      </c>
    </row>
    <row r="862" ht="15.0" customHeight="1">
      <c r="C862" s="65" t="str">
        <f t="shared" si="4"/>
        <v>Sofía Helena</v>
      </c>
      <c r="E862" s="23"/>
      <c r="F862" s="23"/>
      <c r="G862" s="27"/>
      <c r="J862" s="4">
        <f t="shared" si="1"/>
        <v>0</v>
      </c>
      <c r="K862" s="5">
        <f t="shared" si="2"/>
        <v>0</v>
      </c>
    </row>
    <row r="863" ht="15.0" customHeight="1">
      <c r="C863" s="65" t="str">
        <f t="shared" si="4"/>
        <v>Sofía Helena</v>
      </c>
      <c r="E863" s="23"/>
      <c r="F863" s="23"/>
      <c r="G863" s="60" t="s">
        <v>136</v>
      </c>
      <c r="J863" s="4">
        <f t="shared" si="1"/>
        <v>0</v>
      </c>
      <c r="K863" s="5">
        <f t="shared" si="2"/>
        <v>0</v>
      </c>
    </row>
    <row r="864" ht="15.0" customHeight="1">
      <c r="C864" s="65" t="str">
        <f t="shared" si="4"/>
        <v>Sofía Helena</v>
      </c>
      <c r="E864" s="69"/>
      <c r="F864" s="69"/>
      <c r="G864" s="27"/>
      <c r="J864" s="4">
        <f t="shared" si="1"/>
        <v>0</v>
      </c>
      <c r="K864" s="5">
        <f t="shared" si="2"/>
        <v>0</v>
      </c>
    </row>
    <row r="865" ht="15.0" customHeight="1">
      <c r="C865" s="65" t="str">
        <f t="shared" si="4"/>
        <v>Juan</v>
      </c>
      <c r="E865" s="58" t="s">
        <v>82</v>
      </c>
      <c r="F865" s="68">
        <v>41964.79305555556</v>
      </c>
      <c r="G865" s="59" t="s">
        <v>686</v>
      </c>
      <c r="J865" s="4">
        <f t="shared" si="1"/>
        <v>0</v>
      </c>
      <c r="K865" s="5">
        <f t="shared" si="2"/>
        <v>0</v>
      </c>
    </row>
    <row r="866" ht="15.0" customHeight="1">
      <c r="C866" s="65" t="str">
        <f t="shared" si="4"/>
        <v>Juan</v>
      </c>
      <c r="E866" s="23"/>
      <c r="F866" s="23"/>
      <c r="G866" s="59" t="s">
        <v>687</v>
      </c>
      <c r="J866" s="4">
        <f t="shared" si="1"/>
        <v>0</v>
      </c>
      <c r="K866" s="5">
        <f t="shared" si="2"/>
        <v>0</v>
      </c>
    </row>
    <row r="867" ht="15.0" customHeight="1">
      <c r="C867" s="65" t="str">
        <f t="shared" si="4"/>
        <v>Juan</v>
      </c>
      <c r="E867" s="23"/>
      <c r="F867" s="23"/>
      <c r="G867" s="27"/>
      <c r="J867" s="4">
        <f t="shared" si="1"/>
        <v>0</v>
      </c>
      <c r="K867" s="5">
        <f t="shared" si="2"/>
        <v>0</v>
      </c>
    </row>
    <row r="868" ht="15.0" customHeight="1">
      <c r="C868" s="65" t="str">
        <f t="shared" si="4"/>
        <v>Juan</v>
      </c>
      <c r="E868" s="23"/>
      <c r="F868" s="23"/>
      <c r="G868" s="60" t="s">
        <v>136</v>
      </c>
      <c r="J868" s="4">
        <f t="shared" si="1"/>
        <v>0</v>
      </c>
      <c r="K868" s="5">
        <f t="shared" si="2"/>
        <v>0</v>
      </c>
    </row>
    <row r="869" ht="15.0" customHeight="1">
      <c r="C869" s="65" t="str">
        <f t="shared" si="4"/>
        <v>Juan</v>
      </c>
      <c r="E869" s="69"/>
      <c r="F869" s="69"/>
      <c r="G869" s="27"/>
      <c r="J869" s="4">
        <f t="shared" si="1"/>
        <v>0</v>
      </c>
      <c r="K869" s="5">
        <f t="shared" si="2"/>
        <v>0</v>
      </c>
    </row>
    <row r="870" ht="15.0" customHeight="1">
      <c r="C870" s="65" t="str">
        <f t="shared" si="4"/>
        <v>Colo</v>
      </c>
      <c r="E870" s="58" t="s">
        <v>85</v>
      </c>
      <c r="F870" s="68">
        <v>41964.79375</v>
      </c>
      <c r="G870" s="59" t="s">
        <v>688</v>
      </c>
      <c r="J870" s="4">
        <f t="shared" si="1"/>
        <v>0</v>
      </c>
      <c r="K870" s="5">
        <f t="shared" si="2"/>
        <v>0</v>
      </c>
    </row>
    <row r="871" ht="15.0" customHeight="1">
      <c r="C871" s="65" t="str">
        <f t="shared" si="4"/>
        <v>Colo</v>
      </c>
      <c r="E871" s="23"/>
      <c r="F871" s="23"/>
      <c r="G871" s="27"/>
      <c r="J871" s="4">
        <f t="shared" si="1"/>
        <v>0</v>
      </c>
      <c r="K871" s="5">
        <f t="shared" si="2"/>
        <v>0</v>
      </c>
    </row>
    <row r="872" ht="15.0" customHeight="1">
      <c r="C872" s="65" t="str">
        <f t="shared" si="4"/>
        <v>Colo</v>
      </c>
      <c r="E872" s="23"/>
      <c r="F872" s="23"/>
      <c r="G872" s="60" t="s">
        <v>136</v>
      </c>
      <c r="J872" s="4">
        <f t="shared" si="1"/>
        <v>0</v>
      </c>
      <c r="K872" s="5">
        <f t="shared" si="2"/>
        <v>0</v>
      </c>
    </row>
    <row r="873" ht="15.0" customHeight="1">
      <c r="C873" s="65" t="str">
        <f t="shared" si="4"/>
        <v>Colo</v>
      </c>
      <c r="E873" s="69"/>
      <c r="F873" s="69"/>
      <c r="G873" s="27"/>
      <c r="J873" s="4">
        <f t="shared" si="1"/>
        <v>0</v>
      </c>
      <c r="K873" s="5">
        <f t="shared" si="2"/>
        <v>0</v>
      </c>
    </row>
    <row r="874" ht="15.0" customHeight="1">
      <c r="C874" s="65" t="str">
        <f t="shared" si="4"/>
        <v>Sofía Helena</v>
      </c>
      <c r="E874" s="58" t="s">
        <v>84</v>
      </c>
      <c r="F874" s="68">
        <v>41964.79375</v>
      </c>
      <c r="G874" s="59" t="s">
        <v>689</v>
      </c>
      <c r="J874" s="4">
        <f t="shared" si="1"/>
        <v>0</v>
      </c>
      <c r="K874" s="5">
        <f t="shared" si="2"/>
        <v>0</v>
      </c>
    </row>
    <row r="875" ht="15.0" customHeight="1">
      <c r="C875" s="65" t="str">
        <f t="shared" si="4"/>
        <v>Sofía Helena</v>
      </c>
      <c r="E875" s="23"/>
      <c r="F875" s="23"/>
      <c r="G875" s="59" t="s">
        <v>690</v>
      </c>
      <c r="J875" s="4">
        <f t="shared" si="1"/>
        <v>0</v>
      </c>
      <c r="K875" s="5">
        <f t="shared" si="2"/>
        <v>0</v>
      </c>
    </row>
    <row r="876" ht="15.0" customHeight="1">
      <c r="C876" s="65" t="str">
        <f t="shared" si="4"/>
        <v>Sofía Helena</v>
      </c>
      <c r="E876" s="23"/>
      <c r="F876" s="23"/>
      <c r="G876" s="27"/>
      <c r="J876" s="4">
        <f t="shared" si="1"/>
        <v>0</v>
      </c>
      <c r="K876" s="5">
        <f t="shared" si="2"/>
        <v>0</v>
      </c>
    </row>
    <row r="877" ht="15.0" customHeight="1">
      <c r="C877" s="65" t="str">
        <f t="shared" si="4"/>
        <v>Sofía Helena</v>
      </c>
      <c r="E877" s="23"/>
      <c r="F877" s="23"/>
      <c r="G877" s="60" t="s">
        <v>136</v>
      </c>
      <c r="J877" s="4">
        <f t="shared" si="1"/>
        <v>0</v>
      </c>
      <c r="K877" s="5">
        <f t="shared" si="2"/>
        <v>0</v>
      </c>
    </row>
    <row r="878" ht="15.0" customHeight="1">
      <c r="C878" s="65" t="str">
        <f t="shared" si="4"/>
        <v>Sofía Helena</v>
      </c>
      <c r="E878" s="69"/>
      <c r="F878" s="69"/>
      <c r="G878" s="27"/>
      <c r="J878" s="4">
        <f t="shared" si="1"/>
        <v>0</v>
      </c>
      <c r="K878" s="5">
        <f t="shared" si="2"/>
        <v>0</v>
      </c>
    </row>
    <row r="879" ht="15.0" customHeight="1">
      <c r="C879" s="65" t="str">
        <f t="shared" si="4"/>
        <v>Colo</v>
      </c>
      <c r="E879" s="58" t="s">
        <v>85</v>
      </c>
      <c r="F879" s="68">
        <v>41964.794444444444</v>
      </c>
      <c r="G879" s="59" t="s">
        <v>691</v>
      </c>
      <c r="J879" s="4">
        <f t="shared" si="1"/>
        <v>0</v>
      </c>
      <c r="K879" s="5">
        <f t="shared" si="2"/>
        <v>0</v>
      </c>
    </row>
    <row r="880" ht="15.0" customHeight="1">
      <c r="C880" s="65" t="str">
        <f t="shared" si="4"/>
        <v>Colo</v>
      </c>
      <c r="E880" s="23"/>
      <c r="F880" s="23"/>
      <c r="G880" s="27"/>
      <c r="J880" s="4">
        <f t="shared" si="1"/>
        <v>0</v>
      </c>
      <c r="K880" s="5">
        <f t="shared" si="2"/>
        <v>0</v>
      </c>
    </row>
    <row r="881" ht="15.0" customHeight="1">
      <c r="C881" s="65" t="str">
        <f t="shared" si="4"/>
        <v>Colo</v>
      </c>
      <c r="E881" s="23"/>
      <c r="F881" s="23"/>
      <c r="G881" s="60" t="s">
        <v>136</v>
      </c>
      <c r="J881" s="4">
        <f t="shared" si="1"/>
        <v>0</v>
      </c>
      <c r="K881" s="5">
        <f t="shared" si="2"/>
        <v>0</v>
      </c>
    </row>
    <row r="882" ht="15.0" customHeight="1">
      <c r="C882" s="65" t="str">
        <f t="shared" si="4"/>
        <v>Colo</v>
      </c>
      <c r="E882" s="69"/>
      <c r="F882" s="69"/>
      <c r="G882" s="27"/>
      <c r="J882" s="4">
        <f t="shared" si="1"/>
        <v>0</v>
      </c>
      <c r="K882" s="5">
        <f t="shared" si="2"/>
        <v>0</v>
      </c>
    </row>
    <row r="883" ht="15.0" customHeight="1">
      <c r="C883" s="65" t="str">
        <f t="shared" si="4"/>
        <v>Sofía Helena</v>
      </c>
      <c r="E883" s="58" t="s">
        <v>84</v>
      </c>
      <c r="F883" s="68">
        <v>41964.794444444444</v>
      </c>
      <c r="G883" s="59" t="s">
        <v>692</v>
      </c>
      <c r="J883" s="4">
        <f t="shared" si="1"/>
        <v>0</v>
      </c>
      <c r="K883" s="5">
        <f t="shared" si="2"/>
        <v>0</v>
      </c>
    </row>
    <row r="884" ht="15.0" customHeight="1">
      <c r="C884" s="65" t="str">
        <f t="shared" si="4"/>
        <v>Sofía Helena</v>
      </c>
      <c r="E884" s="23"/>
      <c r="F884" s="23"/>
      <c r="G884" s="27"/>
      <c r="J884" s="4">
        <f t="shared" si="1"/>
        <v>0</v>
      </c>
      <c r="K884" s="5">
        <f t="shared" si="2"/>
        <v>0</v>
      </c>
    </row>
    <row r="885" ht="15.0" customHeight="1">
      <c r="C885" s="65" t="str">
        <f t="shared" si="4"/>
        <v>Sofía Helena</v>
      </c>
      <c r="E885" s="23"/>
      <c r="F885" s="23"/>
      <c r="G885" s="60" t="s">
        <v>136</v>
      </c>
      <c r="J885" s="4">
        <f t="shared" si="1"/>
        <v>0</v>
      </c>
      <c r="K885" s="5">
        <f t="shared" si="2"/>
        <v>0</v>
      </c>
    </row>
    <row r="886" ht="15.0" customHeight="1">
      <c r="C886" s="65" t="str">
        <f t="shared" si="4"/>
        <v>Sofía Helena</v>
      </c>
      <c r="E886" s="69"/>
      <c r="F886" s="69"/>
      <c r="G886" s="27"/>
      <c r="J886" s="4">
        <f t="shared" si="1"/>
        <v>0</v>
      </c>
      <c r="K886" s="5">
        <f t="shared" si="2"/>
        <v>0</v>
      </c>
    </row>
    <row r="887" ht="15.0" customHeight="1">
      <c r="C887" s="65" t="str">
        <f t="shared" si="4"/>
        <v>Juan</v>
      </c>
      <c r="E887" s="58" t="s">
        <v>82</v>
      </c>
      <c r="F887" s="68">
        <v>41964.79583333333</v>
      </c>
      <c r="G887" s="59" t="s">
        <v>693</v>
      </c>
      <c r="I887" s="67" t="s">
        <v>185</v>
      </c>
      <c r="J887" s="4">
        <f t="shared" si="1"/>
        <v>30</v>
      </c>
      <c r="K887" s="5">
        <f t="shared" si="2"/>
        <v>8</v>
      </c>
    </row>
    <row r="888" ht="15.0" customHeight="1">
      <c r="C888" s="65" t="str">
        <f t="shared" si="4"/>
        <v>Juan</v>
      </c>
      <c r="E888" s="23"/>
      <c r="F888" s="23"/>
      <c r="G888" s="27"/>
      <c r="J888" s="4">
        <f t="shared" si="1"/>
        <v>0</v>
      </c>
      <c r="K888" s="5">
        <f t="shared" si="2"/>
        <v>0</v>
      </c>
    </row>
    <row r="889" ht="15.0" customHeight="1">
      <c r="C889" s="65" t="str">
        <f t="shared" si="4"/>
        <v>Juan</v>
      </c>
      <c r="E889" s="23"/>
      <c r="F889" s="23"/>
      <c r="G889" s="60" t="s">
        <v>136</v>
      </c>
      <c r="J889" s="4">
        <f t="shared" si="1"/>
        <v>0</v>
      </c>
      <c r="K889" s="5">
        <f t="shared" si="2"/>
        <v>0</v>
      </c>
    </row>
    <row r="890" ht="15.0" customHeight="1">
      <c r="C890" s="65" t="str">
        <f t="shared" si="4"/>
        <v>Juan</v>
      </c>
      <c r="E890" s="69"/>
      <c r="F890" s="69"/>
      <c r="G890" s="27"/>
      <c r="J890" s="4">
        <f t="shared" si="1"/>
        <v>0</v>
      </c>
      <c r="K890" s="5">
        <f t="shared" si="2"/>
        <v>0</v>
      </c>
    </row>
    <row r="891" ht="15.0" customHeight="1">
      <c r="C891" s="65" t="str">
        <f t="shared" si="4"/>
        <v>Sofía Helena</v>
      </c>
      <c r="E891" s="58" t="s">
        <v>84</v>
      </c>
      <c r="F891" s="68">
        <v>41964.79583333333</v>
      </c>
      <c r="G891" s="59" t="s">
        <v>694</v>
      </c>
      <c r="I891" s="67" t="s">
        <v>131</v>
      </c>
      <c r="J891" s="4">
        <f t="shared" si="1"/>
        <v>3</v>
      </c>
      <c r="K891" s="5">
        <f t="shared" si="2"/>
        <v>5</v>
      </c>
    </row>
    <row r="892" ht="15.0" customHeight="1">
      <c r="C892" s="65" t="str">
        <f t="shared" si="4"/>
        <v>Sofía Helena</v>
      </c>
      <c r="E892" s="23"/>
      <c r="F892" s="23"/>
      <c r="G892" s="27"/>
      <c r="J892" s="4">
        <f t="shared" si="1"/>
        <v>0</v>
      </c>
      <c r="K892" s="5">
        <f t="shared" si="2"/>
        <v>0</v>
      </c>
    </row>
    <row r="893" ht="15.0" customHeight="1">
      <c r="C893" s="65" t="str">
        <f t="shared" si="4"/>
        <v>Sofía Helena</v>
      </c>
      <c r="E893" s="23"/>
      <c r="F893" s="23"/>
      <c r="G893" s="60" t="s">
        <v>136</v>
      </c>
      <c r="J893" s="4">
        <f t="shared" si="1"/>
        <v>0</v>
      </c>
      <c r="K893" s="5">
        <f t="shared" si="2"/>
        <v>0</v>
      </c>
    </row>
    <row r="894" ht="15.0" customHeight="1">
      <c r="C894" s="65" t="str">
        <f t="shared" si="4"/>
        <v>Sofía Helena</v>
      </c>
      <c r="E894" s="69"/>
      <c r="F894" s="69"/>
      <c r="G894" s="27"/>
      <c r="J894" s="4">
        <f t="shared" si="1"/>
        <v>0</v>
      </c>
      <c r="K894" s="5">
        <f t="shared" si="2"/>
        <v>0</v>
      </c>
    </row>
    <row r="895" ht="15.0" customHeight="1">
      <c r="C895" s="65" t="str">
        <f t="shared" si="4"/>
        <v>Colo</v>
      </c>
      <c r="E895" s="58" t="s">
        <v>85</v>
      </c>
      <c r="F895" s="68">
        <v>41964.79583333333</v>
      </c>
      <c r="G895" s="59" t="s">
        <v>695</v>
      </c>
      <c r="I895" s="67" t="s">
        <v>172</v>
      </c>
      <c r="J895" s="4">
        <f t="shared" si="1"/>
        <v>26</v>
      </c>
      <c r="K895" s="5">
        <f t="shared" si="2"/>
        <v>3</v>
      </c>
    </row>
    <row r="896" ht="15.0" customHeight="1">
      <c r="C896" s="65" t="str">
        <f t="shared" si="4"/>
        <v>Colo</v>
      </c>
      <c r="E896" s="23"/>
      <c r="F896" s="23"/>
      <c r="G896" s="27"/>
      <c r="J896" s="4">
        <f t="shared" si="1"/>
        <v>0</v>
      </c>
      <c r="K896" s="5">
        <f t="shared" si="2"/>
        <v>0</v>
      </c>
    </row>
    <row r="897" ht="15.0" customHeight="1">
      <c r="C897" s="65" t="str">
        <f t="shared" si="4"/>
        <v>Colo</v>
      </c>
      <c r="E897" s="23"/>
      <c r="F897" s="23"/>
      <c r="G897" s="60" t="s">
        <v>136</v>
      </c>
      <c r="J897" s="4">
        <f t="shared" si="1"/>
        <v>0</v>
      </c>
      <c r="K897" s="5">
        <f t="shared" si="2"/>
        <v>0</v>
      </c>
    </row>
    <row r="898" ht="15.0" customHeight="1">
      <c r="C898" s="65" t="str">
        <f t="shared" si="4"/>
        <v>Colo</v>
      </c>
      <c r="E898" s="69"/>
      <c r="F898" s="69"/>
      <c r="G898" s="27"/>
      <c r="J898" s="4">
        <f t="shared" si="1"/>
        <v>0</v>
      </c>
      <c r="K898" s="5">
        <f t="shared" si="2"/>
        <v>0</v>
      </c>
    </row>
    <row r="899" ht="15.0" customHeight="1">
      <c r="C899" s="65" t="str">
        <f t="shared" si="4"/>
        <v>Tobias</v>
      </c>
      <c r="E899" s="58" t="s">
        <v>93</v>
      </c>
      <c r="F899" s="68">
        <v>41964.799305555556</v>
      </c>
      <c r="G899" s="59" t="s">
        <v>696</v>
      </c>
      <c r="J899" s="4">
        <f t="shared" si="1"/>
        <v>0</v>
      </c>
      <c r="K899" s="5">
        <f t="shared" si="2"/>
        <v>0</v>
      </c>
    </row>
    <row r="900" ht="15.0" customHeight="1">
      <c r="C900" s="65" t="str">
        <f t="shared" si="4"/>
        <v>Tobias</v>
      </c>
      <c r="E900" s="23"/>
      <c r="F900" s="23"/>
      <c r="G900" s="59" t="s">
        <v>697</v>
      </c>
      <c r="J900" s="4">
        <f t="shared" si="1"/>
        <v>0</v>
      </c>
      <c r="K900" s="5">
        <f t="shared" si="2"/>
        <v>0</v>
      </c>
    </row>
    <row r="901" ht="15.0" customHeight="1">
      <c r="C901" s="65" t="str">
        <f t="shared" si="4"/>
        <v>Tobias</v>
      </c>
      <c r="E901" s="23"/>
      <c r="F901" s="23"/>
      <c r="G901" s="27"/>
      <c r="J901" s="4">
        <f t="shared" si="1"/>
        <v>0</v>
      </c>
      <c r="K901" s="5">
        <f t="shared" si="2"/>
        <v>0</v>
      </c>
    </row>
    <row r="902" ht="15.0" customHeight="1">
      <c r="C902" s="65" t="str">
        <f t="shared" si="4"/>
        <v>Tobias</v>
      </c>
      <c r="E902" s="23"/>
      <c r="F902" s="23"/>
      <c r="G902" s="60" t="s">
        <v>136</v>
      </c>
      <c r="J902" s="4">
        <f t="shared" si="1"/>
        <v>0</v>
      </c>
      <c r="K902" s="5">
        <f t="shared" si="2"/>
        <v>0</v>
      </c>
    </row>
    <row r="903" ht="15.0" customHeight="1">
      <c r="C903" s="65" t="str">
        <f t="shared" si="4"/>
        <v>Tobias</v>
      </c>
      <c r="E903" s="69"/>
      <c r="F903" s="69"/>
      <c r="G903" s="27"/>
      <c r="J903" s="4">
        <f t="shared" si="1"/>
        <v>0</v>
      </c>
      <c r="K903" s="5">
        <f t="shared" si="2"/>
        <v>0</v>
      </c>
    </row>
    <row r="904" ht="15.0" customHeight="1">
      <c r="C904" s="65" t="str">
        <f t="shared" si="4"/>
        <v>Juan</v>
      </c>
      <c r="E904" s="58" t="s">
        <v>82</v>
      </c>
      <c r="F904" s="68">
        <v>41964.799305555556</v>
      </c>
      <c r="G904" s="59" t="s">
        <v>698</v>
      </c>
      <c r="J904" s="4">
        <f t="shared" si="1"/>
        <v>0</v>
      </c>
      <c r="K904" s="5">
        <f t="shared" si="2"/>
        <v>0</v>
      </c>
    </row>
    <row r="905" ht="15.0" customHeight="1">
      <c r="C905" s="65" t="str">
        <f t="shared" si="4"/>
        <v>Juan</v>
      </c>
      <c r="E905" s="23"/>
      <c r="F905" s="23"/>
      <c r="G905" s="27"/>
      <c r="J905" s="4">
        <f t="shared" si="1"/>
        <v>0</v>
      </c>
      <c r="K905" s="5">
        <f t="shared" si="2"/>
        <v>0</v>
      </c>
    </row>
    <row r="906" ht="15.0" customHeight="1">
      <c r="C906" s="65" t="str">
        <f t="shared" si="4"/>
        <v>Juan</v>
      </c>
      <c r="E906" s="23"/>
      <c r="F906" s="23"/>
      <c r="G906" s="60" t="s">
        <v>136</v>
      </c>
      <c r="J906" s="4">
        <f t="shared" si="1"/>
        <v>0</v>
      </c>
      <c r="K906" s="5">
        <f t="shared" si="2"/>
        <v>0</v>
      </c>
    </row>
    <row r="907" ht="15.0" customHeight="1">
      <c r="C907" s="65" t="str">
        <f t="shared" si="4"/>
        <v>Juan</v>
      </c>
      <c r="E907" s="69"/>
      <c r="F907" s="69"/>
      <c r="G907" s="27"/>
      <c r="J907" s="4">
        <f t="shared" si="1"/>
        <v>0</v>
      </c>
      <c r="K907" s="5">
        <f t="shared" si="2"/>
        <v>0</v>
      </c>
    </row>
    <row r="908" ht="15.0" customHeight="1">
      <c r="C908" s="65" t="str">
        <f t="shared" si="4"/>
        <v>Colo</v>
      </c>
      <c r="E908" s="58" t="s">
        <v>85</v>
      </c>
      <c r="F908" s="68">
        <v>41964.8</v>
      </c>
      <c r="G908" s="59" t="s">
        <v>699</v>
      </c>
      <c r="J908" s="4">
        <f t="shared" si="1"/>
        <v>0</v>
      </c>
      <c r="K908" s="5">
        <f t="shared" si="2"/>
        <v>0</v>
      </c>
    </row>
    <row r="909" ht="15.0" customHeight="1">
      <c r="C909" s="65" t="str">
        <f t="shared" si="4"/>
        <v>Colo</v>
      </c>
      <c r="E909" s="23"/>
      <c r="F909" s="23"/>
      <c r="G909" s="59" t="s">
        <v>700</v>
      </c>
      <c r="J909" s="4">
        <f t="shared" si="1"/>
        <v>0</v>
      </c>
      <c r="K909" s="5">
        <f t="shared" si="2"/>
        <v>0</v>
      </c>
    </row>
    <row r="910" ht="15.0" customHeight="1">
      <c r="C910" s="65" t="str">
        <f t="shared" si="4"/>
        <v>Colo</v>
      </c>
      <c r="E910" s="23"/>
      <c r="F910" s="23"/>
      <c r="G910" s="59" t="s">
        <v>701</v>
      </c>
      <c r="J910" s="4">
        <f t="shared" si="1"/>
        <v>0</v>
      </c>
      <c r="K910" s="5">
        <f t="shared" si="2"/>
        <v>0</v>
      </c>
    </row>
    <row r="911" ht="15.0" customHeight="1">
      <c r="C911" s="65" t="str">
        <f t="shared" si="4"/>
        <v>Colo</v>
      </c>
      <c r="E911" s="23"/>
      <c r="F911" s="23"/>
      <c r="G911" s="59" t="s">
        <v>702</v>
      </c>
      <c r="I911" s="67" t="s">
        <v>186</v>
      </c>
      <c r="J911" s="4">
        <f t="shared" si="1"/>
        <v>15</v>
      </c>
      <c r="K911" s="5">
        <f t="shared" si="2"/>
        <v>4</v>
      </c>
    </row>
    <row r="912" ht="15.0" customHeight="1">
      <c r="C912" s="65" t="str">
        <f t="shared" si="4"/>
        <v>Colo</v>
      </c>
      <c r="E912" s="23"/>
      <c r="F912" s="23"/>
      <c r="G912" s="27"/>
      <c r="J912" s="4">
        <f t="shared" si="1"/>
        <v>0</v>
      </c>
      <c r="K912" s="5">
        <f t="shared" si="2"/>
        <v>0</v>
      </c>
    </row>
    <row r="913" ht="15.0" customHeight="1">
      <c r="C913" s="65" t="str">
        <f t="shared" si="4"/>
        <v>Colo</v>
      </c>
      <c r="E913" s="23"/>
      <c r="F913" s="23"/>
      <c r="G913" s="60" t="s">
        <v>136</v>
      </c>
      <c r="J913" s="4">
        <f t="shared" si="1"/>
        <v>0</v>
      </c>
      <c r="K913" s="5">
        <f t="shared" si="2"/>
        <v>0</v>
      </c>
    </row>
    <row r="914" ht="15.0" customHeight="1">
      <c r="C914" s="65" t="str">
        <f t="shared" si="4"/>
        <v>Colo</v>
      </c>
      <c r="E914" s="69"/>
      <c r="F914" s="69"/>
      <c r="G914" s="27"/>
      <c r="J914" s="4">
        <f t="shared" si="1"/>
        <v>0</v>
      </c>
      <c r="K914" s="5">
        <f t="shared" si="2"/>
        <v>0</v>
      </c>
    </row>
    <row r="915" ht="15.0" customHeight="1">
      <c r="C915" s="65" t="str">
        <f t="shared" si="4"/>
        <v>Juan</v>
      </c>
      <c r="E915" s="58" t="s">
        <v>82</v>
      </c>
      <c r="F915" s="68">
        <v>41964.80138888889</v>
      </c>
      <c r="G915" s="59" t="s">
        <v>703</v>
      </c>
      <c r="J915" s="4">
        <f t="shared" si="1"/>
        <v>0</v>
      </c>
      <c r="K915" s="5">
        <f t="shared" si="2"/>
        <v>0</v>
      </c>
    </row>
    <row r="916" ht="15.0" customHeight="1">
      <c r="C916" s="65" t="str">
        <f t="shared" si="4"/>
        <v>Juan</v>
      </c>
      <c r="E916" s="23"/>
      <c r="F916" s="23"/>
      <c r="G916" s="27"/>
      <c r="J916" s="4">
        <f t="shared" si="1"/>
        <v>0</v>
      </c>
      <c r="K916" s="5">
        <f t="shared" si="2"/>
        <v>0</v>
      </c>
    </row>
    <row r="917" ht="15.0" customHeight="1">
      <c r="C917" s="65" t="str">
        <f t="shared" si="4"/>
        <v>Juan</v>
      </c>
      <c r="E917" s="23"/>
      <c r="F917" s="23"/>
      <c r="G917" s="60" t="s">
        <v>136</v>
      </c>
      <c r="J917" s="4">
        <f t="shared" si="1"/>
        <v>0</v>
      </c>
      <c r="K917" s="5">
        <f t="shared" si="2"/>
        <v>0</v>
      </c>
    </row>
    <row r="918" ht="15.0" customHeight="1">
      <c r="C918" s="65" t="str">
        <f t="shared" si="4"/>
        <v>Juan</v>
      </c>
      <c r="E918" s="69"/>
      <c r="F918" s="69"/>
      <c r="G918" s="27"/>
      <c r="J918" s="4">
        <f t="shared" si="1"/>
        <v>0</v>
      </c>
      <c r="K918" s="5">
        <f t="shared" si="2"/>
        <v>0</v>
      </c>
    </row>
    <row r="919" ht="15.0" customHeight="1">
      <c r="C919" s="65" t="str">
        <f t="shared" si="4"/>
        <v>Sofía Helena</v>
      </c>
      <c r="E919" s="58" t="s">
        <v>84</v>
      </c>
      <c r="F919" s="68">
        <v>41964.802777777775</v>
      </c>
      <c r="G919" s="59" t="s">
        <v>704</v>
      </c>
      <c r="J919" s="4">
        <f t="shared" si="1"/>
        <v>0</v>
      </c>
      <c r="K919" s="5">
        <f t="shared" si="2"/>
        <v>0</v>
      </c>
    </row>
    <row r="920" ht="15.0" customHeight="1">
      <c r="C920" s="65" t="str">
        <f t="shared" si="4"/>
        <v>Sofía Helena</v>
      </c>
      <c r="E920" s="23"/>
      <c r="F920" s="23"/>
      <c r="G920" s="59" t="s">
        <v>403</v>
      </c>
      <c r="J920" s="4">
        <f t="shared" si="1"/>
        <v>0</v>
      </c>
      <c r="K920" s="5">
        <f t="shared" si="2"/>
        <v>0</v>
      </c>
    </row>
    <row r="921" ht="15.0" customHeight="1">
      <c r="C921" s="65" t="str">
        <f t="shared" si="4"/>
        <v>Sofía Helena</v>
      </c>
      <c r="E921" s="23"/>
      <c r="F921" s="23"/>
      <c r="G921" s="59" t="s">
        <v>705</v>
      </c>
      <c r="I921" s="67" t="s">
        <v>47</v>
      </c>
      <c r="J921" s="4">
        <f t="shared" si="1"/>
        <v>34</v>
      </c>
      <c r="K921" s="5">
        <f t="shared" si="2"/>
        <v>4</v>
      </c>
    </row>
    <row r="922" ht="15.0" customHeight="1">
      <c r="C922" s="65" t="str">
        <f t="shared" si="4"/>
        <v>Sofía Helena</v>
      </c>
      <c r="E922" s="23"/>
      <c r="F922" s="23"/>
      <c r="G922" s="59" t="s">
        <v>706</v>
      </c>
      <c r="J922" s="4">
        <f t="shared" si="1"/>
        <v>0</v>
      </c>
      <c r="K922" s="5">
        <f t="shared" si="2"/>
        <v>0</v>
      </c>
    </row>
    <row r="923" ht="15.0" customHeight="1">
      <c r="C923" s="65" t="str">
        <f t="shared" si="4"/>
        <v>Sofía Helena</v>
      </c>
      <c r="E923" s="23"/>
      <c r="F923" s="23"/>
      <c r="G923" s="59" t="s">
        <v>707</v>
      </c>
      <c r="J923" s="4">
        <f t="shared" si="1"/>
        <v>0</v>
      </c>
      <c r="K923" s="5">
        <f t="shared" si="2"/>
        <v>0</v>
      </c>
    </row>
    <row r="924" ht="15.0" customHeight="1">
      <c r="C924" s="65" t="str">
        <f t="shared" si="4"/>
        <v>Sofía Helena</v>
      </c>
      <c r="E924" s="23"/>
      <c r="F924" s="23"/>
      <c r="G924" s="59" t="s">
        <v>600</v>
      </c>
      <c r="J924" s="4">
        <f t="shared" si="1"/>
        <v>0</v>
      </c>
      <c r="K924" s="5">
        <f t="shared" si="2"/>
        <v>0</v>
      </c>
    </row>
    <row r="925" ht="15.0" customHeight="1">
      <c r="C925" s="65" t="str">
        <f t="shared" si="4"/>
        <v>Sofía Helena</v>
      </c>
      <c r="E925" s="23"/>
      <c r="F925" s="23"/>
      <c r="G925" s="27"/>
      <c r="J925" s="4">
        <f t="shared" si="1"/>
        <v>0</v>
      </c>
      <c r="K925" s="5">
        <f t="shared" si="2"/>
        <v>0</v>
      </c>
    </row>
    <row r="926" ht="15.0" customHeight="1">
      <c r="C926" s="65" t="str">
        <f t="shared" si="4"/>
        <v>Sofía Helena</v>
      </c>
      <c r="E926" s="23"/>
      <c r="F926" s="23"/>
      <c r="G926" s="60" t="s">
        <v>136</v>
      </c>
      <c r="J926" s="4">
        <f t="shared" si="1"/>
        <v>0</v>
      </c>
      <c r="K926" s="5">
        <f t="shared" si="2"/>
        <v>0</v>
      </c>
    </row>
    <row r="927" ht="15.0" customHeight="1">
      <c r="C927" s="65" t="str">
        <f t="shared" si="4"/>
        <v>Sofía Helena</v>
      </c>
      <c r="E927" s="69"/>
      <c r="F927" s="69"/>
      <c r="G927" s="27"/>
      <c r="J927" s="4">
        <f t="shared" si="1"/>
        <v>0</v>
      </c>
      <c r="K927" s="5">
        <f t="shared" si="2"/>
        <v>0</v>
      </c>
    </row>
    <row r="928" ht="15.0" customHeight="1">
      <c r="C928" s="65" t="str">
        <f t="shared" si="4"/>
        <v>Juan</v>
      </c>
      <c r="E928" s="58" t="s">
        <v>82</v>
      </c>
      <c r="F928" s="68">
        <v>41964.802777777775</v>
      </c>
      <c r="G928" s="59" t="s">
        <v>708</v>
      </c>
      <c r="J928" s="4">
        <f t="shared" si="1"/>
        <v>0</v>
      </c>
      <c r="K928" s="5">
        <f t="shared" si="2"/>
        <v>0</v>
      </c>
    </row>
    <row r="929" ht="15.0" customHeight="1">
      <c r="C929" s="65" t="str">
        <f t="shared" si="4"/>
        <v>Juan</v>
      </c>
      <c r="E929" s="23"/>
      <c r="F929" s="23"/>
      <c r="G929" s="59" t="s">
        <v>709</v>
      </c>
      <c r="I929" s="67" t="s">
        <v>185</v>
      </c>
      <c r="J929" s="4">
        <f t="shared" si="1"/>
        <v>30</v>
      </c>
      <c r="K929" s="5">
        <f t="shared" si="2"/>
        <v>8</v>
      </c>
    </row>
    <row r="930" ht="15.0" customHeight="1">
      <c r="C930" s="65" t="str">
        <f t="shared" si="4"/>
        <v>Juan</v>
      </c>
      <c r="E930" s="23"/>
      <c r="F930" s="23"/>
      <c r="G930" s="27"/>
      <c r="J930" s="4">
        <f t="shared" si="1"/>
        <v>0</v>
      </c>
      <c r="K930" s="5">
        <f t="shared" si="2"/>
        <v>0</v>
      </c>
    </row>
    <row r="931" ht="15.0" customHeight="1">
      <c r="C931" s="65" t="str">
        <f t="shared" si="4"/>
        <v>Juan</v>
      </c>
      <c r="E931" s="23"/>
      <c r="F931" s="23"/>
      <c r="G931" s="60" t="s">
        <v>136</v>
      </c>
      <c r="J931" s="4">
        <f t="shared" si="1"/>
        <v>0</v>
      </c>
      <c r="K931" s="5">
        <f t="shared" si="2"/>
        <v>0</v>
      </c>
    </row>
    <row r="932" ht="15.0" customHeight="1">
      <c r="C932" s="65" t="str">
        <f t="shared" si="4"/>
        <v>Juan</v>
      </c>
      <c r="E932" s="69"/>
      <c r="F932" s="69"/>
      <c r="G932" s="27"/>
      <c r="J932" s="4">
        <f t="shared" si="1"/>
        <v>0</v>
      </c>
      <c r="K932" s="5">
        <f t="shared" si="2"/>
        <v>0</v>
      </c>
    </row>
    <row r="933" ht="15.0" customHeight="1">
      <c r="C933" s="65" t="str">
        <f t="shared" si="4"/>
        <v>Sofía Helena</v>
      </c>
      <c r="E933" s="58" t="s">
        <v>84</v>
      </c>
      <c r="F933" s="68">
        <v>41964.80347222222</v>
      </c>
      <c r="G933" s="59" t="s">
        <v>710</v>
      </c>
      <c r="I933" s="67" t="s">
        <v>201</v>
      </c>
      <c r="J933" s="4">
        <f t="shared" si="1"/>
        <v>19</v>
      </c>
      <c r="K933" s="5">
        <f t="shared" si="2"/>
        <v>7</v>
      </c>
    </row>
    <row r="934" ht="15.0" customHeight="1">
      <c r="C934" s="65" t="str">
        <f t="shared" si="4"/>
        <v>Sofía Helena</v>
      </c>
      <c r="E934" s="23"/>
      <c r="F934" s="23"/>
      <c r="G934" s="27"/>
      <c r="J934" s="4">
        <f t="shared" si="1"/>
        <v>0</v>
      </c>
      <c r="K934" s="5">
        <f t="shared" si="2"/>
        <v>0</v>
      </c>
    </row>
    <row r="935" ht="15.0" customHeight="1">
      <c r="C935" s="65" t="str">
        <f t="shared" si="4"/>
        <v>Sofía Helena</v>
      </c>
      <c r="E935" s="23"/>
      <c r="F935" s="23"/>
      <c r="G935" s="60" t="s">
        <v>136</v>
      </c>
      <c r="J935" s="4">
        <f t="shared" si="1"/>
        <v>0</v>
      </c>
      <c r="K935" s="5">
        <f t="shared" si="2"/>
        <v>0</v>
      </c>
    </row>
    <row r="936" ht="15.0" customHeight="1">
      <c r="C936" s="65" t="str">
        <f t="shared" si="4"/>
        <v>Sofía Helena</v>
      </c>
      <c r="E936" s="69"/>
      <c r="F936" s="69"/>
      <c r="G936" s="27"/>
      <c r="J936" s="4">
        <f t="shared" si="1"/>
        <v>0</v>
      </c>
      <c r="K936" s="5">
        <f t="shared" si="2"/>
        <v>0</v>
      </c>
    </row>
    <row r="937" ht="15.0" customHeight="1">
      <c r="C937" s="65" t="str">
        <f t="shared" si="4"/>
        <v>Colo</v>
      </c>
      <c r="E937" s="58" t="s">
        <v>85</v>
      </c>
      <c r="F937" s="68">
        <v>41964.80347222222</v>
      </c>
      <c r="G937" s="59" t="s">
        <v>711</v>
      </c>
      <c r="I937" s="67" t="s">
        <v>47</v>
      </c>
      <c r="J937" s="4">
        <f t="shared" si="1"/>
        <v>34</v>
      </c>
      <c r="K937" s="5">
        <f t="shared" si="2"/>
        <v>4</v>
      </c>
    </row>
    <row r="938" ht="15.0" customHeight="1">
      <c r="C938" s="65" t="str">
        <f t="shared" si="4"/>
        <v>Colo</v>
      </c>
      <c r="E938" s="23"/>
      <c r="F938" s="23"/>
      <c r="G938" s="27"/>
      <c r="J938" s="4">
        <f t="shared" si="1"/>
        <v>0</v>
      </c>
      <c r="K938" s="5">
        <f t="shared" si="2"/>
        <v>0</v>
      </c>
    </row>
    <row r="939" ht="15.0" customHeight="1">
      <c r="C939" s="65" t="str">
        <f t="shared" si="4"/>
        <v>Colo</v>
      </c>
      <c r="E939" s="23"/>
      <c r="F939" s="23"/>
      <c r="G939" s="60" t="s">
        <v>136</v>
      </c>
      <c r="J939" s="4">
        <f t="shared" si="1"/>
        <v>0</v>
      </c>
      <c r="K939" s="5">
        <f t="shared" si="2"/>
        <v>0</v>
      </c>
    </row>
    <row r="940" ht="15.0" customHeight="1">
      <c r="C940" s="65" t="str">
        <f t="shared" si="4"/>
        <v>Colo</v>
      </c>
      <c r="E940" s="69"/>
      <c r="F940" s="69"/>
      <c r="G940" s="27"/>
      <c r="J940" s="4">
        <f t="shared" si="1"/>
        <v>0</v>
      </c>
      <c r="K940" s="5">
        <f t="shared" si="2"/>
        <v>0</v>
      </c>
    </row>
    <row r="941" ht="15.0" customHeight="1">
      <c r="C941" s="65" t="str">
        <f t="shared" si="4"/>
        <v>Sofía Helena</v>
      </c>
      <c r="E941" s="58" t="s">
        <v>84</v>
      </c>
      <c r="F941" s="68">
        <v>41964.80416666667</v>
      </c>
      <c r="G941" s="59" t="s">
        <v>712</v>
      </c>
      <c r="J941" s="4">
        <f t="shared" si="1"/>
        <v>0</v>
      </c>
      <c r="K941" s="5">
        <f t="shared" si="2"/>
        <v>0</v>
      </c>
    </row>
    <row r="942" ht="15.0" customHeight="1">
      <c r="C942" s="65" t="str">
        <f t="shared" si="4"/>
        <v>Sofía Helena</v>
      </c>
      <c r="E942" s="23"/>
      <c r="F942" s="23"/>
      <c r="G942" s="59" t="s">
        <v>713</v>
      </c>
      <c r="I942" s="67" t="s">
        <v>161</v>
      </c>
      <c r="J942" s="4">
        <f t="shared" si="1"/>
        <v>9</v>
      </c>
      <c r="K942" s="5">
        <f t="shared" si="2"/>
        <v>11</v>
      </c>
    </row>
    <row r="943" ht="15.0" customHeight="1">
      <c r="C943" s="65" t="str">
        <f t="shared" si="4"/>
        <v>Sofía Helena</v>
      </c>
      <c r="E943" s="23"/>
      <c r="F943" s="23"/>
      <c r="G943" s="27"/>
      <c r="J943" s="4">
        <f t="shared" si="1"/>
        <v>0</v>
      </c>
      <c r="K943" s="5">
        <f t="shared" si="2"/>
        <v>0</v>
      </c>
    </row>
    <row r="944" ht="15.0" customHeight="1">
      <c r="C944" s="65" t="str">
        <f t="shared" si="4"/>
        <v>Sofía Helena</v>
      </c>
      <c r="E944" s="23"/>
      <c r="F944" s="23"/>
      <c r="G944" s="60" t="s">
        <v>136</v>
      </c>
      <c r="J944" s="4">
        <f t="shared" si="1"/>
        <v>0</v>
      </c>
      <c r="K944" s="5">
        <f t="shared" si="2"/>
        <v>0</v>
      </c>
    </row>
    <row r="945" ht="15.0" customHeight="1">
      <c r="C945" s="65" t="str">
        <f t="shared" si="4"/>
        <v>Sofía Helena</v>
      </c>
      <c r="E945" s="69"/>
      <c r="F945" s="69"/>
      <c r="G945" s="27"/>
      <c r="J945" s="4">
        <f t="shared" si="1"/>
        <v>0</v>
      </c>
      <c r="K945" s="5">
        <f t="shared" si="2"/>
        <v>0</v>
      </c>
    </row>
    <row r="946" ht="15.0" customHeight="1">
      <c r="C946" s="65" t="str">
        <f t="shared" si="4"/>
        <v>Tobias</v>
      </c>
      <c r="E946" s="58" t="s">
        <v>93</v>
      </c>
      <c r="F946" s="68">
        <v>41964.80416666667</v>
      </c>
      <c r="G946" s="59" t="s">
        <v>714</v>
      </c>
      <c r="I946" s="67" t="s">
        <v>246</v>
      </c>
      <c r="J946" s="4">
        <f t="shared" si="1"/>
        <v>32</v>
      </c>
      <c r="K946" s="5">
        <f t="shared" si="2"/>
        <v>1</v>
      </c>
    </row>
    <row r="947" ht="15.0" customHeight="1">
      <c r="C947" s="65" t="str">
        <f t="shared" si="4"/>
        <v>Tobias</v>
      </c>
      <c r="E947" s="23"/>
      <c r="F947" s="23"/>
      <c r="G947" s="27"/>
      <c r="J947" s="4">
        <f t="shared" si="1"/>
        <v>0</v>
      </c>
      <c r="K947" s="5">
        <f t="shared" si="2"/>
        <v>0</v>
      </c>
    </row>
    <row r="948" ht="15.0" customHeight="1">
      <c r="C948" s="65" t="str">
        <f t="shared" si="4"/>
        <v>Tobias</v>
      </c>
      <c r="E948" s="23"/>
      <c r="F948" s="23"/>
      <c r="G948" s="60" t="s">
        <v>136</v>
      </c>
      <c r="J948" s="4">
        <f t="shared" si="1"/>
        <v>0</v>
      </c>
      <c r="K948" s="5">
        <f t="shared" si="2"/>
        <v>0</v>
      </c>
    </row>
    <row r="949" ht="15.0" customHeight="1">
      <c r="C949" s="65" t="str">
        <f t="shared" si="4"/>
        <v>Tobias</v>
      </c>
      <c r="E949" s="69"/>
      <c r="F949" s="69"/>
      <c r="G949" s="27"/>
      <c r="J949" s="4">
        <f t="shared" si="1"/>
        <v>0</v>
      </c>
      <c r="K949" s="5">
        <f t="shared" si="2"/>
        <v>0</v>
      </c>
    </row>
    <row r="950" ht="15.0" customHeight="1">
      <c r="C950" s="65" t="str">
        <f t="shared" si="4"/>
        <v>Colo</v>
      </c>
      <c r="E950" s="58" t="s">
        <v>85</v>
      </c>
      <c r="F950" s="68">
        <v>41964.80486111111</v>
      </c>
      <c r="G950" s="59" t="s">
        <v>715</v>
      </c>
      <c r="I950" s="67" t="s">
        <v>161</v>
      </c>
      <c r="J950" s="4">
        <f t="shared" si="1"/>
        <v>9</v>
      </c>
      <c r="K950" s="5">
        <f t="shared" si="2"/>
        <v>11</v>
      </c>
    </row>
    <row r="951" ht="15.0" customHeight="1">
      <c r="C951" s="65" t="str">
        <f t="shared" si="4"/>
        <v>Colo</v>
      </c>
      <c r="E951" s="23"/>
      <c r="F951" s="23"/>
      <c r="G951" s="27"/>
      <c r="J951" s="4">
        <f t="shared" si="1"/>
        <v>0</v>
      </c>
      <c r="K951" s="5">
        <f t="shared" si="2"/>
        <v>0</v>
      </c>
    </row>
    <row r="952" ht="15.0" customHeight="1">
      <c r="C952" s="65" t="str">
        <f t="shared" si="4"/>
        <v>Colo</v>
      </c>
      <c r="E952" s="23"/>
      <c r="F952" s="23"/>
      <c r="G952" s="60" t="s">
        <v>136</v>
      </c>
      <c r="J952" s="4">
        <f t="shared" si="1"/>
        <v>0</v>
      </c>
      <c r="K952" s="5">
        <f t="shared" si="2"/>
        <v>0</v>
      </c>
    </row>
    <row r="953" ht="15.0" customHeight="1">
      <c r="C953" s="65" t="str">
        <f t="shared" si="4"/>
        <v>Colo</v>
      </c>
      <c r="E953" s="69"/>
      <c r="F953" s="69"/>
      <c r="G953" s="27"/>
      <c r="J953" s="4">
        <f t="shared" si="1"/>
        <v>0</v>
      </c>
      <c r="K953" s="5">
        <f t="shared" si="2"/>
        <v>0</v>
      </c>
    </row>
    <row r="954" ht="15.0" customHeight="1">
      <c r="C954" s="65" t="str">
        <f t="shared" si="4"/>
        <v>Juan</v>
      </c>
      <c r="E954" s="58" t="s">
        <v>82</v>
      </c>
      <c r="F954" s="68">
        <v>41964.80486111111</v>
      </c>
      <c r="G954" s="59" t="s">
        <v>716</v>
      </c>
      <c r="J954" s="4">
        <f t="shared" si="1"/>
        <v>0</v>
      </c>
      <c r="K954" s="5">
        <f t="shared" si="2"/>
        <v>0</v>
      </c>
    </row>
    <row r="955" ht="15.0" customHeight="1">
      <c r="C955" s="65" t="str">
        <f t="shared" si="4"/>
        <v>Juan</v>
      </c>
      <c r="E955" s="23"/>
      <c r="F955" s="23"/>
      <c r="G955" s="27"/>
      <c r="J955" s="4">
        <f t="shared" si="1"/>
        <v>0</v>
      </c>
      <c r="K955" s="5">
        <f t="shared" si="2"/>
        <v>0</v>
      </c>
    </row>
    <row r="956" ht="15.0" customHeight="1">
      <c r="C956" s="65" t="str">
        <f t="shared" si="4"/>
        <v>Juan</v>
      </c>
      <c r="E956" s="23"/>
      <c r="F956" s="23"/>
      <c r="G956" s="60" t="s">
        <v>136</v>
      </c>
      <c r="J956" s="4">
        <f t="shared" si="1"/>
        <v>0</v>
      </c>
      <c r="K956" s="5">
        <f t="shared" si="2"/>
        <v>0</v>
      </c>
    </row>
    <row r="957" ht="15.0" customHeight="1">
      <c r="C957" s="65" t="str">
        <f t="shared" si="4"/>
        <v>Juan</v>
      </c>
      <c r="E957" s="69"/>
      <c r="F957" s="69"/>
      <c r="G957" s="27"/>
      <c r="J957" s="4">
        <f t="shared" si="1"/>
        <v>0</v>
      </c>
      <c r="K957" s="5">
        <f t="shared" si="2"/>
        <v>0</v>
      </c>
    </row>
    <row r="958" ht="15.0" customHeight="1">
      <c r="C958" s="65" t="str">
        <f t="shared" si="4"/>
        <v>Sofía Helena</v>
      </c>
      <c r="E958" s="58" t="s">
        <v>84</v>
      </c>
      <c r="F958" s="68">
        <v>41964.805555555555</v>
      </c>
      <c r="G958" s="59" t="s">
        <v>717</v>
      </c>
      <c r="I958" s="67" t="s">
        <v>185</v>
      </c>
      <c r="J958" s="4">
        <f t="shared" si="1"/>
        <v>30</v>
      </c>
      <c r="K958" s="5">
        <f t="shared" si="2"/>
        <v>8</v>
      </c>
    </row>
    <row r="959" ht="15.0" customHeight="1">
      <c r="C959" s="65" t="str">
        <f t="shared" si="4"/>
        <v>Sofía Helena</v>
      </c>
      <c r="E959" s="23"/>
      <c r="F959" s="23"/>
      <c r="G959" s="27"/>
      <c r="J959" s="4">
        <f t="shared" si="1"/>
        <v>0</v>
      </c>
      <c r="K959" s="5">
        <f t="shared" si="2"/>
        <v>0</v>
      </c>
    </row>
    <row r="960" ht="15.0" customHeight="1">
      <c r="C960" s="65" t="str">
        <f t="shared" si="4"/>
        <v>Sofía Helena</v>
      </c>
      <c r="E960" s="23"/>
      <c r="F960" s="23"/>
      <c r="G960" s="60" t="s">
        <v>136</v>
      </c>
      <c r="J960" s="4">
        <f t="shared" si="1"/>
        <v>0</v>
      </c>
      <c r="K960" s="5">
        <f t="shared" si="2"/>
        <v>0</v>
      </c>
    </row>
    <row r="961" ht="15.0" customHeight="1">
      <c r="C961" s="65" t="str">
        <f t="shared" si="4"/>
        <v>Sofía Helena</v>
      </c>
      <c r="E961" s="69"/>
      <c r="F961" s="69"/>
      <c r="G961" s="27"/>
      <c r="J961" s="4">
        <f t="shared" si="1"/>
        <v>0</v>
      </c>
      <c r="K961" s="5">
        <f t="shared" si="2"/>
        <v>0</v>
      </c>
    </row>
    <row r="962" ht="15.0" customHeight="1">
      <c r="C962" s="65" t="str">
        <f t="shared" si="4"/>
        <v>Juan</v>
      </c>
      <c r="E962" s="58" t="s">
        <v>82</v>
      </c>
      <c r="F962" s="68">
        <v>41964.805555555555</v>
      </c>
      <c r="G962" s="59" t="s">
        <v>718</v>
      </c>
      <c r="I962" s="67" t="s">
        <v>172</v>
      </c>
      <c r="J962" s="4">
        <f t="shared" si="1"/>
        <v>26</v>
      </c>
      <c r="K962" s="5">
        <f t="shared" si="2"/>
        <v>3</v>
      </c>
    </row>
    <row r="963" ht="15.0" customHeight="1">
      <c r="C963" s="65" t="str">
        <f t="shared" si="4"/>
        <v>Juan</v>
      </c>
      <c r="E963" s="23"/>
      <c r="F963" s="23"/>
      <c r="G963" s="27"/>
      <c r="J963" s="4">
        <f t="shared" si="1"/>
        <v>0</v>
      </c>
      <c r="K963" s="5">
        <f t="shared" si="2"/>
        <v>0</v>
      </c>
    </row>
    <row r="964" ht="15.0" customHeight="1">
      <c r="C964" s="65" t="str">
        <f t="shared" si="4"/>
        <v>Juan</v>
      </c>
      <c r="E964" s="23"/>
      <c r="F964" s="23"/>
      <c r="G964" s="60" t="s">
        <v>136</v>
      </c>
      <c r="J964" s="4">
        <f t="shared" si="1"/>
        <v>0</v>
      </c>
      <c r="K964" s="5">
        <f t="shared" si="2"/>
        <v>0</v>
      </c>
    </row>
    <row r="965" ht="15.0" customHeight="1">
      <c r="C965" s="65" t="str">
        <f t="shared" si="4"/>
        <v>Juan</v>
      </c>
      <c r="E965" s="69"/>
      <c r="F965" s="69"/>
      <c r="G965" s="27"/>
      <c r="J965" s="4">
        <f t="shared" si="1"/>
        <v>0</v>
      </c>
      <c r="K965" s="5">
        <f t="shared" si="2"/>
        <v>0</v>
      </c>
    </row>
    <row r="966" ht="15.0" customHeight="1">
      <c r="C966" s="65" t="str">
        <f t="shared" si="4"/>
        <v>Sofía Helena</v>
      </c>
      <c r="E966" s="58" t="s">
        <v>84</v>
      </c>
      <c r="F966" s="68">
        <v>41964.80625</v>
      </c>
      <c r="G966" s="59" t="s">
        <v>719</v>
      </c>
      <c r="I966" s="67" t="s">
        <v>201</v>
      </c>
      <c r="J966" s="4">
        <f t="shared" si="1"/>
        <v>19</v>
      </c>
      <c r="K966" s="5">
        <f t="shared" si="2"/>
        <v>7</v>
      </c>
    </row>
    <row r="967" ht="15.0" customHeight="1">
      <c r="C967" s="65" t="str">
        <f t="shared" si="4"/>
        <v>Sofía Helena</v>
      </c>
      <c r="E967" s="23"/>
      <c r="F967" s="23"/>
      <c r="G967" s="27"/>
      <c r="J967" s="4">
        <f t="shared" si="1"/>
        <v>0</v>
      </c>
      <c r="K967" s="5">
        <f t="shared" si="2"/>
        <v>0</v>
      </c>
    </row>
    <row r="968" ht="15.0" customHeight="1">
      <c r="C968" s="65" t="str">
        <f t="shared" si="4"/>
        <v>Sofía Helena</v>
      </c>
      <c r="E968" s="23"/>
      <c r="F968" s="23"/>
      <c r="G968" s="60" t="s">
        <v>136</v>
      </c>
      <c r="J968" s="4">
        <f t="shared" si="1"/>
        <v>0</v>
      </c>
      <c r="K968" s="5">
        <f t="shared" si="2"/>
        <v>0</v>
      </c>
    </row>
    <row r="969" ht="15.0" customHeight="1">
      <c r="C969" s="65" t="str">
        <f t="shared" si="4"/>
        <v>Sofía Helena</v>
      </c>
      <c r="E969" s="69"/>
      <c r="F969" s="69"/>
      <c r="G969" s="27"/>
      <c r="J969" s="4">
        <f t="shared" si="1"/>
        <v>0</v>
      </c>
      <c r="K969" s="5">
        <f t="shared" si="2"/>
        <v>0</v>
      </c>
    </row>
    <row r="970" ht="15.0" customHeight="1">
      <c r="C970" s="65" t="str">
        <f t="shared" si="4"/>
        <v>Juan</v>
      </c>
      <c r="E970" s="58" t="s">
        <v>82</v>
      </c>
      <c r="F970" s="68">
        <v>41964.80625</v>
      </c>
      <c r="G970" s="59" t="s">
        <v>720</v>
      </c>
      <c r="I970" s="67" t="s">
        <v>185</v>
      </c>
      <c r="J970" s="4">
        <f t="shared" si="1"/>
        <v>30</v>
      </c>
      <c r="K970" s="5">
        <f t="shared" si="2"/>
        <v>8</v>
      </c>
    </row>
    <row r="971" ht="15.0" customHeight="1">
      <c r="C971" s="65" t="str">
        <f t="shared" si="4"/>
        <v>Juan</v>
      </c>
      <c r="E971" s="23"/>
      <c r="F971" s="23"/>
      <c r="G971" s="27"/>
      <c r="J971" s="4">
        <f t="shared" si="1"/>
        <v>0</v>
      </c>
      <c r="K971" s="5">
        <f t="shared" si="2"/>
        <v>0</v>
      </c>
    </row>
    <row r="972" ht="15.0" customHeight="1">
      <c r="C972" s="65" t="str">
        <f t="shared" si="4"/>
        <v>Juan</v>
      </c>
      <c r="E972" s="23"/>
      <c r="F972" s="23"/>
      <c r="G972" s="60" t="s">
        <v>136</v>
      </c>
      <c r="J972" s="4">
        <f t="shared" si="1"/>
        <v>0</v>
      </c>
      <c r="K972" s="5">
        <f t="shared" si="2"/>
        <v>0</v>
      </c>
    </row>
    <row r="973" ht="15.0" customHeight="1">
      <c r="C973" s="65" t="str">
        <f t="shared" si="4"/>
        <v>Juan</v>
      </c>
      <c r="E973" s="69"/>
      <c r="F973" s="69"/>
      <c r="G973" s="27"/>
      <c r="J973" s="4">
        <f t="shared" si="1"/>
        <v>0</v>
      </c>
      <c r="K973" s="5">
        <f t="shared" si="2"/>
        <v>0</v>
      </c>
    </row>
    <row r="974" ht="15.0" customHeight="1">
      <c r="C974" s="65" t="str">
        <f t="shared" si="4"/>
        <v>Sofía Helena</v>
      </c>
      <c r="E974" s="58" t="s">
        <v>84</v>
      </c>
      <c r="F974" s="68">
        <v>41964.80694444444</v>
      </c>
      <c r="G974" s="59" t="s">
        <v>721</v>
      </c>
      <c r="I974" s="67" t="s">
        <v>172</v>
      </c>
      <c r="J974" s="4">
        <f t="shared" si="1"/>
        <v>26</v>
      </c>
      <c r="K974" s="5">
        <f t="shared" si="2"/>
        <v>3</v>
      </c>
    </row>
    <row r="975" ht="15.0" customHeight="1">
      <c r="C975" s="65" t="str">
        <f t="shared" si="4"/>
        <v>Sofía Helena</v>
      </c>
      <c r="E975" s="23"/>
      <c r="F975" s="23"/>
      <c r="G975" s="59" t="s">
        <v>722</v>
      </c>
      <c r="J975" s="4">
        <f t="shared" si="1"/>
        <v>0</v>
      </c>
      <c r="K975" s="5">
        <f t="shared" si="2"/>
        <v>0</v>
      </c>
    </row>
    <row r="976" ht="15.0" customHeight="1">
      <c r="C976" s="65" t="str">
        <f t="shared" si="4"/>
        <v>Sofía Helena</v>
      </c>
      <c r="E976" s="23"/>
      <c r="F976" s="23"/>
      <c r="G976" s="27"/>
      <c r="J976" s="4">
        <f t="shared" si="1"/>
        <v>0</v>
      </c>
      <c r="K976" s="5">
        <f t="shared" si="2"/>
        <v>0</v>
      </c>
    </row>
    <row r="977" ht="15.0" customHeight="1">
      <c r="C977" s="65" t="str">
        <f t="shared" si="4"/>
        <v>Sofía Helena</v>
      </c>
      <c r="E977" s="23"/>
      <c r="F977" s="23"/>
      <c r="G977" s="60" t="s">
        <v>136</v>
      </c>
      <c r="J977" s="4">
        <f t="shared" si="1"/>
        <v>0</v>
      </c>
      <c r="K977" s="5">
        <f t="shared" si="2"/>
        <v>0</v>
      </c>
    </row>
    <row r="978" ht="15.0" customHeight="1">
      <c r="C978" s="65" t="str">
        <f t="shared" si="4"/>
        <v>Sofía Helena</v>
      </c>
      <c r="E978" s="69"/>
      <c r="F978" s="69"/>
      <c r="G978" s="27"/>
      <c r="J978" s="4">
        <f t="shared" si="1"/>
        <v>0</v>
      </c>
      <c r="K978" s="5">
        <f t="shared" si="2"/>
        <v>0</v>
      </c>
    </row>
    <row r="979" ht="15.0" customHeight="1">
      <c r="C979" s="65" t="str">
        <f t="shared" si="4"/>
        <v>Colo</v>
      </c>
      <c r="E979" s="58" t="s">
        <v>85</v>
      </c>
      <c r="F979" s="68">
        <v>41964.80763888889</v>
      </c>
      <c r="G979" s="59" t="s">
        <v>723</v>
      </c>
      <c r="I979" s="67" t="s">
        <v>206</v>
      </c>
      <c r="J979" s="4">
        <f t="shared" si="1"/>
        <v>21</v>
      </c>
      <c r="K979" s="5">
        <f t="shared" si="2"/>
        <v>7</v>
      </c>
    </row>
    <row r="980" ht="15.0" customHeight="1">
      <c r="C980" s="65" t="str">
        <f t="shared" si="4"/>
        <v>Colo</v>
      </c>
      <c r="E980" s="23"/>
      <c r="F980" s="23"/>
      <c r="G980" s="59" t="s">
        <v>724</v>
      </c>
      <c r="J980" s="4">
        <f t="shared" si="1"/>
        <v>0</v>
      </c>
      <c r="K980" s="5">
        <f t="shared" si="2"/>
        <v>0</v>
      </c>
    </row>
    <row r="981" ht="15.0" customHeight="1">
      <c r="C981" s="65" t="str">
        <f t="shared" si="4"/>
        <v>Colo</v>
      </c>
      <c r="E981" s="23"/>
      <c r="F981" s="23"/>
      <c r="G981" s="27"/>
      <c r="J981" s="4">
        <f t="shared" si="1"/>
        <v>0</v>
      </c>
      <c r="K981" s="5">
        <f t="shared" si="2"/>
        <v>0</v>
      </c>
    </row>
    <row r="982" ht="15.0" customHeight="1">
      <c r="C982" s="65" t="str">
        <f t="shared" si="4"/>
        <v>Colo</v>
      </c>
      <c r="E982" s="23"/>
      <c r="F982" s="23"/>
      <c r="G982" s="60" t="s">
        <v>136</v>
      </c>
      <c r="J982" s="4">
        <f t="shared" si="1"/>
        <v>0</v>
      </c>
      <c r="K982" s="5">
        <f t="shared" si="2"/>
        <v>0</v>
      </c>
    </row>
    <row r="983" ht="15.0" customHeight="1">
      <c r="C983" s="65" t="str">
        <f t="shared" si="4"/>
        <v>Colo</v>
      </c>
      <c r="E983" s="69"/>
      <c r="F983" s="69"/>
      <c r="G983" s="27"/>
      <c r="J983" s="4">
        <f t="shared" si="1"/>
        <v>0</v>
      </c>
      <c r="K983" s="5">
        <f t="shared" si="2"/>
        <v>0</v>
      </c>
    </row>
    <row r="984" ht="15.0" customHeight="1">
      <c r="C984" s="65" t="str">
        <f t="shared" si="4"/>
        <v>Tobias</v>
      </c>
      <c r="E984" s="58" t="s">
        <v>93</v>
      </c>
      <c r="F984" s="68">
        <v>41964.808333333334</v>
      </c>
      <c r="G984" s="59" t="s">
        <v>725</v>
      </c>
      <c r="I984" s="67" t="s">
        <v>241</v>
      </c>
      <c r="J984" s="4">
        <f t="shared" si="1"/>
        <v>31</v>
      </c>
      <c r="K984" s="5">
        <f t="shared" si="2"/>
        <v>1</v>
      </c>
    </row>
    <row r="985" ht="15.0" customHeight="1">
      <c r="C985" s="65" t="str">
        <f t="shared" si="4"/>
        <v>Tobias</v>
      </c>
      <c r="E985" s="23"/>
      <c r="F985" s="23"/>
      <c r="G985" s="59" t="s">
        <v>726</v>
      </c>
      <c r="J985" s="4">
        <f t="shared" si="1"/>
        <v>0</v>
      </c>
      <c r="K985" s="5">
        <f t="shared" si="2"/>
        <v>0</v>
      </c>
    </row>
    <row r="986" ht="15.0" customHeight="1">
      <c r="C986" s="65" t="str">
        <f t="shared" si="4"/>
        <v>Tobias</v>
      </c>
      <c r="E986" s="23"/>
      <c r="F986" s="23"/>
      <c r="G986" s="27"/>
      <c r="J986" s="4">
        <f t="shared" si="1"/>
        <v>0</v>
      </c>
      <c r="K986" s="5">
        <f t="shared" si="2"/>
        <v>0</v>
      </c>
    </row>
    <row r="987" ht="15.0" customHeight="1">
      <c r="C987" s="65" t="str">
        <f t="shared" si="4"/>
        <v>Tobias</v>
      </c>
      <c r="E987" s="23"/>
      <c r="F987" s="23"/>
      <c r="G987" s="60" t="s">
        <v>136</v>
      </c>
      <c r="J987" s="4">
        <f t="shared" si="1"/>
        <v>0</v>
      </c>
      <c r="K987" s="5">
        <f t="shared" si="2"/>
        <v>0</v>
      </c>
    </row>
    <row r="988" ht="15.0" customHeight="1">
      <c r="C988" s="65" t="str">
        <f t="shared" si="4"/>
        <v>Tobias</v>
      </c>
      <c r="E988" s="69"/>
      <c r="F988" s="69"/>
      <c r="G988" s="27"/>
      <c r="J988" s="4">
        <f t="shared" si="1"/>
        <v>0</v>
      </c>
      <c r="K988" s="5">
        <f t="shared" si="2"/>
        <v>0</v>
      </c>
    </row>
    <row r="989" ht="15.0" customHeight="1">
      <c r="C989" s="65" t="str">
        <f t="shared" si="4"/>
        <v>Juan</v>
      </c>
      <c r="E989" s="58" t="s">
        <v>82</v>
      </c>
      <c r="F989" s="68">
        <v>41964.80902777778</v>
      </c>
      <c r="G989" s="59" t="s">
        <v>727</v>
      </c>
      <c r="I989" s="67" t="s">
        <v>149</v>
      </c>
      <c r="J989" s="4">
        <f t="shared" si="1"/>
        <v>6</v>
      </c>
      <c r="K989" s="5">
        <f t="shared" si="2"/>
        <v>5</v>
      </c>
    </row>
    <row r="990" ht="15.0" customHeight="1">
      <c r="C990" s="65" t="str">
        <f t="shared" si="4"/>
        <v>Juan</v>
      </c>
      <c r="E990" s="23"/>
      <c r="F990" s="23"/>
      <c r="G990" s="27"/>
      <c r="J990" s="4">
        <f t="shared" si="1"/>
        <v>0</v>
      </c>
      <c r="K990" s="5">
        <f t="shared" si="2"/>
        <v>0</v>
      </c>
    </row>
    <row r="991" ht="15.0" customHeight="1">
      <c r="C991" s="65" t="str">
        <f t="shared" si="4"/>
        <v>Juan</v>
      </c>
      <c r="E991" s="23"/>
      <c r="F991" s="23"/>
      <c r="G991" s="60" t="s">
        <v>136</v>
      </c>
      <c r="J991" s="4">
        <f t="shared" si="1"/>
        <v>0</v>
      </c>
      <c r="K991" s="5">
        <f t="shared" si="2"/>
        <v>0</v>
      </c>
    </row>
    <row r="992" ht="15.0" customHeight="1">
      <c r="C992" s="65" t="str">
        <f t="shared" si="4"/>
        <v>Juan</v>
      </c>
      <c r="E992" s="69"/>
      <c r="F992" s="69"/>
      <c r="G992" s="27"/>
      <c r="J992" s="4">
        <f t="shared" si="1"/>
        <v>0</v>
      </c>
      <c r="K992" s="5">
        <f t="shared" si="2"/>
        <v>0</v>
      </c>
    </row>
    <row r="993" ht="15.0" customHeight="1">
      <c r="C993" s="65" t="str">
        <f t="shared" si="4"/>
        <v>Tobias</v>
      </c>
      <c r="E993" s="58" t="s">
        <v>93</v>
      </c>
      <c r="F993" s="68">
        <v>41964.80902777778</v>
      </c>
      <c r="G993" s="59" t="s">
        <v>728</v>
      </c>
      <c r="I993" s="67" t="s">
        <v>180</v>
      </c>
      <c r="J993" s="4">
        <f t="shared" si="1"/>
        <v>14</v>
      </c>
      <c r="K993" s="5">
        <f t="shared" si="2"/>
        <v>5</v>
      </c>
    </row>
    <row r="994" ht="15.0" customHeight="1">
      <c r="C994" s="65" t="str">
        <f t="shared" si="4"/>
        <v>Tobias</v>
      </c>
      <c r="E994" s="23"/>
      <c r="F994" s="23"/>
      <c r="G994" s="27"/>
      <c r="J994" s="4">
        <f t="shared" si="1"/>
        <v>0</v>
      </c>
      <c r="K994" s="5">
        <f t="shared" si="2"/>
        <v>0</v>
      </c>
    </row>
    <row r="995" ht="15.0" customHeight="1">
      <c r="C995" s="65" t="str">
        <f t="shared" si="4"/>
        <v>Tobias</v>
      </c>
      <c r="E995" s="23"/>
      <c r="F995" s="23"/>
      <c r="G995" s="60" t="s">
        <v>136</v>
      </c>
      <c r="J995" s="4">
        <f t="shared" si="1"/>
        <v>0</v>
      </c>
      <c r="K995" s="5">
        <f t="shared" si="2"/>
        <v>0</v>
      </c>
    </row>
    <row r="996" ht="15.0" customHeight="1">
      <c r="C996" s="65" t="str">
        <f t="shared" si="4"/>
        <v>Tobias</v>
      </c>
      <c r="E996" s="69"/>
      <c r="F996" s="69"/>
      <c r="G996" s="27"/>
      <c r="J996" s="4">
        <f t="shared" si="1"/>
        <v>0</v>
      </c>
      <c r="K996" s="5">
        <f t="shared" si="2"/>
        <v>0</v>
      </c>
    </row>
    <row r="997" ht="15.0" customHeight="1">
      <c r="C997" s="65" t="str">
        <f t="shared" si="4"/>
        <v>Juan</v>
      </c>
      <c r="E997" s="58" t="s">
        <v>82</v>
      </c>
      <c r="F997" s="68">
        <v>41964.80902777778</v>
      </c>
      <c r="G997" s="59" t="s">
        <v>729</v>
      </c>
      <c r="I997" s="67" t="s">
        <v>152</v>
      </c>
      <c r="J997" s="4">
        <f t="shared" si="1"/>
        <v>7</v>
      </c>
      <c r="K997" s="5">
        <f t="shared" si="2"/>
        <v>5</v>
      </c>
    </row>
    <row r="998" ht="15.0" customHeight="1">
      <c r="C998" s="65" t="str">
        <f t="shared" si="4"/>
        <v>Juan</v>
      </c>
      <c r="E998" s="23"/>
      <c r="F998" s="23"/>
      <c r="G998" s="27"/>
      <c r="J998" s="4">
        <f t="shared" si="1"/>
        <v>0</v>
      </c>
      <c r="K998" s="5">
        <f t="shared" si="2"/>
        <v>0</v>
      </c>
    </row>
    <row r="999" ht="15.0" customHeight="1">
      <c r="C999" s="65" t="str">
        <f t="shared" si="4"/>
        <v>Juan</v>
      </c>
      <c r="E999" s="23"/>
      <c r="F999" s="23"/>
      <c r="G999" s="60" t="s">
        <v>136</v>
      </c>
      <c r="J999" s="4">
        <f t="shared" si="1"/>
        <v>0</v>
      </c>
      <c r="K999" s="5">
        <f t="shared" si="2"/>
        <v>0</v>
      </c>
    </row>
    <row r="1000" ht="15.0" customHeight="1">
      <c r="C1000" s="65" t="str">
        <f t="shared" si="4"/>
        <v>Juan</v>
      </c>
      <c r="E1000" s="69"/>
      <c r="F1000" s="69"/>
      <c r="G1000" s="27"/>
      <c r="J1000" s="4">
        <f t="shared" si="1"/>
        <v>0</v>
      </c>
      <c r="K1000" s="5">
        <f t="shared" si="2"/>
        <v>0</v>
      </c>
    </row>
    <row r="1001" ht="15.0" customHeight="1">
      <c r="C1001" s="65" t="str">
        <f t="shared" si="4"/>
        <v>Tobias</v>
      </c>
      <c r="E1001" s="58" t="s">
        <v>93</v>
      </c>
      <c r="F1001" s="68">
        <v>41964.80902777778</v>
      </c>
      <c r="G1001" s="59" t="s">
        <v>730</v>
      </c>
      <c r="I1001" s="67" t="s">
        <v>149</v>
      </c>
      <c r="J1001" s="4">
        <f t="shared" si="1"/>
        <v>6</v>
      </c>
      <c r="K1001" s="5">
        <f t="shared" si="2"/>
        <v>5</v>
      </c>
    </row>
    <row r="1002" ht="15.0" customHeight="1">
      <c r="C1002" s="65" t="str">
        <f t="shared" si="4"/>
        <v>Tobias</v>
      </c>
      <c r="E1002" s="23"/>
      <c r="F1002" s="23"/>
      <c r="G1002" s="27"/>
      <c r="J1002" s="4">
        <f t="shared" si="1"/>
        <v>0</v>
      </c>
      <c r="K1002" s="5">
        <f t="shared" si="2"/>
        <v>0</v>
      </c>
    </row>
    <row r="1003" ht="15.0" customHeight="1">
      <c r="C1003" s="65" t="str">
        <f t="shared" si="4"/>
        <v>Tobias</v>
      </c>
      <c r="E1003" s="23"/>
      <c r="F1003" s="23"/>
      <c r="G1003" s="60" t="s">
        <v>136</v>
      </c>
      <c r="J1003" s="4">
        <f t="shared" si="1"/>
        <v>0</v>
      </c>
      <c r="K1003" s="5">
        <f t="shared" si="2"/>
        <v>0</v>
      </c>
    </row>
    <row r="1004" ht="15.0" customHeight="1">
      <c r="C1004" s="65" t="str">
        <f t="shared" si="4"/>
        <v>Tobias</v>
      </c>
      <c r="E1004" s="69"/>
      <c r="F1004" s="69"/>
      <c r="G1004" s="27"/>
      <c r="J1004" s="4">
        <f t="shared" si="1"/>
        <v>0</v>
      </c>
      <c r="K1004" s="5">
        <f t="shared" si="2"/>
        <v>0</v>
      </c>
    </row>
    <row r="1005" ht="15.0" customHeight="1">
      <c r="C1005" s="65" t="str">
        <f t="shared" si="4"/>
        <v>Sofía Helena</v>
      </c>
      <c r="E1005" s="58" t="s">
        <v>84</v>
      </c>
      <c r="F1005" s="68">
        <v>41964.80972222222</v>
      </c>
      <c r="G1005" s="59" t="s">
        <v>731</v>
      </c>
      <c r="I1005" s="67" t="s">
        <v>246</v>
      </c>
      <c r="J1005" s="4">
        <f t="shared" si="1"/>
        <v>32</v>
      </c>
      <c r="K1005" s="5">
        <f t="shared" si="2"/>
        <v>1</v>
      </c>
    </row>
    <row r="1006" ht="15.0" customHeight="1">
      <c r="C1006" s="65" t="str">
        <f t="shared" si="4"/>
        <v>Sofía Helena</v>
      </c>
      <c r="E1006" s="23"/>
      <c r="F1006" s="23"/>
      <c r="G1006" s="59" t="s">
        <v>732</v>
      </c>
      <c r="J1006" s="4">
        <f t="shared" si="1"/>
        <v>0</v>
      </c>
      <c r="K1006" s="5">
        <f t="shared" si="2"/>
        <v>0</v>
      </c>
    </row>
    <row r="1007" ht="15.0" customHeight="1">
      <c r="C1007" s="65" t="str">
        <f t="shared" si="4"/>
        <v>Sofía Helena</v>
      </c>
      <c r="E1007" s="23"/>
      <c r="F1007" s="23"/>
      <c r="G1007" s="27"/>
      <c r="J1007" s="4">
        <f t="shared" si="1"/>
        <v>0</v>
      </c>
      <c r="K1007" s="5">
        <f t="shared" si="2"/>
        <v>0</v>
      </c>
    </row>
    <row r="1008" ht="15.0" customHeight="1">
      <c r="C1008" s="65" t="str">
        <f t="shared" si="4"/>
        <v>Sofía Helena</v>
      </c>
      <c r="E1008" s="23"/>
      <c r="F1008" s="23"/>
      <c r="G1008" s="60" t="s">
        <v>136</v>
      </c>
      <c r="J1008" s="4">
        <f t="shared" si="1"/>
        <v>0</v>
      </c>
      <c r="K1008" s="5">
        <f t="shared" si="2"/>
        <v>0</v>
      </c>
    </row>
    <row r="1009" ht="15.0" customHeight="1">
      <c r="C1009" s="65" t="str">
        <f t="shared" si="4"/>
        <v>Sofía Helena</v>
      </c>
      <c r="E1009" s="69"/>
      <c r="F1009" s="69"/>
      <c r="G1009" s="27"/>
      <c r="J1009" s="4">
        <f t="shared" si="1"/>
        <v>0</v>
      </c>
      <c r="K1009" s="5">
        <f t="shared" si="2"/>
        <v>0</v>
      </c>
    </row>
    <row r="1010" ht="15.0" customHeight="1">
      <c r="C1010" s="65" t="str">
        <f t="shared" si="4"/>
        <v>Colo</v>
      </c>
      <c r="E1010" s="58" t="s">
        <v>85</v>
      </c>
      <c r="F1010" s="68">
        <v>41964.80972222222</v>
      </c>
      <c r="G1010" s="59" t="s">
        <v>733</v>
      </c>
      <c r="I1010" s="67" t="s">
        <v>131</v>
      </c>
      <c r="J1010" s="4">
        <f t="shared" si="1"/>
        <v>3</v>
      </c>
      <c r="K1010" s="5">
        <f t="shared" si="2"/>
        <v>5</v>
      </c>
    </row>
    <row r="1011" ht="15.0" customHeight="1">
      <c r="C1011" s="65" t="str">
        <f t="shared" si="4"/>
        <v>Colo</v>
      </c>
      <c r="E1011" s="23"/>
      <c r="F1011" s="23"/>
      <c r="G1011" s="27"/>
      <c r="J1011" s="4">
        <f t="shared" si="1"/>
        <v>0</v>
      </c>
      <c r="K1011" s="5">
        <f t="shared" si="2"/>
        <v>0</v>
      </c>
    </row>
    <row r="1012" ht="15.0" customHeight="1">
      <c r="C1012" s="65" t="str">
        <f t="shared" si="4"/>
        <v>Colo</v>
      </c>
      <c r="E1012" s="23"/>
      <c r="F1012" s="23"/>
      <c r="G1012" s="60" t="s">
        <v>136</v>
      </c>
      <c r="J1012" s="4">
        <f t="shared" si="1"/>
        <v>0</v>
      </c>
      <c r="K1012" s="5">
        <f t="shared" si="2"/>
        <v>0</v>
      </c>
    </row>
    <row r="1013" ht="15.0" customHeight="1">
      <c r="C1013" s="65" t="str">
        <f t="shared" si="4"/>
        <v>Colo</v>
      </c>
      <c r="E1013" s="69"/>
      <c r="F1013" s="69"/>
      <c r="G1013" s="27"/>
      <c r="J1013" s="4">
        <f t="shared" si="1"/>
        <v>0</v>
      </c>
      <c r="K1013" s="5">
        <f t="shared" si="2"/>
        <v>0</v>
      </c>
    </row>
    <row r="1014" ht="15.0" customHeight="1">
      <c r="C1014" s="65" t="str">
        <f t="shared" si="4"/>
        <v>Juan</v>
      </c>
      <c r="E1014" s="58" t="s">
        <v>82</v>
      </c>
      <c r="F1014" s="68">
        <v>41964.81041666667</v>
      </c>
      <c r="G1014" s="59" t="s">
        <v>734</v>
      </c>
      <c r="I1014" s="67" t="s">
        <v>68</v>
      </c>
      <c r="J1014" s="4">
        <f t="shared" si="1"/>
        <v>17</v>
      </c>
      <c r="K1014" s="5">
        <f t="shared" si="2"/>
        <v>5</v>
      </c>
    </row>
    <row r="1015" ht="15.0" customHeight="1">
      <c r="C1015" s="65" t="str">
        <f t="shared" si="4"/>
        <v>Juan</v>
      </c>
      <c r="E1015" s="23"/>
      <c r="F1015" s="23"/>
      <c r="G1015" s="27"/>
      <c r="J1015" s="4">
        <f t="shared" si="1"/>
        <v>0</v>
      </c>
      <c r="K1015" s="5">
        <f t="shared" si="2"/>
        <v>0</v>
      </c>
    </row>
    <row r="1016" ht="15.0" customHeight="1">
      <c r="C1016" s="65" t="str">
        <f t="shared" si="4"/>
        <v>Juan</v>
      </c>
      <c r="E1016" s="23"/>
      <c r="F1016" s="23"/>
      <c r="G1016" s="60" t="s">
        <v>136</v>
      </c>
      <c r="J1016" s="4">
        <f t="shared" si="1"/>
        <v>0</v>
      </c>
      <c r="K1016" s="5">
        <f t="shared" si="2"/>
        <v>0</v>
      </c>
    </row>
    <row r="1017" ht="15.0" customHeight="1">
      <c r="C1017" s="65" t="str">
        <f t="shared" si="4"/>
        <v>Juan</v>
      </c>
      <c r="E1017" s="69"/>
      <c r="F1017" s="69"/>
      <c r="G1017" s="27"/>
      <c r="J1017" s="4">
        <f t="shared" si="1"/>
        <v>0</v>
      </c>
      <c r="K1017" s="5">
        <f t="shared" si="2"/>
        <v>0</v>
      </c>
    </row>
    <row r="1018" ht="15.0" customHeight="1">
      <c r="C1018" s="65" t="str">
        <f t="shared" si="4"/>
        <v>Colo</v>
      </c>
      <c r="E1018" s="58" t="s">
        <v>85</v>
      </c>
      <c r="F1018" s="68">
        <v>41964.81041666667</v>
      </c>
      <c r="G1018" s="59" t="s">
        <v>735</v>
      </c>
      <c r="J1018" s="4">
        <f t="shared" si="1"/>
        <v>0</v>
      </c>
      <c r="K1018" s="5">
        <f t="shared" si="2"/>
        <v>0</v>
      </c>
    </row>
    <row r="1019" ht="15.0" customHeight="1">
      <c r="C1019" s="65" t="str">
        <f t="shared" si="4"/>
        <v>Colo</v>
      </c>
      <c r="E1019" s="23"/>
      <c r="F1019" s="23"/>
      <c r="G1019" s="27"/>
      <c r="J1019" s="4">
        <f t="shared" si="1"/>
        <v>0</v>
      </c>
      <c r="K1019" s="5">
        <f t="shared" si="2"/>
        <v>0</v>
      </c>
    </row>
    <row r="1020" ht="15.0" customHeight="1">
      <c r="C1020" s="65" t="str">
        <f t="shared" si="4"/>
        <v>Colo</v>
      </c>
      <c r="E1020" s="23"/>
      <c r="F1020" s="23"/>
      <c r="G1020" s="60" t="s">
        <v>136</v>
      </c>
      <c r="J1020" s="4">
        <f t="shared" si="1"/>
        <v>0</v>
      </c>
      <c r="K1020" s="5">
        <f t="shared" si="2"/>
        <v>0</v>
      </c>
    </row>
    <row r="1021" ht="15.0" customHeight="1">
      <c r="C1021" s="65" t="str">
        <f t="shared" si="4"/>
        <v>Colo</v>
      </c>
      <c r="E1021" s="69"/>
      <c r="F1021" s="69"/>
      <c r="G1021" s="27"/>
      <c r="J1021" s="4">
        <f t="shared" si="1"/>
        <v>0</v>
      </c>
      <c r="K1021" s="5">
        <f t="shared" si="2"/>
        <v>0</v>
      </c>
    </row>
    <row r="1022" ht="15.0" customHeight="1">
      <c r="C1022" s="65" t="str">
        <f t="shared" si="4"/>
        <v>Sofía Helena</v>
      </c>
      <c r="E1022" s="58" t="s">
        <v>84</v>
      </c>
      <c r="F1022" s="68">
        <v>41964.811111111114</v>
      </c>
      <c r="G1022" s="59" t="s">
        <v>736</v>
      </c>
      <c r="I1022" s="67" t="s">
        <v>131</v>
      </c>
      <c r="J1022" s="4">
        <f t="shared" si="1"/>
        <v>3</v>
      </c>
      <c r="K1022" s="5">
        <f t="shared" si="2"/>
        <v>5</v>
      </c>
    </row>
    <row r="1023" ht="15.0" customHeight="1">
      <c r="C1023" s="65" t="str">
        <f t="shared" si="4"/>
        <v>Sofía Helena</v>
      </c>
      <c r="E1023" s="23"/>
      <c r="F1023" s="23"/>
      <c r="G1023" s="27"/>
      <c r="J1023" s="4">
        <f t="shared" si="1"/>
        <v>0</v>
      </c>
      <c r="K1023" s="5">
        <f t="shared" si="2"/>
        <v>0</v>
      </c>
    </row>
    <row r="1024" ht="15.0" customHeight="1">
      <c r="C1024" s="65" t="str">
        <f t="shared" si="4"/>
        <v>Sofía Helena</v>
      </c>
      <c r="E1024" s="23"/>
      <c r="F1024" s="23"/>
      <c r="G1024" s="60" t="s">
        <v>136</v>
      </c>
      <c r="J1024" s="4">
        <f t="shared" si="1"/>
        <v>0</v>
      </c>
      <c r="K1024" s="5">
        <f t="shared" si="2"/>
        <v>0</v>
      </c>
    </row>
    <row r="1025" ht="15.0" customHeight="1">
      <c r="C1025" s="65" t="str">
        <f t="shared" si="4"/>
        <v>Sofía Helena</v>
      </c>
      <c r="E1025" s="69"/>
      <c r="F1025" s="69"/>
      <c r="G1025" s="27"/>
      <c r="J1025" s="4">
        <f t="shared" si="1"/>
        <v>0</v>
      </c>
      <c r="K1025" s="5">
        <f t="shared" si="2"/>
        <v>0</v>
      </c>
    </row>
    <row r="1026" ht="15.0" customHeight="1">
      <c r="C1026" s="65" t="str">
        <f t="shared" si="4"/>
        <v>Tobias</v>
      </c>
      <c r="E1026" s="58" t="s">
        <v>93</v>
      </c>
      <c r="F1026" s="68">
        <v>41964.81180555555</v>
      </c>
      <c r="G1026" s="59" t="s">
        <v>737</v>
      </c>
      <c r="J1026" s="4">
        <f t="shared" si="1"/>
        <v>0</v>
      </c>
      <c r="K1026" s="5">
        <f t="shared" si="2"/>
        <v>0</v>
      </c>
    </row>
    <row r="1027" ht="15.0" customHeight="1">
      <c r="C1027" s="65" t="str">
        <f t="shared" si="4"/>
        <v>Tobias</v>
      </c>
      <c r="E1027" s="23"/>
      <c r="F1027" s="23"/>
      <c r="G1027" s="59" t="s">
        <v>738</v>
      </c>
      <c r="J1027" s="4">
        <f t="shared" si="1"/>
        <v>0</v>
      </c>
      <c r="K1027" s="5">
        <f t="shared" si="2"/>
        <v>0</v>
      </c>
    </row>
    <row r="1028" ht="15.0" customHeight="1">
      <c r="C1028" s="65" t="str">
        <f t="shared" si="4"/>
        <v>Tobias</v>
      </c>
      <c r="E1028" s="23"/>
      <c r="F1028" s="23"/>
      <c r="G1028" s="59" t="s">
        <v>739</v>
      </c>
      <c r="I1028" s="67" t="s">
        <v>149</v>
      </c>
      <c r="J1028" s="4">
        <f t="shared" si="1"/>
        <v>6</v>
      </c>
      <c r="K1028" s="5">
        <f t="shared" si="2"/>
        <v>5</v>
      </c>
    </row>
    <row r="1029" ht="15.0" customHeight="1">
      <c r="C1029" s="65" t="str">
        <f t="shared" si="4"/>
        <v>Tobias</v>
      </c>
      <c r="E1029" s="23"/>
      <c r="F1029" s="23"/>
      <c r="G1029" s="27"/>
      <c r="J1029" s="4">
        <f t="shared" si="1"/>
        <v>0</v>
      </c>
      <c r="K1029" s="5">
        <f t="shared" si="2"/>
        <v>0</v>
      </c>
    </row>
    <row r="1030" ht="15.0" customHeight="1">
      <c r="C1030" s="65" t="str">
        <f t="shared" si="4"/>
        <v>Tobias</v>
      </c>
      <c r="E1030" s="23"/>
      <c r="F1030" s="23"/>
      <c r="G1030" s="60" t="s">
        <v>136</v>
      </c>
      <c r="J1030" s="4">
        <f t="shared" si="1"/>
        <v>0</v>
      </c>
      <c r="K1030" s="5">
        <f t="shared" si="2"/>
        <v>0</v>
      </c>
    </row>
    <row r="1031" ht="15.0" customHeight="1">
      <c r="C1031" s="65" t="str">
        <f t="shared" si="4"/>
        <v>Tobias</v>
      </c>
      <c r="E1031" s="69"/>
      <c r="F1031" s="69"/>
      <c r="G1031" s="27"/>
      <c r="J1031" s="4">
        <f t="shared" si="1"/>
        <v>0</v>
      </c>
      <c r="K1031" s="5">
        <f t="shared" si="2"/>
        <v>0</v>
      </c>
    </row>
    <row r="1032" ht="15.0" customHeight="1">
      <c r="C1032" s="65" t="str">
        <f t="shared" si="4"/>
        <v>Colo</v>
      </c>
      <c r="E1032" s="58" t="s">
        <v>85</v>
      </c>
      <c r="F1032" s="68">
        <v>41964.81319444445</v>
      </c>
      <c r="G1032" s="59" t="s">
        <v>740</v>
      </c>
      <c r="J1032" s="4">
        <f t="shared" si="1"/>
        <v>0</v>
      </c>
      <c r="K1032" s="5">
        <f t="shared" si="2"/>
        <v>0</v>
      </c>
    </row>
    <row r="1033" ht="15.0" customHeight="1">
      <c r="C1033" s="65" t="str">
        <f t="shared" si="4"/>
        <v>Colo</v>
      </c>
      <c r="E1033" s="23"/>
      <c r="F1033" s="23"/>
      <c r="G1033" s="59" t="s">
        <v>741</v>
      </c>
      <c r="J1033" s="4">
        <f t="shared" si="1"/>
        <v>0</v>
      </c>
      <c r="K1033" s="5">
        <f t="shared" si="2"/>
        <v>0</v>
      </c>
    </row>
    <row r="1034" ht="15.0" customHeight="1">
      <c r="C1034" s="65" t="str">
        <f t="shared" si="4"/>
        <v>Colo</v>
      </c>
      <c r="E1034" s="23"/>
      <c r="F1034" s="23"/>
      <c r="G1034" s="27"/>
      <c r="J1034" s="4">
        <f t="shared" si="1"/>
        <v>0</v>
      </c>
      <c r="K1034" s="5">
        <f t="shared" si="2"/>
        <v>0</v>
      </c>
    </row>
    <row r="1035" ht="15.0" customHeight="1">
      <c r="C1035" s="65" t="str">
        <f t="shared" si="4"/>
        <v>Colo</v>
      </c>
      <c r="E1035" s="23"/>
      <c r="F1035" s="23"/>
      <c r="G1035" s="60" t="s">
        <v>136</v>
      </c>
      <c r="J1035" s="4">
        <f t="shared" si="1"/>
        <v>0</v>
      </c>
      <c r="K1035" s="5">
        <f t="shared" si="2"/>
        <v>0</v>
      </c>
    </row>
    <row r="1036" ht="15.0" customHeight="1">
      <c r="C1036" s="65" t="str">
        <f t="shared" si="4"/>
        <v>Colo</v>
      </c>
      <c r="E1036" s="69"/>
      <c r="F1036" s="69"/>
      <c r="G1036" s="27"/>
      <c r="J1036" s="4">
        <f t="shared" si="1"/>
        <v>0</v>
      </c>
      <c r="K1036" s="5">
        <f t="shared" si="2"/>
        <v>0</v>
      </c>
    </row>
    <row r="1037" ht="15.0" customHeight="1">
      <c r="C1037" s="65" t="str">
        <f t="shared" si="4"/>
        <v>Sofía Helena</v>
      </c>
      <c r="E1037" s="58" t="s">
        <v>84</v>
      </c>
      <c r="F1037" s="68">
        <v>41964.813888888886</v>
      </c>
      <c r="G1037" s="59" t="s">
        <v>742</v>
      </c>
      <c r="I1037" s="67" t="s">
        <v>149</v>
      </c>
      <c r="J1037" s="4">
        <f t="shared" si="1"/>
        <v>6</v>
      </c>
      <c r="K1037" s="5">
        <f t="shared" si="2"/>
        <v>5</v>
      </c>
    </row>
    <row r="1038" ht="15.0" customHeight="1">
      <c r="C1038" s="65" t="str">
        <f t="shared" si="4"/>
        <v>Sofía Helena</v>
      </c>
      <c r="E1038" s="23"/>
      <c r="F1038" s="23"/>
      <c r="G1038" s="59" t="s">
        <v>743</v>
      </c>
      <c r="J1038" s="4">
        <f t="shared" si="1"/>
        <v>0</v>
      </c>
      <c r="K1038" s="5">
        <f t="shared" si="2"/>
        <v>0</v>
      </c>
    </row>
    <row r="1039" ht="15.0" customHeight="1">
      <c r="C1039" s="65" t="str">
        <f t="shared" si="4"/>
        <v>Sofía Helena</v>
      </c>
      <c r="E1039" s="23"/>
      <c r="F1039" s="23"/>
      <c r="G1039" s="27"/>
      <c r="J1039" s="4">
        <f t="shared" si="1"/>
        <v>0</v>
      </c>
      <c r="K1039" s="5">
        <f t="shared" si="2"/>
        <v>0</v>
      </c>
    </row>
    <row r="1040" ht="15.0" customHeight="1">
      <c r="C1040" s="65" t="str">
        <f t="shared" si="4"/>
        <v>Sofía Helena</v>
      </c>
      <c r="E1040" s="23"/>
      <c r="F1040" s="23"/>
      <c r="G1040" s="60" t="s">
        <v>136</v>
      </c>
      <c r="J1040" s="4">
        <f t="shared" si="1"/>
        <v>0</v>
      </c>
      <c r="K1040" s="5">
        <f t="shared" si="2"/>
        <v>0</v>
      </c>
    </row>
    <row r="1041" ht="15.0" customHeight="1">
      <c r="C1041" s="65" t="str">
        <f t="shared" si="4"/>
        <v>Sofía Helena</v>
      </c>
      <c r="E1041" s="69"/>
      <c r="F1041" s="69"/>
      <c r="G1041" s="27"/>
      <c r="J1041" s="4">
        <f t="shared" si="1"/>
        <v>0</v>
      </c>
      <c r="K1041" s="5">
        <f t="shared" si="2"/>
        <v>0</v>
      </c>
    </row>
    <row r="1042" ht="15.0" customHeight="1">
      <c r="C1042" s="65" t="str">
        <f t="shared" si="4"/>
        <v>Colo</v>
      </c>
      <c r="E1042" s="58" t="s">
        <v>85</v>
      </c>
      <c r="F1042" s="68">
        <v>41964.813888888886</v>
      </c>
      <c r="G1042" s="59" t="s">
        <v>744</v>
      </c>
      <c r="I1042" s="67" t="s">
        <v>172</v>
      </c>
      <c r="J1042" s="4">
        <f t="shared" si="1"/>
        <v>26</v>
      </c>
      <c r="K1042" s="5">
        <f t="shared" si="2"/>
        <v>3</v>
      </c>
    </row>
    <row r="1043" ht="15.0" customHeight="1">
      <c r="C1043" s="65" t="str">
        <f t="shared" si="4"/>
        <v>Colo</v>
      </c>
      <c r="E1043" s="23"/>
      <c r="F1043" s="23"/>
      <c r="G1043" s="27"/>
      <c r="J1043" s="4">
        <f t="shared" si="1"/>
        <v>0</v>
      </c>
      <c r="K1043" s="5">
        <f t="shared" si="2"/>
        <v>0</v>
      </c>
    </row>
    <row r="1044" ht="15.0" customHeight="1">
      <c r="C1044" s="65" t="str">
        <f t="shared" si="4"/>
        <v>Colo</v>
      </c>
      <c r="E1044" s="23"/>
      <c r="F1044" s="23"/>
      <c r="G1044" s="60" t="s">
        <v>136</v>
      </c>
      <c r="J1044" s="4">
        <f t="shared" si="1"/>
        <v>0</v>
      </c>
      <c r="K1044" s="5">
        <f t="shared" si="2"/>
        <v>0</v>
      </c>
    </row>
    <row r="1045" ht="15.0" customHeight="1">
      <c r="C1045" s="65" t="str">
        <f t="shared" si="4"/>
        <v>Colo</v>
      </c>
      <c r="E1045" s="69"/>
      <c r="F1045" s="69"/>
      <c r="G1045" s="27"/>
      <c r="J1045" s="4">
        <f t="shared" si="1"/>
        <v>0</v>
      </c>
      <c r="K1045" s="5">
        <f t="shared" si="2"/>
        <v>0</v>
      </c>
    </row>
    <row r="1046" ht="15.0" customHeight="1">
      <c r="C1046" s="65" t="str">
        <f t="shared" si="4"/>
        <v>Sofía Helena</v>
      </c>
      <c r="E1046" s="58" t="s">
        <v>84</v>
      </c>
      <c r="F1046" s="68">
        <v>41964.81458333333</v>
      </c>
      <c r="G1046" s="59" t="s">
        <v>745</v>
      </c>
      <c r="I1046" s="67" t="s">
        <v>79</v>
      </c>
      <c r="J1046" s="4">
        <f t="shared" si="1"/>
        <v>20</v>
      </c>
      <c r="K1046" s="5">
        <f t="shared" si="2"/>
        <v>9</v>
      </c>
    </row>
    <row r="1047" ht="15.0" customHeight="1">
      <c r="C1047" s="65" t="str">
        <f t="shared" si="4"/>
        <v>Sofía Helena</v>
      </c>
      <c r="E1047" s="23"/>
      <c r="F1047" s="23"/>
      <c r="G1047" s="27"/>
      <c r="J1047" s="4">
        <f t="shared" si="1"/>
        <v>0</v>
      </c>
      <c r="K1047" s="5">
        <f t="shared" si="2"/>
        <v>0</v>
      </c>
    </row>
    <row r="1048" ht="15.0" customHeight="1">
      <c r="C1048" s="65" t="str">
        <f t="shared" si="4"/>
        <v>Sofía Helena</v>
      </c>
      <c r="E1048" s="23"/>
      <c r="F1048" s="23"/>
      <c r="G1048" s="60" t="s">
        <v>136</v>
      </c>
      <c r="J1048" s="4">
        <f t="shared" si="1"/>
        <v>0</v>
      </c>
      <c r="K1048" s="5">
        <f t="shared" si="2"/>
        <v>0</v>
      </c>
    </row>
    <row r="1049" ht="15.0" customHeight="1">
      <c r="C1049" s="65" t="str">
        <f t="shared" si="4"/>
        <v>Sofía Helena</v>
      </c>
      <c r="E1049" s="69"/>
      <c r="F1049" s="69"/>
      <c r="G1049" s="27"/>
      <c r="J1049" s="4">
        <f t="shared" si="1"/>
        <v>0</v>
      </c>
      <c r="K1049" s="5">
        <f t="shared" si="2"/>
        <v>0</v>
      </c>
    </row>
    <row r="1050" ht="15.0" customHeight="1">
      <c r="C1050" s="65" t="str">
        <f t="shared" si="4"/>
        <v>Juan</v>
      </c>
      <c r="E1050" s="58" t="s">
        <v>82</v>
      </c>
      <c r="F1050" s="68">
        <v>41964.81458333333</v>
      </c>
      <c r="G1050" s="59" t="s">
        <v>746</v>
      </c>
      <c r="I1050" s="67" t="s">
        <v>186</v>
      </c>
      <c r="J1050" s="4">
        <f t="shared" si="1"/>
        <v>15</v>
      </c>
      <c r="K1050" s="5">
        <f t="shared" si="2"/>
        <v>4</v>
      </c>
    </row>
    <row r="1051" ht="15.0" customHeight="1">
      <c r="C1051" s="65" t="str">
        <f t="shared" si="4"/>
        <v>Juan</v>
      </c>
      <c r="E1051" s="23"/>
      <c r="F1051" s="23"/>
      <c r="G1051" s="27"/>
      <c r="J1051" s="4">
        <f t="shared" si="1"/>
        <v>0</v>
      </c>
      <c r="K1051" s="5">
        <f t="shared" si="2"/>
        <v>0</v>
      </c>
    </row>
    <row r="1052" ht="15.0" customHeight="1">
      <c r="C1052" s="65" t="str">
        <f t="shared" si="4"/>
        <v>Juan</v>
      </c>
      <c r="E1052" s="23"/>
      <c r="F1052" s="23"/>
      <c r="G1052" s="60" t="s">
        <v>136</v>
      </c>
      <c r="J1052" s="4">
        <f t="shared" si="1"/>
        <v>0</v>
      </c>
      <c r="K1052" s="5">
        <f t="shared" si="2"/>
        <v>0</v>
      </c>
    </row>
    <row r="1053" ht="15.0" customHeight="1">
      <c r="C1053" s="65" t="str">
        <f t="shared" si="4"/>
        <v>Juan</v>
      </c>
      <c r="E1053" s="69"/>
      <c r="F1053" s="69"/>
      <c r="G1053" s="27"/>
      <c r="J1053" s="4">
        <f t="shared" si="1"/>
        <v>0</v>
      </c>
      <c r="K1053" s="5">
        <f t="shared" si="2"/>
        <v>0</v>
      </c>
    </row>
    <row r="1054" ht="15.0" customHeight="1">
      <c r="C1054" s="65" t="str">
        <f t="shared" si="4"/>
        <v>Sofía Helena</v>
      </c>
      <c r="E1054" s="58" t="s">
        <v>84</v>
      </c>
      <c r="F1054" s="68">
        <v>41964.81458333333</v>
      </c>
      <c r="G1054" s="59" t="s">
        <v>747</v>
      </c>
      <c r="I1054" s="67" t="s">
        <v>165</v>
      </c>
      <c r="J1054" s="4">
        <f t="shared" si="1"/>
        <v>10</v>
      </c>
      <c r="K1054" s="5">
        <f t="shared" si="2"/>
        <v>1</v>
      </c>
    </row>
    <row r="1055" ht="15.0" customHeight="1">
      <c r="C1055" s="65" t="str">
        <f t="shared" si="4"/>
        <v>Sofía Helena</v>
      </c>
      <c r="E1055" s="23"/>
      <c r="F1055" s="23"/>
      <c r="G1055" s="27"/>
      <c r="J1055" s="4">
        <f t="shared" si="1"/>
        <v>0</v>
      </c>
      <c r="K1055" s="5">
        <f t="shared" si="2"/>
        <v>0</v>
      </c>
    </row>
    <row r="1056" ht="15.0" customHeight="1">
      <c r="C1056" s="65" t="str">
        <f t="shared" si="4"/>
        <v>Sofía Helena</v>
      </c>
      <c r="E1056" s="23"/>
      <c r="F1056" s="23"/>
      <c r="G1056" s="60" t="s">
        <v>136</v>
      </c>
      <c r="J1056" s="4">
        <f t="shared" si="1"/>
        <v>0</v>
      </c>
      <c r="K1056" s="5">
        <f t="shared" si="2"/>
        <v>0</v>
      </c>
    </row>
    <row r="1057" ht="15.0" customHeight="1">
      <c r="C1057" s="65" t="str">
        <f t="shared" si="4"/>
        <v>Sofía Helena</v>
      </c>
      <c r="E1057" s="69"/>
      <c r="F1057" s="69"/>
      <c r="G1057" s="27"/>
      <c r="J1057" s="4">
        <f t="shared" si="1"/>
        <v>0</v>
      </c>
      <c r="K1057" s="5">
        <f t="shared" si="2"/>
        <v>0</v>
      </c>
    </row>
    <row r="1058" ht="15.0" customHeight="1">
      <c r="C1058" s="65" t="str">
        <f t="shared" si="4"/>
        <v>Juan</v>
      </c>
      <c r="E1058" s="58" t="s">
        <v>82</v>
      </c>
      <c r="F1058" s="68">
        <v>41964.81527777778</v>
      </c>
      <c r="G1058" s="59" t="s">
        <v>748</v>
      </c>
      <c r="J1058" s="4">
        <f t="shared" si="1"/>
        <v>0</v>
      </c>
      <c r="K1058" s="5">
        <f t="shared" si="2"/>
        <v>0</v>
      </c>
    </row>
    <row r="1059" ht="15.0" customHeight="1">
      <c r="C1059" s="65" t="str">
        <f t="shared" si="4"/>
        <v>Juan</v>
      </c>
      <c r="E1059" s="23"/>
      <c r="F1059" s="23"/>
      <c r="G1059" s="27"/>
      <c r="J1059" s="4">
        <f t="shared" si="1"/>
        <v>0</v>
      </c>
      <c r="K1059" s="5">
        <f t="shared" si="2"/>
        <v>0</v>
      </c>
    </row>
    <row r="1060" ht="15.0" customHeight="1">
      <c r="C1060" s="65" t="str">
        <f t="shared" si="4"/>
        <v>Juan</v>
      </c>
      <c r="E1060" s="23"/>
      <c r="F1060" s="23"/>
      <c r="G1060" s="60" t="s">
        <v>136</v>
      </c>
      <c r="J1060" s="4">
        <f t="shared" si="1"/>
        <v>0</v>
      </c>
      <c r="K1060" s="5">
        <f t="shared" si="2"/>
        <v>0</v>
      </c>
    </row>
    <row r="1061" ht="15.0" customHeight="1">
      <c r="C1061" s="65" t="str">
        <f t="shared" si="4"/>
        <v>Juan</v>
      </c>
      <c r="E1061" s="69"/>
      <c r="F1061" s="69"/>
      <c r="G1061" s="27"/>
      <c r="J1061" s="4">
        <f t="shared" si="1"/>
        <v>0</v>
      </c>
      <c r="K1061" s="5">
        <f t="shared" si="2"/>
        <v>0</v>
      </c>
    </row>
    <row r="1062" ht="15.0" customHeight="1">
      <c r="C1062" s="65" t="str">
        <f t="shared" si="4"/>
        <v>Sofía Helena</v>
      </c>
      <c r="E1062" s="58" t="s">
        <v>84</v>
      </c>
      <c r="F1062" s="68">
        <v>41964.81527777778</v>
      </c>
      <c r="G1062" s="59" t="s">
        <v>749</v>
      </c>
      <c r="I1062" s="67" t="s">
        <v>81</v>
      </c>
      <c r="J1062" s="4">
        <f t="shared" si="1"/>
        <v>11</v>
      </c>
      <c r="K1062" s="5">
        <f t="shared" si="2"/>
        <v>5</v>
      </c>
    </row>
    <row r="1063" ht="15.0" customHeight="1">
      <c r="C1063" s="65" t="str">
        <f t="shared" si="4"/>
        <v>Sofía Helena</v>
      </c>
      <c r="E1063" s="23"/>
      <c r="F1063" s="23"/>
      <c r="G1063" s="59" t="s">
        <v>750</v>
      </c>
      <c r="J1063" s="4">
        <f t="shared" si="1"/>
        <v>0</v>
      </c>
      <c r="K1063" s="5">
        <f t="shared" si="2"/>
        <v>0</v>
      </c>
    </row>
    <row r="1064" ht="15.0" customHeight="1">
      <c r="C1064" s="65" t="str">
        <f t="shared" si="4"/>
        <v>Sofía Helena</v>
      </c>
      <c r="E1064" s="23"/>
      <c r="F1064" s="23"/>
      <c r="G1064" s="27"/>
      <c r="J1064" s="4">
        <f t="shared" si="1"/>
        <v>0</v>
      </c>
      <c r="K1064" s="5">
        <f t="shared" si="2"/>
        <v>0</v>
      </c>
    </row>
    <row r="1065" ht="15.0" customHeight="1">
      <c r="C1065" s="65" t="str">
        <f t="shared" si="4"/>
        <v>Sofía Helena</v>
      </c>
      <c r="E1065" s="23"/>
      <c r="F1065" s="23"/>
      <c r="G1065" s="60" t="s">
        <v>136</v>
      </c>
      <c r="J1065" s="4">
        <f t="shared" si="1"/>
        <v>0</v>
      </c>
      <c r="K1065" s="5">
        <f t="shared" si="2"/>
        <v>0</v>
      </c>
    </row>
    <row r="1066" ht="15.0" customHeight="1">
      <c r="C1066" s="65" t="str">
        <f t="shared" si="4"/>
        <v>Sofía Helena</v>
      </c>
      <c r="E1066" s="69"/>
      <c r="F1066" s="69"/>
      <c r="G1066" s="27"/>
      <c r="J1066" s="4">
        <f t="shared" si="1"/>
        <v>0</v>
      </c>
      <c r="K1066" s="5">
        <f t="shared" si="2"/>
        <v>0</v>
      </c>
    </row>
    <row r="1067" ht="15.0" customHeight="1">
      <c r="C1067" s="65" t="str">
        <f t="shared" si="4"/>
        <v>Juan</v>
      </c>
      <c r="E1067" s="58" t="s">
        <v>82</v>
      </c>
      <c r="F1067" s="68">
        <v>41964.81527777778</v>
      </c>
      <c r="G1067" s="59" t="s">
        <v>751</v>
      </c>
      <c r="I1067" s="67" t="s">
        <v>58</v>
      </c>
      <c r="J1067" s="4">
        <f t="shared" si="1"/>
        <v>36</v>
      </c>
      <c r="K1067" s="5">
        <f t="shared" si="2"/>
        <v>1</v>
      </c>
    </row>
    <row r="1068" ht="15.0" customHeight="1">
      <c r="C1068" s="65" t="str">
        <f t="shared" si="4"/>
        <v>Juan</v>
      </c>
      <c r="E1068" s="23"/>
      <c r="F1068" s="23"/>
      <c r="G1068" s="27"/>
      <c r="J1068" s="4">
        <f t="shared" si="1"/>
        <v>0</v>
      </c>
      <c r="K1068" s="5">
        <f t="shared" si="2"/>
        <v>0</v>
      </c>
    </row>
    <row r="1069" ht="15.0" customHeight="1">
      <c r="C1069" s="65" t="str">
        <f t="shared" si="4"/>
        <v>Juan</v>
      </c>
      <c r="E1069" s="23"/>
      <c r="F1069" s="23"/>
      <c r="G1069" s="60" t="s">
        <v>136</v>
      </c>
      <c r="J1069" s="4">
        <f t="shared" si="1"/>
        <v>0</v>
      </c>
      <c r="K1069" s="5">
        <f t="shared" si="2"/>
        <v>0</v>
      </c>
    </row>
    <row r="1070" ht="15.0" customHeight="1">
      <c r="C1070" s="65" t="str">
        <f t="shared" si="4"/>
        <v>Juan</v>
      </c>
      <c r="E1070" s="69"/>
      <c r="F1070" s="69"/>
      <c r="G1070" s="27"/>
      <c r="J1070" s="4">
        <f t="shared" si="1"/>
        <v>0</v>
      </c>
      <c r="K1070" s="5">
        <f t="shared" si="2"/>
        <v>0</v>
      </c>
    </row>
    <row r="1071" ht="15.0" customHeight="1">
      <c r="C1071" s="65" t="str">
        <f t="shared" si="4"/>
        <v>Colo</v>
      </c>
      <c r="E1071" s="58" t="s">
        <v>85</v>
      </c>
      <c r="F1071" s="68">
        <v>41964.81527777778</v>
      </c>
      <c r="G1071" s="59" t="s">
        <v>752</v>
      </c>
      <c r="I1071" s="67" t="s">
        <v>216</v>
      </c>
      <c r="J1071" s="4">
        <f t="shared" si="1"/>
        <v>24</v>
      </c>
      <c r="K1071" s="5">
        <f t="shared" si="2"/>
        <v>7</v>
      </c>
    </row>
    <row r="1072" ht="15.0" customHeight="1">
      <c r="C1072" s="65" t="str">
        <f t="shared" si="4"/>
        <v>Colo</v>
      </c>
      <c r="E1072" s="23"/>
      <c r="F1072" s="23"/>
      <c r="G1072" s="27"/>
      <c r="J1072" s="4">
        <f t="shared" si="1"/>
        <v>0</v>
      </c>
      <c r="K1072" s="5">
        <f t="shared" si="2"/>
        <v>0</v>
      </c>
    </row>
    <row r="1073" ht="15.0" customHeight="1">
      <c r="C1073" s="65" t="str">
        <f t="shared" si="4"/>
        <v>Colo</v>
      </c>
      <c r="E1073" s="23"/>
      <c r="F1073" s="23"/>
      <c r="G1073" s="60" t="s">
        <v>136</v>
      </c>
      <c r="J1073" s="4">
        <f t="shared" si="1"/>
        <v>0</v>
      </c>
      <c r="K1073" s="5">
        <f t="shared" si="2"/>
        <v>0</v>
      </c>
    </row>
    <row r="1074" ht="15.0" customHeight="1">
      <c r="C1074" s="65" t="str">
        <f t="shared" si="4"/>
        <v>Colo</v>
      </c>
      <c r="E1074" s="69"/>
      <c r="F1074" s="69"/>
      <c r="G1074" s="27"/>
      <c r="J1074" s="4">
        <f t="shared" si="1"/>
        <v>0</v>
      </c>
      <c r="K1074" s="5">
        <f t="shared" si="2"/>
        <v>0</v>
      </c>
    </row>
    <row r="1075" ht="15.0" customHeight="1">
      <c r="C1075" s="65" t="str">
        <f t="shared" si="4"/>
        <v>Juan</v>
      </c>
      <c r="E1075" s="58" t="s">
        <v>82</v>
      </c>
      <c r="F1075" s="68">
        <v>41964.816666666666</v>
      </c>
      <c r="G1075" s="59" t="s">
        <v>753</v>
      </c>
      <c r="I1075" s="67" t="s">
        <v>227</v>
      </c>
      <c r="J1075" s="4">
        <f t="shared" si="1"/>
        <v>27</v>
      </c>
      <c r="K1075" s="5">
        <f t="shared" si="2"/>
        <v>10</v>
      </c>
    </row>
    <row r="1076" ht="15.0" customHeight="1">
      <c r="C1076" s="65" t="str">
        <f t="shared" si="4"/>
        <v>Juan</v>
      </c>
      <c r="E1076" s="23"/>
      <c r="F1076" s="23"/>
      <c r="G1076" s="59" t="s">
        <v>754</v>
      </c>
      <c r="J1076" s="4">
        <f t="shared" si="1"/>
        <v>0</v>
      </c>
      <c r="K1076" s="5">
        <f t="shared" si="2"/>
        <v>0</v>
      </c>
    </row>
    <row r="1077" ht="15.0" customHeight="1">
      <c r="C1077" s="65" t="str">
        <f t="shared" si="4"/>
        <v>Juan</v>
      </c>
      <c r="E1077" s="23"/>
      <c r="F1077" s="23"/>
      <c r="G1077" s="27"/>
      <c r="J1077" s="4">
        <f t="shared" si="1"/>
        <v>0</v>
      </c>
      <c r="K1077" s="5">
        <f t="shared" si="2"/>
        <v>0</v>
      </c>
    </row>
    <row r="1078" ht="15.0" customHeight="1">
      <c r="C1078" s="65" t="str">
        <f t="shared" si="4"/>
        <v>Juan</v>
      </c>
      <c r="E1078" s="23"/>
      <c r="F1078" s="23"/>
      <c r="G1078" s="60" t="s">
        <v>136</v>
      </c>
      <c r="J1078" s="4">
        <f t="shared" si="1"/>
        <v>0</v>
      </c>
      <c r="K1078" s="5">
        <f t="shared" si="2"/>
        <v>0</v>
      </c>
    </row>
    <row r="1079" ht="15.0" customHeight="1">
      <c r="C1079" s="65" t="str">
        <f t="shared" si="4"/>
        <v>Juan</v>
      </c>
      <c r="E1079" s="69"/>
      <c r="F1079" s="69"/>
      <c r="G1079" s="27"/>
      <c r="J1079" s="4">
        <f t="shared" si="1"/>
        <v>0</v>
      </c>
      <c r="K1079" s="5">
        <f t="shared" si="2"/>
        <v>0</v>
      </c>
    </row>
    <row r="1080" ht="15.0" customHeight="1">
      <c r="C1080" s="65" t="str">
        <f t="shared" si="4"/>
        <v>Tobias</v>
      </c>
      <c r="E1080" s="58" t="s">
        <v>93</v>
      </c>
      <c r="F1080" s="68">
        <v>41964.816666666666</v>
      </c>
      <c r="G1080" s="59" t="s">
        <v>755</v>
      </c>
      <c r="J1080" s="4">
        <f t="shared" si="1"/>
        <v>0</v>
      </c>
      <c r="K1080" s="5">
        <f t="shared" si="2"/>
        <v>0</v>
      </c>
    </row>
    <row r="1081" ht="15.0" customHeight="1">
      <c r="C1081" s="65" t="str">
        <f t="shared" si="4"/>
        <v>Tobias</v>
      </c>
      <c r="E1081" s="23"/>
      <c r="F1081" s="23"/>
      <c r="G1081" s="27"/>
      <c r="J1081" s="4">
        <f t="shared" si="1"/>
        <v>0</v>
      </c>
      <c r="K1081" s="5">
        <f t="shared" si="2"/>
        <v>0</v>
      </c>
    </row>
    <row r="1082" ht="15.0" customHeight="1">
      <c r="C1082" s="65" t="str">
        <f t="shared" si="4"/>
        <v>Tobias</v>
      </c>
      <c r="E1082" s="23"/>
      <c r="F1082" s="23"/>
      <c r="G1082" s="60" t="s">
        <v>136</v>
      </c>
      <c r="J1082" s="4">
        <f t="shared" si="1"/>
        <v>0</v>
      </c>
      <c r="K1082" s="5">
        <f t="shared" si="2"/>
        <v>0</v>
      </c>
    </row>
    <row r="1083" ht="15.0" customHeight="1">
      <c r="C1083" s="65" t="str">
        <f t="shared" si="4"/>
        <v>Tobias</v>
      </c>
      <c r="E1083" s="69"/>
      <c r="F1083" s="69"/>
      <c r="G1083" s="27"/>
      <c r="J1083" s="4">
        <f t="shared" si="1"/>
        <v>0</v>
      </c>
      <c r="K1083" s="5">
        <f t="shared" si="2"/>
        <v>0</v>
      </c>
    </row>
    <row r="1084" ht="15.0" customHeight="1">
      <c r="C1084" s="65" t="str">
        <f t="shared" si="4"/>
        <v>Sofía Helena</v>
      </c>
      <c r="E1084" s="58" t="s">
        <v>84</v>
      </c>
      <c r="F1084" s="68">
        <v>41964.816666666666</v>
      </c>
      <c r="G1084" s="59" t="s">
        <v>756</v>
      </c>
      <c r="J1084" s="4">
        <f t="shared" si="1"/>
        <v>0</v>
      </c>
      <c r="K1084" s="5">
        <f t="shared" si="2"/>
        <v>0</v>
      </c>
    </row>
    <row r="1085" ht="15.0" customHeight="1">
      <c r="C1085" s="65" t="str">
        <f t="shared" si="4"/>
        <v>Sofía Helena</v>
      </c>
      <c r="E1085" s="23"/>
      <c r="F1085" s="23"/>
      <c r="G1085" s="27"/>
      <c r="J1085" s="4">
        <f t="shared" si="1"/>
        <v>0</v>
      </c>
      <c r="K1085" s="5">
        <f t="shared" si="2"/>
        <v>0</v>
      </c>
    </row>
    <row r="1086" ht="15.0" customHeight="1">
      <c r="C1086" s="65" t="str">
        <f t="shared" si="4"/>
        <v>Sofía Helena</v>
      </c>
      <c r="E1086" s="23"/>
      <c r="F1086" s="23"/>
      <c r="G1086" s="60" t="s">
        <v>136</v>
      </c>
      <c r="J1086" s="4">
        <f t="shared" si="1"/>
        <v>0</v>
      </c>
      <c r="K1086" s="5">
        <f t="shared" si="2"/>
        <v>0</v>
      </c>
    </row>
    <row r="1087" ht="15.0" customHeight="1">
      <c r="C1087" s="65" t="str">
        <f t="shared" si="4"/>
        <v>Sofía Helena</v>
      </c>
      <c r="E1087" s="69"/>
      <c r="F1087" s="69"/>
      <c r="G1087" s="27"/>
      <c r="J1087" s="4">
        <f t="shared" si="1"/>
        <v>0</v>
      </c>
      <c r="K1087" s="5">
        <f t="shared" si="2"/>
        <v>0</v>
      </c>
    </row>
    <row r="1088" ht="15.0" customHeight="1">
      <c r="C1088" s="65" t="str">
        <f t="shared" si="4"/>
        <v>Colo</v>
      </c>
      <c r="E1088" s="58" t="s">
        <v>85</v>
      </c>
      <c r="F1088" s="68">
        <v>41964.81736111111</v>
      </c>
      <c r="G1088" s="59" t="s">
        <v>757</v>
      </c>
      <c r="J1088" s="4">
        <f t="shared" si="1"/>
        <v>0</v>
      </c>
      <c r="K1088" s="5">
        <f t="shared" si="2"/>
        <v>0</v>
      </c>
    </row>
    <row r="1089" ht="15.0" customHeight="1">
      <c r="C1089" s="65" t="str">
        <f t="shared" si="4"/>
        <v>Colo</v>
      </c>
      <c r="E1089" s="23"/>
      <c r="F1089" s="23"/>
      <c r="G1089" s="59" t="s">
        <v>758</v>
      </c>
      <c r="I1089" s="67" t="s">
        <v>58</v>
      </c>
      <c r="J1089" s="4">
        <f t="shared" si="1"/>
        <v>36</v>
      </c>
      <c r="K1089" s="5">
        <f t="shared" si="2"/>
        <v>1</v>
      </c>
    </row>
    <row r="1090" ht="15.0" customHeight="1">
      <c r="C1090" s="65" t="str">
        <f t="shared" si="4"/>
        <v>Colo</v>
      </c>
      <c r="E1090" s="23"/>
      <c r="F1090" s="23"/>
      <c r="G1090" s="27"/>
      <c r="J1090" s="4">
        <f t="shared" si="1"/>
        <v>0</v>
      </c>
      <c r="K1090" s="5">
        <f t="shared" si="2"/>
        <v>0</v>
      </c>
    </row>
    <row r="1091" ht="15.0" customHeight="1">
      <c r="C1091" s="65" t="str">
        <f t="shared" si="4"/>
        <v>Colo</v>
      </c>
      <c r="E1091" s="23"/>
      <c r="F1091" s="23"/>
      <c r="G1091" s="60" t="s">
        <v>136</v>
      </c>
      <c r="J1091" s="4">
        <f t="shared" si="1"/>
        <v>0</v>
      </c>
      <c r="K1091" s="5">
        <f t="shared" si="2"/>
        <v>0</v>
      </c>
    </row>
    <row r="1092" ht="15.0" customHeight="1">
      <c r="C1092" s="65" t="str">
        <f t="shared" si="4"/>
        <v>Colo</v>
      </c>
      <c r="E1092" s="69"/>
      <c r="F1092" s="69"/>
      <c r="G1092" s="27"/>
      <c r="J1092" s="4">
        <f t="shared" si="1"/>
        <v>0</v>
      </c>
      <c r="K1092" s="5">
        <f t="shared" si="2"/>
        <v>0</v>
      </c>
    </row>
    <row r="1093" ht="15.0" customHeight="1">
      <c r="C1093" s="65" t="str">
        <f t="shared" si="4"/>
        <v>Juan</v>
      </c>
      <c r="E1093" s="58" t="s">
        <v>82</v>
      </c>
      <c r="F1093" s="68">
        <v>41964.81805555556</v>
      </c>
      <c r="G1093" s="59" t="s">
        <v>759</v>
      </c>
      <c r="I1093" s="67" t="s">
        <v>219</v>
      </c>
      <c r="J1093" s="4">
        <f t="shared" si="1"/>
        <v>25</v>
      </c>
      <c r="K1093" s="5">
        <f t="shared" si="2"/>
        <v>2</v>
      </c>
    </row>
    <row r="1094" ht="15.0" customHeight="1">
      <c r="C1094" s="65" t="str">
        <f t="shared" si="4"/>
        <v>Juan</v>
      </c>
      <c r="E1094" s="23"/>
      <c r="F1094" s="23"/>
      <c r="G1094" s="59" t="s">
        <v>760</v>
      </c>
      <c r="I1094" s="67" t="s">
        <v>58</v>
      </c>
      <c r="J1094" s="4">
        <f t="shared" si="1"/>
        <v>36</v>
      </c>
      <c r="K1094" s="5">
        <f t="shared" si="2"/>
        <v>1</v>
      </c>
    </row>
    <row r="1095" ht="15.0" customHeight="1">
      <c r="C1095" s="65" t="str">
        <f t="shared" si="4"/>
        <v>Juan</v>
      </c>
      <c r="E1095" s="23"/>
      <c r="F1095" s="23"/>
      <c r="G1095" s="27"/>
      <c r="J1095" s="4">
        <f t="shared" si="1"/>
        <v>0</v>
      </c>
      <c r="K1095" s="5">
        <f t="shared" si="2"/>
        <v>0</v>
      </c>
    </row>
    <row r="1096" ht="15.0" customHeight="1">
      <c r="C1096" s="65" t="str">
        <f t="shared" si="4"/>
        <v>Juan</v>
      </c>
      <c r="E1096" s="23"/>
      <c r="F1096" s="23"/>
      <c r="G1096" s="60" t="s">
        <v>136</v>
      </c>
      <c r="J1096" s="4">
        <f t="shared" si="1"/>
        <v>0</v>
      </c>
      <c r="K1096" s="5">
        <f t="shared" si="2"/>
        <v>0</v>
      </c>
    </row>
    <row r="1097" ht="15.0" customHeight="1">
      <c r="C1097" s="65" t="str">
        <f t="shared" si="4"/>
        <v>Juan</v>
      </c>
      <c r="E1097" s="69"/>
      <c r="F1097" s="69"/>
      <c r="G1097" s="27"/>
      <c r="J1097" s="4">
        <f t="shared" si="1"/>
        <v>0</v>
      </c>
      <c r="K1097" s="5">
        <f t="shared" si="2"/>
        <v>0</v>
      </c>
    </row>
    <row r="1098" ht="15.0" customHeight="1">
      <c r="C1098" s="65" t="str">
        <f t="shared" si="4"/>
        <v>Tobias</v>
      </c>
      <c r="E1098" s="58" t="s">
        <v>93</v>
      </c>
      <c r="F1098" s="68">
        <v>41964.81805555556</v>
      </c>
      <c r="G1098" s="59" t="s">
        <v>761</v>
      </c>
      <c r="I1098" s="67" t="s">
        <v>58</v>
      </c>
      <c r="J1098" s="4">
        <f t="shared" si="1"/>
        <v>36</v>
      </c>
      <c r="K1098" s="5">
        <f t="shared" si="2"/>
        <v>1</v>
      </c>
    </row>
    <row r="1099" ht="15.0" customHeight="1">
      <c r="C1099" s="65" t="str">
        <f t="shared" si="4"/>
        <v>Tobias</v>
      </c>
      <c r="E1099" s="23"/>
      <c r="F1099" s="23"/>
      <c r="G1099" s="27"/>
      <c r="J1099" s="4">
        <f t="shared" si="1"/>
        <v>0</v>
      </c>
      <c r="K1099" s="5">
        <f t="shared" si="2"/>
        <v>0</v>
      </c>
    </row>
    <row r="1100" ht="15.0" customHeight="1">
      <c r="C1100" s="65" t="str">
        <f t="shared" si="4"/>
        <v>Tobias</v>
      </c>
      <c r="E1100" s="23"/>
      <c r="F1100" s="23"/>
      <c r="G1100" s="60" t="s">
        <v>136</v>
      </c>
      <c r="J1100" s="4">
        <f t="shared" si="1"/>
        <v>0</v>
      </c>
      <c r="K1100" s="5">
        <f t="shared" si="2"/>
        <v>0</v>
      </c>
    </row>
    <row r="1101" ht="15.0" customHeight="1">
      <c r="C1101" s="65" t="str">
        <f t="shared" si="4"/>
        <v>Tobias</v>
      </c>
      <c r="E1101" s="69"/>
      <c r="F1101" s="69"/>
      <c r="G1101" s="27"/>
      <c r="J1101" s="4">
        <f t="shared" si="1"/>
        <v>0</v>
      </c>
      <c r="K1101" s="5">
        <f t="shared" si="2"/>
        <v>0</v>
      </c>
    </row>
    <row r="1102" ht="15.0" customHeight="1">
      <c r="C1102" s="65" t="str">
        <f t="shared" si="4"/>
        <v>Colo</v>
      </c>
      <c r="E1102" s="58" t="s">
        <v>85</v>
      </c>
      <c r="F1102" s="68">
        <v>41964.81805555556</v>
      </c>
      <c r="G1102" s="59" t="s">
        <v>762</v>
      </c>
      <c r="I1102" s="67" t="s">
        <v>152</v>
      </c>
      <c r="J1102" s="4">
        <f t="shared" si="1"/>
        <v>7</v>
      </c>
      <c r="K1102" s="5">
        <f t="shared" si="2"/>
        <v>5</v>
      </c>
    </row>
    <row r="1103" ht="15.0" customHeight="1">
      <c r="C1103" s="65" t="str">
        <f t="shared" si="4"/>
        <v>Colo</v>
      </c>
      <c r="E1103" s="23"/>
      <c r="F1103" s="23"/>
      <c r="G1103" s="27"/>
      <c r="J1103" s="4">
        <f t="shared" si="1"/>
        <v>0</v>
      </c>
      <c r="K1103" s="5">
        <f t="shared" si="2"/>
        <v>0</v>
      </c>
    </row>
    <row r="1104" ht="15.0" customHeight="1">
      <c r="C1104" s="65" t="str">
        <f t="shared" si="4"/>
        <v>Colo</v>
      </c>
      <c r="E1104" s="23"/>
      <c r="F1104" s="23"/>
      <c r="G1104" s="60" t="s">
        <v>136</v>
      </c>
      <c r="J1104" s="4">
        <f t="shared" si="1"/>
        <v>0</v>
      </c>
      <c r="K1104" s="5">
        <f t="shared" si="2"/>
        <v>0</v>
      </c>
    </row>
    <row r="1105" ht="15.0" customHeight="1">
      <c r="C1105" s="65" t="str">
        <f t="shared" si="4"/>
        <v>Colo</v>
      </c>
      <c r="E1105" s="69"/>
      <c r="F1105" s="69"/>
      <c r="G1105" s="27"/>
      <c r="J1105" s="4">
        <f t="shared" si="1"/>
        <v>0</v>
      </c>
      <c r="K1105" s="5">
        <f t="shared" si="2"/>
        <v>0</v>
      </c>
    </row>
    <row r="1106" ht="15.0" customHeight="1">
      <c r="C1106" s="65" t="str">
        <f t="shared" si="4"/>
        <v>Sofía Helena</v>
      </c>
      <c r="E1106" s="58" t="s">
        <v>84</v>
      </c>
      <c r="F1106" s="68">
        <v>41964.81805555556</v>
      </c>
      <c r="G1106" s="59" t="s">
        <v>763</v>
      </c>
      <c r="I1106" s="67" t="s">
        <v>58</v>
      </c>
      <c r="J1106" s="4">
        <f t="shared" si="1"/>
        <v>36</v>
      </c>
      <c r="K1106" s="5">
        <f t="shared" si="2"/>
        <v>1</v>
      </c>
    </row>
    <row r="1107" ht="15.0" customHeight="1">
      <c r="C1107" s="65" t="str">
        <f t="shared" si="4"/>
        <v>Sofía Helena</v>
      </c>
      <c r="E1107" s="23"/>
      <c r="F1107" s="23"/>
      <c r="G1107" s="27"/>
      <c r="J1107" s="4">
        <f t="shared" si="1"/>
        <v>0</v>
      </c>
      <c r="K1107" s="5">
        <f t="shared" si="2"/>
        <v>0</v>
      </c>
    </row>
    <row r="1108" ht="15.0" customHeight="1">
      <c r="C1108" s="65" t="str">
        <f t="shared" si="4"/>
        <v>Sofía Helena</v>
      </c>
      <c r="E1108" s="23"/>
      <c r="F1108" s="23"/>
      <c r="G1108" s="60" t="s">
        <v>136</v>
      </c>
      <c r="J1108" s="4">
        <f t="shared" si="1"/>
        <v>0</v>
      </c>
      <c r="K1108" s="5">
        <f t="shared" si="2"/>
        <v>0</v>
      </c>
    </row>
    <row r="1109" ht="15.0" customHeight="1">
      <c r="C1109" s="65" t="str">
        <f t="shared" si="4"/>
        <v>Sofía Helena</v>
      </c>
      <c r="E1109" s="69"/>
      <c r="F1109" s="69"/>
      <c r="G1109" s="27"/>
      <c r="J1109" s="4">
        <f t="shared" si="1"/>
        <v>0</v>
      </c>
      <c r="K1109" s="5">
        <f t="shared" si="2"/>
        <v>0</v>
      </c>
    </row>
    <row r="1110" ht="15.0" customHeight="1">
      <c r="C1110" s="65" t="str">
        <f t="shared" si="4"/>
        <v>Juan</v>
      </c>
      <c r="E1110" s="58" t="s">
        <v>82</v>
      </c>
      <c r="F1110" s="68">
        <v>41964.81805555556</v>
      </c>
      <c r="G1110" s="59" t="s">
        <v>764</v>
      </c>
      <c r="I1110" s="67" t="s">
        <v>172</v>
      </c>
      <c r="J1110" s="4">
        <f t="shared" si="1"/>
        <v>26</v>
      </c>
      <c r="K1110" s="5">
        <f t="shared" si="2"/>
        <v>3</v>
      </c>
    </row>
    <row r="1111" ht="15.0" customHeight="1">
      <c r="C1111" s="65" t="str">
        <f t="shared" si="4"/>
        <v>Juan</v>
      </c>
      <c r="E1111" s="23"/>
      <c r="F1111" s="23"/>
      <c r="G1111" s="59" t="s">
        <v>765</v>
      </c>
      <c r="J1111" s="4">
        <f t="shared" si="1"/>
        <v>0</v>
      </c>
      <c r="K1111" s="5">
        <f t="shared" si="2"/>
        <v>0</v>
      </c>
    </row>
    <row r="1112" ht="15.0" customHeight="1">
      <c r="C1112" s="65" t="str">
        <f t="shared" si="4"/>
        <v>Juan</v>
      </c>
      <c r="E1112" s="23"/>
      <c r="F1112" s="23"/>
      <c r="G1112" s="27"/>
      <c r="J1112" s="4">
        <f t="shared" si="1"/>
        <v>0</v>
      </c>
      <c r="K1112" s="5">
        <f t="shared" si="2"/>
        <v>0</v>
      </c>
    </row>
    <row r="1113" ht="15.0" customHeight="1">
      <c r="C1113" s="65" t="str">
        <f t="shared" si="4"/>
        <v>Juan</v>
      </c>
      <c r="E1113" s="23"/>
      <c r="F1113" s="23"/>
      <c r="G1113" s="60" t="s">
        <v>136</v>
      </c>
      <c r="J1113" s="4">
        <f t="shared" si="1"/>
        <v>0</v>
      </c>
      <c r="K1113" s="5">
        <f t="shared" si="2"/>
        <v>0</v>
      </c>
    </row>
    <row r="1114" ht="15.0" customHeight="1">
      <c r="C1114" s="65" t="str">
        <f t="shared" si="4"/>
        <v>Juan</v>
      </c>
      <c r="E1114" s="69"/>
      <c r="F1114" s="69"/>
      <c r="G1114" s="27"/>
      <c r="J1114" s="4">
        <f t="shared" si="1"/>
        <v>0</v>
      </c>
      <c r="K1114" s="5">
        <f t="shared" si="2"/>
        <v>0</v>
      </c>
    </row>
    <row r="1115" ht="15.0" customHeight="1">
      <c r="C1115" s="65" t="str">
        <f t="shared" si="4"/>
        <v>Colo</v>
      </c>
      <c r="E1115" s="58" t="s">
        <v>85</v>
      </c>
      <c r="F1115" s="68">
        <v>41964.81875</v>
      </c>
      <c r="G1115" s="59" t="s">
        <v>766</v>
      </c>
      <c r="I1115" s="67" t="s">
        <v>58</v>
      </c>
      <c r="J1115" s="4">
        <f t="shared" si="1"/>
        <v>36</v>
      </c>
      <c r="K1115" s="5">
        <f t="shared" si="2"/>
        <v>1</v>
      </c>
    </row>
    <row r="1116" ht="15.0" customHeight="1">
      <c r="C1116" s="65" t="str">
        <f t="shared" si="4"/>
        <v>Colo</v>
      </c>
      <c r="E1116" s="23"/>
      <c r="F1116" s="23"/>
      <c r="G1116" s="27"/>
      <c r="J1116" s="4">
        <f t="shared" si="1"/>
        <v>0</v>
      </c>
      <c r="K1116" s="5">
        <f t="shared" si="2"/>
        <v>0</v>
      </c>
    </row>
    <row r="1117" ht="15.0" customHeight="1">
      <c r="C1117" s="65" t="str">
        <f t="shared" si="4"/>
        <v>Colo</v>
      </c>
      <c r="E1117" s="23"/>
      <c r="F1117" s="23"/>
      <c r="G1117" s="60" t="s">
        <v>136</v>
      </c>
      <c r="J1117" s="4">
        <f t="shared" si="1"/>
        <v>0</v>
      </c>
      <c r="K1117" s="5">
        <f t="shared" si="2"/>
        <v>0</v>
      </c>
    </row>
    <row r="1118" ht="15.0" customHeight="1">
      <c r="C1118" s="65" t="str">
        <f t="shared" si="4"/>
        <v>Colo</v>
      </c>
      <c r="E1118" s="69"/>
      <c r="F1118" s="27"/>
      <c r="G1118" s="27"/>
      <c r="J1118" s="4">
        <f t="shared" si="1"/>
        <v>0</v>
      </c>
      <c r="K1118" s="5">
        <f t="shared" si="2"/>
        <v>0</v>
      </c>
    </row>
    <row r="1119" ht="15.0" customHeight="1">
      <c r="C1119" s="65" t="str">
        <f t="shared" si="4"/>
        <v>Juan</v>
      </c>
      <c r="E1119" s="58" t="s">
        <v>82</v>
      </c>
      <c r="F1119" s="58" t="s">
        <v>767</v>
      </c>
      <c r="G1119" s="59" t="s">
        <v>768</v>
      </c>
      <c r="J1119" s="4">
        <f t="shared" si="1"/>
        <v>0</v>
      </c>
      <c r="K1119" s="5">
        <f t="shared" si="2"/>
        <v>0</v>
      </c>
    </row>
    <row r="1120" ht="15.0" customHeight="1">
      <c r="C1120" s="65" t="str">
        <f t="shared" si="4"/>
        <v>Juan</v>
      </c>
      <c r="E1120" s="23"/>
      <c r="F1120" s="23"/>
      <c r="G1120" s="27"/>
      <c r="J1120" s="4">
        <f t="shared" si="1"/>
        <v>0</v>
      </c>
      <c r="K1120" s="5">
        <f t="shared" si="2"/>
        <v>0</v>
      </c>
    </row>
  </sheetData>
  <dataValidations>
    <dataValidation type="list" allowBlank="1" showErrorMessage="1" sqref="I3:I5 I7:I27 I29:I1120">
      <formula1>$W$28:$W$63</formula1>
    </dataValidation>
    <dataValidation type="list" allowBlank="1" showErrorMessage="1" sqref="K1:K2">
      <formula1>$O$4:$O$15</formula1>
    </dataValidation>
  </dataValidations>
  <drawing r:id="rId2"/>
  <legacyDrawing r:id="rId3"/>
</worksheet>
</file>