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1_ WG09" sheetId="1" r:id="rId3"/>
    <sheet state="visible" name="t1 WG10" sheetId="2" r:id="rId4"/>
  </sheets>
  <definedNames>
    <definedName localSheetId="1" name="k">'t1 WG10'!$K$17</definedName>
    <definedName localSheetId="0" name="k">'T1_ WG09'!$K$17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<sst xmlns="http://schemas.openxmlformats.org/spreadsheetml/2006/main" count="2318" uniqueCount="836">
  <si>
    <t>FECHA</t>
  </si>
  <si>
    <t>AUTOR</t>
  </si>
  <si>
    <t>DESCRIPCION</t>
  </si>
  <si>
    <t>limite de conversacion</t>
  </si>
  <si>
    <t>HORA</t>
  </si>
  <si>
    <t>MENSAJE</t>
  </si>
  <si>
    <t>Patrón Comunicación</t>
  </si>
  <si>
    <t>ATRIBUTO</t>
  </si>
  <si>
    <t>CONDUCTA</t>
  </si>
  <si>
    <t>Conducta (Descripción)</t>
  </si>
  <si>
    <t># interacc.</t>
  </si>
  <si>
    <t>% del equipo</t>
  </si>
  <si>
    <t>Problemas Grupales</t>
  </si>
  <si>
    <t>Ind de interac intragrupal</t>
  </si>
  <si>
    <t>Baltasar Solanilla</t>
  </si>
  <si>
    <t>Buenas! Alguien conectado?</t>
  </si>
  <si>
    <t>totales &gt;&gt;</t>
  </si>
  <si>
    <t>Conflicto</t>
  </si>
  <si>
    <t>Conducta</t>
  </si>
  <si>
    <t>limi. Sup</t>
  </si>
  <si>
    <t>lim. Inf.</t>
  </si>
  <si>
    <t>IPA</t>
  </si>
  <si>
    <t>% por sub-h</t>
  </si>
  <si>
    <t>Muestra solidaridad</t>
  </si>
  <si>
    <t>Comunicación</t>
  </si>
  <si>
    <t>c6</t>
  </si>
  <si>
    <t>.</t>
  </si>
  <si>
    <t>Muestra relajamiento o moderación</t>
  </si>
  <si>
    <t>c7</t>
  </si>
  <si>
    <t>Emmanuel</t>
  </si>
  <si>
    <t>mié. 10:59</t>
  </si>
  <si>
    <t>Hola. Estuve investigando y complete un poco los ejemplos y el punto 3. No se si estará bien justificado. Voy a estar conectado por cualquier cosa.</t>
  </si>
  <si>
    <t>¿Están de acuerdo...?</t>
  </si>
  <si>
    <t>Adrian Quevedo</t>
  </si>
  <si>
    <t>Hola chicos mi nombre es Adrian Quevedo, estoy de acuerdo con Baltasar en que la idea es trabajar directamente sobre google docs utilizando todo lo que este a nuestra dispocicion en google docs</t>
  </si>
  <si>
    <t>Continuemos…</t>
  </si>
  <si>
    <t>Muestra acuerdo o aprueba</t>
  </si>
  <si>
    <t>Evaluación</t>
  </si>
  <si>
    <t>c5</t>
  </si>
  <si>
    <t>yo ya busque informacion en sobre learning machine ahora subo el material y hago una introducion</t>
  </si>
  <si>
    <t>Hay que hacer lo siguiente…</t>
  </si>
  <si>
    <t>Da sugerencia u orientación</t>
  </si>
  <si>
    <t>c8</t>
  </si>
  <si>
    <t>•</t>
  </si>
  <si>
    <t>si ven algo incorrecto modifiquen y agreguen lo que quieran</t>
  </si>
  <si>
    <t>Pero podría ocurrir que…</t>
  </si>
  <si>
    <t>Da opiniones</t>
  </si>
  <si>
    <t>Control</t>
  </si>
  <si>
    <t>c4</t>
  </si>
  <si>
    <t>Da información</t>
  </si>
  <si>
    <t>c9</t>
  </si>
  <si>
    <t>Maxi</t>
  </si>
  <si>
    <t>mié. 12:05</t>
  </si>
  <si>
    <t>Para mi esta bien, a ver si los chicos que faltan pueden agregar algo más de ser necesario</t>
  </si>
  <si>
    <t>Si, estoy de acuerdo…</t>
  </si>
  <si>
    <t>Pide información</t>
  </si>
  <si>
    <t>Decisión</t>
  </si>
  <si>
    <t>c3</t>
  </si>
  <si>
    <t>Bueno dale! De a poco vamos apareciendo, faltan 2.</t>
  </si>
  <si>
    <t>¡Esto va bien! Sigamos…</t>
  </si>
  <si>
    <t>Pide opinión</t>
  </si>
  <si>
    <t>c10</t>
  </si>
  <si>
    <t>problema !!!</t>
  </si>
  <si>
    <t>Pide sugerencias u orientación</t>
  </si>
  <si>
    <t>Reducción de tensión</t>
  </si>
  <si>
    <t>c2</t>
  </si>
  <si>
    <t>Muestra desacuerdo o desaprobación</t>
  </si>
  <si>
    <t>c11</t>
  </si>
  <si>
    <t>si, yo lo vi ayer y empece a buscar algo de informacion sobre el punto 1 y algo encontre aunque no mucho. esperemos aparescan todos</t>
  </si>
  <si>
    <t>Muestra tensión o molestia</t>
  </si>
  <si>
    <t>Reintegración</t>
  </si>
  <si>
    <t>c1</t>
  </si>
  <si>
    <t>Hola. Voy enviando el tp1 si quieren.</t>
  </si>
  <si>
    <t>Muestra antagonismo o agresividad</t>
  </si>
  <si>
    <t>c12</t>
  </si>
  <si>
    <t>No se quieren agregar algo mas?</t>
  </si>
  <si>
    <t>¿Qué falta considerar?...</t>
  </si>
  <si>
    <t>Pablo Velazquez se ha unido al chat de grupo.</t>
  </si>
  <si>
    <t xml:space="preserve"> % de interacción por atributo</t>
  </si>
  <si>
    <t>Alumno: &gt;&gt;&gt;&gt;&gt;</t>
  </si>
  <si>
    <t>&gt;&gt;&gt;</t>
  </si>
  <si>
    <t>NULL</t>
  </si>
  <si>
    <t>hernan</t>
  </si>
  <si>
    <t xml:space="preserve">Baltasar </t>
  </si>
  <si>
    <t>Interacciones de :</t>
  </si>
  <si>
    <t>Dale, iba a decir lo mismo</t>
  </si>
  <si>
    <t>acá les envió la información que utilice</t>
  </si>
  <si>
    <t xml:space="preserve">Adrian </t>
  </si>
  <si>
    <t>http://www.dc.uba.ar/materias/aa/2011/cuat2</t>
  </si>
  <si>
    <t xml:space="preserve">Pablo </t>
  </si>
  <si>
    <t>Pablo Velazquez</t>
  </si>
  <si>
    <t>es del departamento de computacion de la UBA asi que creo debe estar bien</t>
  </si>
  <si>
    <t xml:space="preserve">Juan </t>
  </si>
  <si>
    <t>Juan Cruz</t>
  </si>
  <si>
    <t>http://dis.unal.edu.co/~fgonza/courses/2007-I/ml/</t>
  </si>
  <si>
    <t>Voy agregando los nombres en el documento</t>
  </si>
  <si>
    <t xml:space="preserve">Nadia </t>
  </si>
  <si>
    <t>Esperamos un poco y lo enviamos mas a la tarde</t>
  </si>
  <si>
    <t>Yo creo que debemos intentar…</t>
  </si>
  <si>
    <t>las filminas introduccion I y II</t>
  </si>
  <si>
    <t>Resumiendo,…</t>
  </si>
  <si>
    <t># del equipo</t>
  </si>
  <si>
    <t xml:space="preserve"> # individuo</t>
  </si>
  <si>
    <t>% individuo</t>
  </si>
  <si>
    <t>% ind X % grupal</t>
  </si>
  <si>
    <t>SUB HABILIDAD</t>
  </si>
  <si>
    <t>RESULTADOS</t>
  </si>
  <si>
    <t>Interacciones &gt;&gt;</t>
  </si>
  <si>
    <t>&gt;&gt;&gt;&gt;&gt;</t>
  </si>
  <si>
    <t>Buenisimo yo estaba leyendo exactamente eso</t>
  </si>
  <si>
    <t>¡Vamos por buen camino!…</t>
  </si>
  <si>
    <t>Patrón de comunicación</t>
  </si>
  <si>
    <t>Atributo (Descripción)</t>
  </si>
  <si>
    <t>Sub-Habilidad</t>
  </si>
  <si>
    <t xml:space="preserve">% individual </t>
  </si>
  <si>
    <t>% equipo</t>
  </si>
  <si>
    <t xml:space="preserve">% </t>
  </si>
  <si>
    <t>sub-habilidad</t>
  </si>
  <si>
    <t>% parcial x atributo y sub habilidad</t>
  </si>
  <si>
    <t>PROBLEMA</t>
  </si>
  <si>
    <t>SITUACION</t>
  </si>
  <si>
    <t>ESTRATEGIA</t>
  </si>
  <si>
    <t>Atributo</t>
  </si>
  <si>
    <t>Preguntemos al profesor…</t>
  </si>
  <si>
    <t>Mediación docente</t>
  </si>
  <si>
    <t>Mediación</t>
  </si>
  <si>
    <t>Comunicacióm</t>
  </si>
  <si>
    <t>Informar</t>
  </si>
  <si>
    <t>Estudiante requiere entrenamiento de subhabilidad Informar</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</si>
  <si>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</si>
  <si>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Dale, yo deje un comentario ayer y nadie contesto asique dudo que quieran agregar algo más. Pero si esperemos por las dudas. Si no aparecen para las cuatro ya fue</t>
  </si>
  <si>
    <t>Todas las posturas son válidas..</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</si>
  <si>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</si>
  <si>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</si>
  <si>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</si>
  <si>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</si>
  <si>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</si>
  <si>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Yo creo que… porque…</t>
  </si>
  <si>
    <t>http://www.lsi.upc.edu/~bejar/ia/transpas/teoria/6-AP-aprendizaje.pdf</t>
  </si>
  <si>
    <t>A mi me parece bien…</t>
  </si>
  <si>
    <t>Concertar</t>
  </si>
  <si>
    <t>Requerir</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</si>
  <si>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</si>
  <si>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</si>
  <si>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Discrepar…</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</si>
  <si>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</si>
  <si>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</si>
  <si>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</si>
  <si>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En lugar de eso podríamos…</t>
  </si>
  <si>
    <t>Ofrecer alternativa</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</si>
  <si>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</si>
  <si>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</si>
  <si>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Che mandalo</t>
  </si>
  <si>
    <t>hagamos en el pie del doc unos links de referencia?</t>
  </si>
  <si>
    <t>Entonces…</t>
  </si>
  <si>
    <t>Inferir</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</si>
  <si>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</si>
  <si>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O querés que lo mande yo?</t>
  </si>
  <si>
    <t>Supongamos que…</t>
  </si>
  <si>
    <t>Suponer</t>
  </si>
  <si>
    <t>Motivar</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</si>
  <si>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</si>
  <si>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</si>
  <si>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Proponer excepciones</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</si>
  <si>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</si>
  <si>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No estoy seguro…</t>
  </si>
  <si>
    <t>Dudar</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</si>
  <si>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</si>
  <si>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dale sisi yo me base en todos link para hacer esa definicion si alguno utiliza alguno mas agregelo</t>
  </si>
  <si>
    <t>Animar</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</si>
  <si>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</si>
  <si>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</si>
  <si>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</si>
  <si>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y por supuesto tambien use wikipedia</t>
  </si>
  <si>
    <t>Mandalo si podes. Ahora yo no puedo</t>
  </si>
  <si>
    <t>Reforzar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</si>
  <si>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</si>
  <si>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http://es.wikipedia.org/wiki/Aprendizaje_autom%C3%A1tico</t>
  </si>
  <si>
    <t>En otras palabras…</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</si>
  <si>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</si>
  <si>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</si>
  <si>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Durante la última teoría se mencionó el tema Aprendizaje de Máquinas (machine learning) como parte del área de Inteligencia Artificial. Buscar información sobre machine learning y redacten con sus palabras una definición de machine learning.</t>
  </si>
  <si>
    <t>Intentemos…</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</si>
  <si>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</si>
  <si>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</si>
  <si>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Al final del doc hay varios links de referencia para leer, tambien se pueden agregar! como para que caa uno lea y saque en limpio que entiende por "Machine Learning"</t>
  </si>
  <si>
    <t>Yo pienso que…</t>
  </si>
  <si>
    <t>Sugerir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</si>
  <si>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</si>
  <si>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Dale no te hagas drama</t>
  </si>
  <si>
    <t>Elaborar</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</si>
  <si>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</si>
  <si>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Chicos nos habilitaron el chat de grupo en hangouts por si lo queremos usar!! que les resulta mas comodo?</t>
  </si>
  <si>
    <t>Yo lo explicaría así…</t>
  </si>
  <si>
    <t>Explicar/Clarificar</t>
  </si>
  <si>
    <t>Reconocimiento</t>
  </si>
  <si>
    <t>XXXX</t>
  </si>
  <si>
    <t>Justificar</t>
  </si>
  <si>
    <t>Yo lo dejaría así…</t>
  </si>
  <si>
    <t>Afirmar</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</si>
  <si>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</si>
  <si>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</si>
  <si>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Pablo</t>
  </si>
  <si>
    <t>mar. 19:32</t>
  </si>
  <si>
    <t>Estamos todos en el grupo del chat</t>
  </si>
  <si>
    <t>Información</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</si>
  <si>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</si>
  <si>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Ahora voy a avisar por google docs que podemos usar este chat</t>
  </si>
  <si>
    <t>¿Qué hacemos ahora?...</t>
  </si>
  <si>
    <t>Elaboración</t>
  </si>
  <si>
    <t>Puesto que la conducta “Muestra tensión” es calificada por (Bales, 1950) como una conducta negativa, no se considera conveniente entrenar al grupo para que la manifieste.</t>
  </si>
  <si>
    <t>Por favor, expliqueme…</t>
  </si>
  <si>
    <t>Clarificación</t>
  </si>
  <si>
    <t>¿Por qué…?</t>
  </si>
  <si>
    <t>Justificación</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</si>
  <si>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</si>
  <si>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</si>
  <si>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¿Se puede…?</t>
  </si>
  <si>
    <t>Opinión</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</si>
  <si>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</si>
  <si>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Adrian</t>
  </si>
  <si>
    <t>mar. 19:33</t>
  </si>
  <si>
    <t>Ami ya me llego el la invitación creo que les fue enviada a todos</t>
  </si>
  <si>
    <t>Por favor, muestreme…</t>
  </si>
  <si>
    <t>Ilustración</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</si>
  <si>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</si>
  <si>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Gracias amigos…</t>
  </si>
  <si>
    <t>Apreciación</t>
  </si>
  <si>
    <t>Puesto que la conducta “Muestra antagonismo” es calificada por (Bales, 1950) como una conducta negativa, no se considera conveniente entrenar al grupo para que la manifieste.</t>
  </si>
  <si>
    <t>Aceptación/Confirmación</t>
  </si>
  <si>
    <t>R (MEJORADO)</t>
  </si>
  <si>
    <t>No</t>
  </si>
  <si>
    <t>Rechazo</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</si>
  <si>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</si>
  <si>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</si>
  <si>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Juan</t>
  </si>
  <si>
    <t>mar. 19:46</t>
  </si>
  <si>
    <t>chicos</t>
  </si>
  <si>
    <t>No entiendo, ¿alguien puede...?</t>
  </si>
  <si>
    <t>Requerir atención</t>
  </si>
  <si>
    <t>Estudiante a requiere entrenamiento de subhabilidad Tarea</t>
  </si>
  <si>
    <t>Debe indicarle que cuando se efectúen un pedido de información, que realice una contribución a continuación de la oración de apertura “Resumiendo,…”.</t>
  </si>
  <si>
    <t>ahi agregue algunas tecnicas de aprendizaje, en la definicion.</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</si>
  <si>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</si>
  <si>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</si>
  <si>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</si>
  <si>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</si>
  <si>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</si>
  <si>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</si>
  <si>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Te explico….</t>
  </si>
  <si>
    <t>Atender</t>
  </si>
  <si>
    <t>Estudiante a requiere entrenamiento de subhabilidad Mediar</t>
  </si>
  <si>
    <t>Indicar que en un futuro debe formular al menos un requerimiento al grupo. El estudiante debe hacer su contribución a continuación de la oración de apertura “Preguntemos al profesor...”.</t>
  </si>
  <si>
    <t>chicos estuve buscando algo de info sobre y encontre algo interesante sobre AA en medicina y estaria bueno si me dijeran que les parecio la parte de la robotica</t>
  </si>
  <si>
    <t>Discúlpenme…</t>
  </si>
  <si>
    <t>Disculparse</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</si>
  <si>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</si>
  <si>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Coordinar procesos grupales</t>
  </si>
  <si>
    <t>Estudiante a requiere entrenamiento de subhabilidad Motivar</t>
  </si>
  <si>
    <t>Indicar que en un futuro debe formular al menos un requerimiento al grupo. El estudiante debe hacer su contribución a continuación de la oración de apertura “¡Esto va bien! Sigamos…”.</t>
  </si>
  <si>
    <t>En vez de… Probemos…</t>
  </si>
  <si>
    <t>Requerir cambio de enfoque</t>
  </si>
  <si>
    <t>Indicar que en un futuro debe formular al menos un requerimiento al grupo. El estudiante debe hacer su contribución a continuación de la oración de apertura “Continuemos…”.</t>
  </si>
  <si>
    <t>Resumir información</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</si>
  <si>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</si>
  <si>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mar. 19:47</t>
  </si>
  <si>
    <t>el problema es que son bastante horrible para redactar.</t>
  </si>
  <si>
    <t>¡Hasta la próxima!</t>
  </si>
  <si>
    <t>Finalizar participación</t>
  </si>
  <si>
    <t>Estudiante a requiere entrenamiento de subhabilidad Mantenimiento</t>
  </si>
  <si>
    <t>Indicar que en un futuro debe formular al menos un requerimiento al grupo. El estudiante debe hacer su contribución a continuación de la oración de apertura “¿Están de acuerdo…?”.</t>
  </si>
  <si>
    <t>si alguien lo quiere modificar para que se entienda mejor, no tengo problemas.</t>
  </si>
  <si>
    <t xml:space="preserve">Debe indicarle que cuando se efectúen un pedido de sugerencia u orientación, que realice una contribución a continuación de la oración de apertura “En lugar de eso podríamos…”.
</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</si>
  <si>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</si>
  <si>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 xml:space="preserve">Debe indicarle que cuando se efectúen un pedido de sugerencia u orientación, que realice una contribución a continuación de la oración de apertura “Yo creo que debemos intentar…”.
</t>
  </si>
  <si>
    <t xml:space="preserve">Debe indicarle que cuando se efectúen un pedido de sugerencia u orientación, que realice una contribución a continuación de la oración de apertura “En vez de… probemos…”.
</t>
  </si>
  <si>
    <t>mar. 19:48</t>
  </si>
  <si>
    <t>si yo no tengo problema osea yo escribo lo que voy encontrando pero el objetivo es ese</t>
  </si>
  <si>
    <t>Indicar que en un futuro debe formular al menos un requerimiento al grupo. El estudiante debe hacer su contribución a continuación de la oración de apertura “¿Qué hacemos ahora…?”.</t>
  </si>
  <si>
    <t>que vayamos modificando lo del otro</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</si>
  <si>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</si>
  <si>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</si>
  <si>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Indicar que en un futuro debe formular al menos una muestra de relajamiento al grupo. El estudiante debe hacer su contribución a continuación de la oración de apertura “Gracias amigos,…”.</t>
  </si>
  <si>
    <t>mar. 20:03</t>
  </si>
  <si>
    <t>cual es la parte que no te cierra de la redaccion asi veo si la puedo mejorar</t>
  </si>
  <si>
    <t>Puesto que la conducta “Muestra tensión” es calificada como una conducta negativa, no se considera conveniente entrenarla.</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</si>
  <si>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</si>
  <si>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</si>
  <si>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</si>
  <si>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mar. 20:04</t>
  </si>
  <si>
    <t>la parte en la que " Para que esas experiencias pasadas,datos sin sentido, se conviertan en conocimiento "</t>
  </si>
  <si>
    <t>Indicar que en un futuro debe formular al menos una muestra de solidaridad al grupo. El estudiante debe hacer su contribución a continuación de la oración de apertura “¡Hasta la próxima!...”.</t>
  </si>
  <si>
    <t>Puesto que la conducta “Muestra antagonismo” es calificada como una conducta negativa, no se considera conveniente entrenarla.</t>
  </si>
  <si>
    <t>mar. 20:08</t>
  </si>
  <si>
    <t>ok ahora modifico esa parte</t>
  </si>
  <si>
    <t>http://www.giaa.inf.uc3m.es/investigacion/publicaciones/congresos/nacionales/Berlanga-caepia-1999.pdf este el el link de donde saque la info sobre ML en robotica</t>
  </si>
  <si>
    <t>mar. 20:16</t>
  </si>
  <si>
    <t>http://www.medigraphic.com/pdfs/revalemex/ram-2014/ram142j.pdf este link trata sobre ML en medicina si alguin lo pudiera leer creo que estaria interesane para la parte de las aplicaciones</t>
  </si>
  <si>
    <t>mar. 20:49</t>
  </si>
  <si>
    <t>dale , genial ahora le pego una leida</t>
  </si>
  <si>
    <t>mar. 20:50</t>
  </si>
  <si>
    <t>joya</t>
  </si>
  <si>
    <t>mar. 20:59</t>
  </si>
  <si>
    <t>estas ?</t>
  </si>
  <si>
    <t>si estoy</t>
  </si>
  <si>
    <t>mar. 21:00</t>
  </si>
  <si>
    <t>se ve lo que agregue ?</t>
  </si>
  <si>
    <t>o le tengo que dar compartir ?</t>
  </si>
  <si>
    <t>no tengo mucha idea del google docs</t>
  </si>
  <si>
    <t>donde agregaste algo asi me fijo</t>
  </si>
  <si>
    <t>yo tampoco estamos todos igual</t>
  </si>
  <si>
    <t>yo escribo directamente sobre el documento</t>
  </si>
  <si>
    <t>mar. 21:01</t>
  </si>
  <si>
    <t>en el primer parrafo agregue esto:</t>
  </si>
  <si>
    <t>Para que esas experiencias pasadas y datos se conviertan en conocimiento necesitan ser procesados y analizados a través de métodos estadísticos complejos.Algunas de esas técnicas son: razonamiento basado en casos, redes neuronales artificiales, clasificadores bayesianos, regresión logística multivariante, entre otras.</t>
  </si>
  <si>
    <t>lo ves ?</t>
  </si>
  <si>
    <t>sisi se ve</t>
  </si>
  <si>
    <t>buenisimo</t>
  </si>
  <si>
    <t>mar. 21:02</t>
  </si>
  <si>
    <t>cuando modificas el tp se ve en tiempo real</t>
  </si>
  <si>
    <t>sisi , yo veo cuando vos escribis</t>
  </si>
  <si>
    <t>pero no tenia idea si pasaba lo mismo conmigo</t>
  </si>
  <si>
    <t xml:space="preserve">mar. 21:03 </t>
  </si>
  <si>
    <t>si al principio tenia la misma duda</t>
  </si>
  <si>
    <t>estuve buscando algo como para responder la pregunta 3 pero no encuentro nada</t>
  </si>
  <si>
    <t xml:space="preserve">mar. 21:04 </t>
  </si>
  <si>
    <t>mira , yo creo que esa pregunta es mas de opinion y no tanta investigacion</t>
  </si>
  <si>
    <t>y lo que yo creo.. es que</t>
  </si>
  <si>
    <t xml:space="preserve">mar. 21:05 </t>
  </si>
  <si>
    <t>claro osea en mi opinion es que si se puede</t>
  </si>
  <si>
    <t>pero no se muy bien como fundamentarla</t>
  </si>
  <si>
    <t>para dominio pequeño , prolog anda perfecto..</t>
  </si>
  <si>
    <t>el tema es cuando hay grandes cantidades de datos</t>
  </si>
  <si>
    <t xml:space="preserve">mar. 21:06 </t>
  </si>
  <si>
    <t>claro el problema es cuando el dominio crece</t>
  </si>
  <si>
    <t xml:space="preserve">mar. 21:07 </t>
  </si>
  <si>
    <t>y ahi es cuando prolog nose si tomaria una desicion correcta, en un tiempo relativamente bueno</t>
  </si>
  <si>
    <t>mas que nada por como es el motor de prolog basado en backtracking</t>
  </si>
  <si>
    <t>para mi es un " depende"</t>
  </si>
  <si>
    <t xml:space="preserve">mar. 21:08 </t>
  </si>
  <si>
    <t>claro sisi pienso igual, no habia tenido en cuenta lo del motor de prolog, esa seria una buena respuesta depende del caso podria serlo para volumenes pequeños de datos</t>
  </si>
  <si>
    <t xml:space="preserve">mar. 21:09 </t>
  </si>
  <si>
    <t>claro , en una base con 10 hechos prolog anda joya</t>
  </si>
  <si>
    <t>pero la realidad no es esa..</t>
  </si>
  <si>
    <t xml:space="preserve">mar. 21:11 </t>
  </si>
  <si>
    <t>si claro, bueno voy a tratar de dar una respuesta con lo que tenemos por ahora y lo dejo como sugerencia y a medida que lo veamos todos decidimos que le falta y de mas</t>
  </si>
  <si>
    <t xml:space="preserve">mar. 21:19 </t>
  </si>
  <si>
    <t>dale</t>
  </si>
  <si>
    <t xml:space="preserve">mié. 8:25 </t>
  </si>
  <si>
    <t>19/11/2014 - 0:0</t>
  </si>
  <si>
    <t>Chicos no encuentro en el doc donde explican si Prolog se puede utilizar para aprendizaje de maquinas... Lo escribieron al final ?</t>
  </si>
  <si>
    <t>Si quieren podemos hacer un llamado hoy mas a la noche... coordinar mas o menos si todos podemos? como para pegarle !una finiquitada</t>
  </si>
  <si>
    <t>Supongo que si nos dejan usar el hangout podemos usarlo para conferencia tambien y no solamente como chat</t>
  </si>
  <si>
    <t xml:space="preserve">mié. 9:46 </t>
  </si>
  <si>
    <t>no, no lo escribi nada porque tengo muchas dudas sobre si se puede o no utilizar prolog para programar aprendizaje automatico</t>
  </si>
  <si>
    <t>Poder se puede seguro</t>
  </si>
  <si>
    <t xml:space="preserve">mié. 9:47 </t>
  </si>
  <si>
    <t>claro pero el tema es fundamentarlo y no se como</t>
  </si>
  <si>
    <t>?</t>
  </si>
  <si>
    <t xml:space="preserve">mié. 9:48 </t>
  </si>
  <si>
    <t>encontre algo leyendo anoche, de uno que habia hecho aprendizaje automatico en prolog ahora paso el link asi si estamos todos de acuerdo ponemos eso</t>
  </si>
  <si>
    <t xml:space="preserve">mié. 9:49 </t>
  </si>
  <si>
    <t>yo encontre ejemplos en ingles de programas ML hechos en prolog</t>
  </si>
  <si>
    <t>http://www.cs.ccsu.edu/~markov/ccsu_courses/mlprograms/</t>
  </si>
  <si>
    <t>parece que se usaba</t>
  </si>
  <si>
    <t>pero hace años..</t>
  </si>
  <si>
    <t>5/4/1900 - 0:0</t>
  </si>
  <si>
    <t xml:space="preserve">mié. 9:52 </t>
  </si>
  <si>
    <t>haber que dice</t>
  </si>
  <si>
    <t>yo encontre esto</t>
  </si>
  <si>
    <t>http://programacionlogica.blogspot.com.ar/2005/11/algoritmo-de-aprendizaje-id3.html</t>
  </si>
  <si>
    <t>es un algoritmo de ML en prolog, el articulo es del 2005 pero el algoritmo es del 79 creo</t>
  </si>
  <si>
    <t>a ver</t>
  </si>
  <si>
    <t xml:space="preserve">mié. 10:14 </t>
  </si>
  <si>
    <t>Chicos</t>
  </si>
  <si>
    <t>quien esta online?</t>
  </si>
  <si>
    <t>que la tenga atada con el ingles ?</t>
  </si>
  <si>
    <t xml:space="preserve">mié. 10:20 </t>
  </si>
  <si>
    <t>Ahi te veo Balta</t>
  </si>
  <si>
    <t>Ea!</t>
  </si>
  <si>
    <t xml:space="preserve">mié. 10:43 </t>
  </si>
  <si>
    <t>chicos damos como resuelto el tema de la pregunta uno y nos enfocamos en la 2 y 3?</t>
  </si>
  <si>
    <t>estan de acuerdo con la definicion a la que llegamos</t>
  </si>
  <si>
    <t xml:space="preserve">mié. 10:44 </t>
  </si>
  <si>
    <t>Me parece que se nos hizo un toque extensa, pero me gusta. Esta bastante con nuestras conclusiones</t>
  </si>
  <si>
    <t>no es que es copy&amp;paste</t>
  </si>
  <si>
    <t xml:space="preserve">mié. 10:45 </t>
  </si>
  <si>
    <t>claro aparte la fuimos formando entre todos, si capas nos fuimos un poco a lo que eras sus tecnicas y eso. pero en si es como una definicion y amplia un poco mas</t>
  </si>
  <si>
    <t>Dejemosla por ahora asi, una vez que tengamos todo mas o menos armado vemos si podemos juntarnos todos a la misma hora aca en hangout y pegarle un cierre para entregar</t>
  </si>
  <si>
    <t>dale joya</t>
  </si>
  <si>
    <t xml:space="preserve">mié. 10:46 </t>
  </si>
  <si>
    <t>Dale, queda asi.</t>
  </si>
  <si>
    <t xml:space="preserve">mié. 11:09 </t>
  </si>
  <si>
    <t>Chusmen lo que pegué arriba de los mails de cada uno.</t>
  </si>
  <si>
    <t xml:space="preserve">mié. 11:59 </t>
  </si>
  <si>
    <t>Esta complicado explicar estos ejemplos de mierda.</t>
  </si>
  <si>
    <t>O por lo menos más de lo que crei que iba a ser.</t>
  </si>
  <si>
    <t xml:space="preserve">mié. 12:01 </t>
  </si>
  <si>
    <t>es que una "rama" es muy general, capaz elegir una rama mas facil</t>
  </si>
  <si>
    <t>por ejemplo Mineria de Datos</t>
  </si>
  <si>
    <t>es mas facil</t>
  </si>
  <si>
    <t>creo</t>
  </si>
  <si>
    <t>Hoy voy a tendir el recuperatorio (juaaa)</t>
  </si>
  <si>
    <t>aprovecho y les pregunto a ver si son 3 ramas o tiramos 3 aplicaciones concretas</t>
  </si>
  <si>
    <t xml:space="preserve">mié. 12:05 </t>
  </si>
  <si>
    <t>Yo voy a intentar hacer un miti y miti con el tema juegos.</t>
  </si>
  <si>
    <t xml:space="preserve">mié. 13:42 </t>
  </si>
  <si>
    <t>Termine haciendo de Mineria de datos...</t>
  </si>
  <si>
    <t xml:space="preserve">mié. 16:44 </t>
  </si>
  <si>
    <t>baltasar estas ?</t>
  </si>
  <si>
    <t xml:space="preserve">jue. 9:31 </t>
  </si>
  <si>
    <t>estuve buscando imagenes de alguna aplicacion de ML en medicina pero no encontre nada, para las otras categorias si encontre y ya las coloque en el documento</t>
  </si>
  <si>
    <t xml:space="preserve">jue. 9:36 </t>
  </si>
  <si>
    <t>Che pero necesitabamos poner 3 nomas y estamos poniendo 4</t>
  </si>
  <si>
    <t>Hasta ahora tenemos</t>
  </si>
  <si>
    <t>Juegos, Medicina, Mineria de Datos y Robotica</t>
  </si>
  <si>
    <t xml:space="preserve">jue. 9:37 </t>
  </si>
  <si>
    <t>si mejor igual, dice como minimo 3 osea que si explicamos alguna mas mejor</t>
  </si>
  <si>
    <t>a tenes razon, dice "al menos 3"</t>
  </si>
  <si>
    <t xml:space="preserve">jue. 9:39 </t>
  </si>
  <si>
    <t>claro mejor todavia si ponemos mas igual para mi esta bien ahi, explica el como se utiliza ML en el area y a su ves hay ejemplos de aplicaciones especificas</t>
  </si>
  <si>
    <t>lo que no puedo encontrar es aplicaciones en medicina osea no encuentro nada</t>
  </si>
  <si>
    <t xml:space="preserve">jue. 9:50 </t>
  </si>
  <si>
    <t>testvirtual.flacso.org.ar/course/view.php?id=1219</t>
  </si>
  <si>
    <t xml:space="preserve">jue. 9:51 </t>
  </si>
  <si>
    <t>que es?</t>
  </si>
  <si>
    <t xml:space="preserve">jue. 9:52 </t>
  </si>
  <si>
    <t>aplicacion de machine learning para el diagnostico de cancer</t>
  </si>
  <si>
    <t>pero esta in english</t>
  </si>
  <si>
    <t>aa joya porque me pide usuario y contraseña</t>
  </si>
  <si>
    <t xml:space="preserve">jue. 9:53 </t>
  </si>
  <si>
    <t>ahora ds delmedio dia saco algo de texto (bien cortito)</t>
  </si>
  <si>
    <t>como para poner de ejemplo</t>
  </si>
  <si>
    <t>y una imagen que hay(de un arbol de toma de decisiones)</t>
  </si>
  <si>
    <t>y listo</t>
  </si>
  <si>
    <t>joya dale asi ya quedaria completo esa parte por lo menos para mi ya estaria bien</t>
  </si>
  <si>
    <t xml:space="preserve">jue. 10:34 </t>
  </si>
  <si>
    <t>HAY A</t>
  </si>
  <si>
    <t>hay alguien ?</t>
  </si>
  <si>
    <t xml:space="preserve">jue. 10:38 </t>
  </si>
  <si>
    <t>si yo estoy</t>
  </si>
  <si>
    <t>como est?as</t>
  </si>
  <si>
    <t xml:space="preserve">jue. 10:39 </t>
  </si>
  <si>
    <t>todo tranquilo aca buscando algo de info para completar el punto 3</t>
  </si>
  <si>
    <t>vos?</t>
  </si>
  <si>
    <t xml:space="preserve">jue. 10:40 </t>
  </si>
  <si>
    <t>biien todo tranqui,</t>
  </si>
  <si>
    <t>vi que estuvieron hablando con pablo , hacemos alguna aplicacion mas ?</t>
  </si>
  <si>
    <t xml:space="preserve">jue. 10:42 </t>
  </si>
  <si>
    <t>mejor asi, estuve viendo lo de medicina y esta bien pero le faltaria aulguna aplicacion especifica como la de las demas ramas</t>
  </si>
  <si>
    <t>podriamos hacer una mas como para que quede mas completa cual decis de hacer?</t>
  </si>
  <si>
    <t>decis un ejemplo en diagnostico ?</t>
  </si>
  <si>
    <t>o en genetica?</t>
  </si>
  <si>
    <t>de cualquiera de los dos</t>
  </si>
  <si>
    <t>con uno bastaria</t>
  </si>
  <si>
    <t xml:space="preserve">jue. 10:43 </t>
  </si>
  <si>
    <t>bueno dale , mira no los puse, xq me parecieron bastante triviales</t>
  </si>
  <si>
    <t>creo que pablo habia encontrado uno de diagnostico de cancer con ML pero no pude abrir el link</t>
  </si>
  <si>
    <t xml:space="preserve">jue. 10:46 </t>
  </si>
  <si>
    <t>en diagnostico es facil,</t>
  </si>
  <si>
    <t>es simplemente, un paciente va al medico con ciertos sintomas , y ML asiste al medico en cuanto a la posible enfermedad , dado los pacientes anteriores y las decisiones que se tomaron .</t>
  </si>
  <si>
    <t>basicamente es eso.</t>
  </si>
  <si>
    <t xml:space="preserve">jue. 10:48 </t>
  </si>
  <si>
    <t>claro sisi eso es mas o menos lo que esta en la explicacion, pero yo me refiero a un programa en particular y como este utiliza ML para llegar a su objetivo</t>
  </si>
  <si>
    <t>por ejemplo en robotica puse Icub que es un robot que utiliza ML, en juegos puse TD-Gammon que juega backgammon utilizando ML y en mineria de datos puse Azure de microsoft que usa ML</t>
  </si>
  <si>
    <t>a eso me refiero no se si se entiende</t>
  </si>
  <si>
    <t xml:space="preserve">jue. 10:49 </t>
  </si>
  <si>
    <t>aaah okaa</t>
  </si>
  <si>
    <t>una aplicacion bien explicita !</t>
  </si>
  <si>
    <t>claro como para que se va en donde actua lo explicado antes</t>
  </si>
  <si>
    <t>dale perfecto, busco algo</t>
  </si>
  <si>
    <t xml:space="preserve">jue. 10:50 </t>
  </si>
  <si>
    <t>dale joya yo estoy buscando pero no encuento nada jaja</t>
  </si>
  <si>
    <t xml:space="preserve">jue. 10:52 </t>
  </si>
  <si>
    <t>http://canuelasya.com.ar/?accion=nota&amp;id=1027&amp;titulo=Desarrollan%20software%20que%20podr%C3%ADa%20anticipar%20ataques%20card%C3%ADacos</t>
  </si>
  <si>
    <t>fijate, ahi encontre algo de ataques cardiacos y un sistema que puede prevenir utilizando ML</t>
  </si>
  <si>
    <t xml:space="preserve">jue. 10:53 </t>
  </si>
  <si>
    <t>joya sisi esta bueno, lo mandamos nomas, perteneceria a diagnostico no?</t>
  </si>
  <si>
    <t>claro</t>
  </si>
  <si>
    <t>joya , dale</t>
  </si>
  <si>
    <t>en un rato lo hago</t>
  </si>
  <si>
    <t xml:space="preserve">jue. 10:54 </t>
  </si>
  <si>
    <t>dale dale joya</t>
  </si>
  <si>
    <t>despues pegale una leida a lo del punto tres si podes, esta medio corto pero es una base para ampliar</t>
  </si>
  <si>
    <t xml:space="preserve">jue. 10:55 </t>
  </si>
  <si>
    <t>sisi eso estuve haciendo</t>
  </si>
  <si>
    <t>tengo que leer lo que puso pablo en ingles , potr wue si no no entiendo una</t>
  </si>
  <si>
    <t>uuh , bardie , me entendiste.</t>
  </si>
  <si>
    <t xml:space="preserve">jue. 10:56 </t>
  </si>
  <si>
    <t>si entiendo jaja</t>
  </si>
  <si>
    <t>yo lo lei pero entendi por arriba lo de las tres falencias de Prolog</t>
  </si>
  <si>
    <t xml:space="preserve">jue. 10:57 </t>
  </si>
  <si>
    <t>dale ,desp le pego una buena leida</t>
  </si>
  <si>
    <t>dale joya entonces</t>
  </si>
  <si>
    <t xml:space="preserve">jue. 12:02 </t>
  </si>
  <si>
    <t>Donde anda la fecha de entrega? Que lo eliminaron de la pagina.</t>
  </si>
  <si>
    <t>Era ANTES del 22? O el 22 inclusive.</t>
  </si>
  <si>
    <t xml:space="preserve">jue. 12:06 </t>
  </si>
  <si>
    <t>Hasta el 22 a las 18 ha hay tiempo para entregarlo</t>
  </si>
  <si>
    <t xml:space="preserve">jue. 12:07 </t>
  </si>
  <si>
    <t>Que idiota, acabo de ver que la tabla del sabado llega hasta las 17.</t>
  </si>
  <si>
    <t xml:space="preserve">jue. 12:08 </t>
  </si>
  <si>
    <t>Si igual estaria terminarlo hoy o mañana a mas tardar para no andar a las apuradas el sabado</t>
  </si>
  <si>
    <t xml:space="preserve">jue. 12:10 </t>
  </si>
  <si>
    <t>Si mas vale, aparte un sábado es una paja.</t>
  </si>
  <si>
    <t>Por lo que estoy viendo en la tabla de los horarios, hoy esta bastanta complicado.</t>
  </si>
  <si>
    <t>Para mi que estaria bueno madrugar mañana y liquidarlo,</t>
  </si>
  <si>
    <t xml:space="preserve">jue. 12:11 </t>
  </si>
  <si>
    <t>Si aparte mas o menos ya esta, si la mayoría o después de las 23 o sino mañana a la mañana</t>
  </si>
  <si>
    <t>Si de una si nos ponemos tempra mañana lo terminamos si falta hacer un par de ajustes nomas el punto uno y dos para mi están bien</t>
  </si>
  <si>
    <t>Faltaría agregar algo mas en el 3</t>
  </si>
  <si>
    <t xml:space="preserve">jue. 12:12 </t>
  </si>
  <si>
    <t>Bien, quedamos en eso. A ver como les avisamos a los demas.</t>
  </si>
  <si>
    <t>Tiro un mensaje al chat.</t>
  </si>
  <si>
    <t>Si Pablo y Juan creo que pueden a la mañana, yo puedo asi que si vos podes faltaría nadia nomas</t>
  </si>
  <si>
    <t xml:space="preserve">jue. 12:13 </t>
  </si>
  <si>
    <t>Nadia? jaja quien la conoce.</t>
  </si>
  <si>
    <t>Na, pero no va aparecer, es obvio.</t>
  </si>
  <si>
    <t>Ayer apareció hizo la parte de el área de juegos en las aplicaciones de ML</t>
  </si>
  <si>
    <t xml:space="preserve">jue. 12:14 </t>
  </si>
  <si>
    <t>Uóp.</t>
  </si>
  <si>
    <t>Ni me fije, bien ahi.</t>
  </si>
  <si>
    <t>Ahi escribi un mensaje en el DOC.</t>
  </si>
  <si>
    <t xml:space="preserve">jue. 12:15 </t>
  </si>
  <si>
    <t>Sisi, joya!</t>
  </si>
  <si>
    <t xml:space="preserve">jue. 12:16 </t>
  </si>
  <si>
    <t>Escribo tu confirmado</t>
  </si>
  <si>
    <t>Sisi yo mañana a la mañana me conecto temprano no hay drama</t>
  </si>
  <si>
    <t xml:space="preserve">jue. 12:18 </t>
  </si>
  <si>
    <t>GENTE CHUSMEN EL DOC QUE DEJAMOS UN MENSAJE PARA JUNTARNOS MAÑANA Y LIQUIDARLO. CONFIRMEN.</t>
  </si>
  <si>
    <t xml:space="preserve">21/11/2014 - 8:2 </t>
  </si>
  <si>
    <t>21/11/2014 - 0:0</t>
  </si>
  <si>
    <t>31/12/1899 - 8:1</t>
  </si>
  <si>
    <t>Buen día gente.</t>
  </si>
  <si>
    <t>31/12/1899 - 8:2</t>
  </si>
  <si>
    <t>usemo el chat de gmail</t>
  </si>
  <si>
    <t>(re ortiva)</t>
  </si>
  <si>
    <t>Buen dia</t>
  </si>
  <si>
    <t>31/12/1899 - 8:5</t>
  </si>
  <si>
    <t>Se, posta.</t>
  </si>
  <si>
    <t>31/12/1899 - 8:20</t>
  </si>
  <si>
    <t>buenas</t>
  </si>
  <si>
    <t>buenas buenas</t>
  </si>
  <si>
    <t>31/12/1899 - 8:21</t>
  </si>
  <si>
    <t>como estas?</t>
  </si>
  <si>
    <t>Buenas buenas</t>
  </si>
  <si>
    <t>buenassss!!</t>
  </si>
  <si>
    <t>hola!!!!!!</t>
  </si>
  <si>
    <t xml:space="preserve">21/11/2014 - 8:5 </t>
  </si>
  <si>
    <t>Hola hola</t>
  </si>
  <si>
    <t xml:space="preserve">21/11/2014 - 8:7 </t>
  </si>
  <si>
    <t>somo un parrr</t>
  </si>
  <si>
    <t>che quieren armarlo mas como un informe? le vamos poniendo titulos y le sacamos lo que es 1, 2, ...</t>
  </si>
  <si>
    <t xml:space="preserve">21/11/2014 - 8:8 </t>
  </si>
  <si>
    <t>Dale, ni idea yo le mande los numeros para identificar que cosa respondia que, pero si se puede armar todo junto lo hacemos mas tipo informe</t>
  </si>
  <si>
    <t>si, estaba en eso de borral las cosas que no vamos a usar, como las tablas que pusimos para ver a que hora podiamos todos</t>
  </si>
  <si>
    <t xml:space="preserve">21/11/2014 - 8:9 </t>
  </si>
  <si>
    <t>dale dale</t>
  </si>
  <si>
    <t xml:space="preserve">21/11/2014 - 8:10 </t>
  </si>
  <si>
    <t xml:space="preserve">21/11/2014 - 8:19 </t>
  </si>
  <si>
    <t xml:space="preserve">21/11/2014 - 8:20 </t>
  </si>
  <si>
    <t>juan</t>
  </si>
  <si>
    <t>buenas juan</t>
  </si>
  <si>
    <t xml:space="preserve">21/11/2014 - 8:22 </t>
  </si>
  <si>
    <t>como estan ?</t>
  </si>
  <si>
    <t>disculpn me doprmi un toque</t>
  </si>
  <si>
    <t>che, rapido que puedo ir haciendo?</t>
  </si>
  <si>
    <t>le estabamos dando formato</t>
  </si>
  <si>
    <t>voy viendo algo de la 3</t>
  </si>
  <si>
    <t>yo lo lei todo recien como para revisar coherencia</t>
  </si>
  <si>
    <t xml:space="preserve">21/11/2014 - 8:23 </t>
  </si>
  <si>
    <t>me parecio bastante bien</t>
  </si>
  <si>
    <t>no me convence la 3ra, la parte de las falencias creo que me quedo traducida medio pedorro</t>
  </si>
  <si>
    <t>jajajaj</t>
  </si>
  <si>
    <t>Cual es la 3ra parte? Yo veo 2.</t>
  </si>
  <si>
    <t xml:space="preserve">21/11/2014 - 8:24 </t>
  </si>
  <si>
    <t>dps tendriamos que ver si le ponemos que serviria mas de forma didactica para Machine Learning o asi como est alo dejamos</t>
  </si>
  <si>
    <t>esta en el texto en ingles</t>
  </si>
  <si>
    <t>mas arriba</t>
  </si>
  <si>
    <t>A third limitation of Prolog is that there is no unique name constraint or closed world assumption. Unique names means that each atom in the prolog</t>
  </si>
  <si>
    <t>world must have one and only one “name” or value; otherwise there must</t>
  </si>
  <si>
    <t>exist a set of deterministic predicates that can reduce an atom to its unique</t>
  </si>
  <si>
    <t>(canonical) form. In mathematics, for example, 1, cannot be 1 + 0, 0 + 1,</t>
  </si>
  <si>
    <t>or 0 + 1 + 0, etc. There must be some predicate that can reduce all of these</t>
  </si>
  <si>
    <t>expressions to one canonical form for that atom.</t>
  </si>
  <si>
    <t>Further, the closed world assumption, requires that all the atoms in a domain must be specified; the interpreter cannot return no because some</t>
  </si>
  <si>
    <t>atom was ignored or misspelled. These requirements in a theorem proving</t>
  </si>
  <si>
    <t>environment address the negation as failure result that can be so frustrating to</t>
  </si>
  <si>
    <t>a Prolog programmer. Negation as failure describes the situation where the</t>
  </si>
  <si>
    <t>interpreter returns no and this indicates either that the query is false or that</t>
  </si>
  <si>
    <t>the program’s specifications are incorrect. When a true theorem prover</t>
  </si>
  <si>
    <t>responds no then the query is false.</t>
  </si>
  <si>
    <t xml:space="preserve">21/11/2014 - 8:25 </t>
  </si>
  <si>
    <t xml:space="preserve">21/11/2014 - 8:26 </t>
  </si>
  <si>
    <t>jaja, si, pense que la habian tirado en castellano.</t>
  </si>
  <si>
    <t>No me convence como está encarado el punto 3,</t>
  </si>
  <si>
    <t>en decir que hay caracteristicas claves de las cuales carece prolog</t>
  </si>
  <si>
    <t>y terminar diciendo que al final si se puede.</t>
  </si>
  <si>
    <t>pasa que arranque y interprete "Prolog no tiene restricciones de nombre unico" y me entro la duda de si la tiene o no... y a partir de eso ya no sabia bien si iba a interpretar bien o no el texto en ingles</t>
  </si>
  <si>
    <t>por eso no lo traduje</t>
  </si>
  <si>
    <t xml:space="preserve">21/11/2014 - 8:28 </t>
  </si>
  <si>
    <t>mira , yo creo la tercer pregunta es mas que pensamos nosotros y tratar de justificarlo con lo que nosotros sabemos de prolog</t>
  </si>
  <si>
    <t>y de machine learning , pero sin entrar en demasiadas cosas especificas , que capaz que no tenemos idea</t>
  </si>
  <si>
    <t>Claro pero siento que para eso deberiamos saber mas de Machine Learning a nivel de aplicarlo... como para deducir si prolog sirve o no</t>
  </si>
  <si>
    <t>como servir sabemos que sirve</t>
  </si>
  <si>
    <t>pero como decian en los comentarios</t>
  </si>
  <si>
    <t>Si, eso seguro.</t>
  </si>
  <si>
    <t>el tema de la base de datos...</t>
  </si>
  <si>
    <t>el backtracking</t>
  </si>
  <si>
    <t xml:space="preserve">21/11/2014 - 8:31 </t>
  </si>
  <si>
    <t>claro, si pienso igual que pablo, para poder saber si sirve para implementar ML deberiamos saber mas sobre machine learnig</t>
  </si>
  <si>
    <t>pero si ya hay algoritmos de ML hechos es prolog es algo asi que para mi como poder se puede</t>
  </si>
  <si>
    <t>pero si despues vemos que hay limitacion y en el texto en ingles dice que depende de las habilidades del programador el poder implementar ML en prolog</t>
  </si>
  <si>
    <t xml:space="preserve">21/11/2014 - 8:32 </t>
  </si>
  <si>
    <t>che ahi traduci la tercera caracteristica, se entiende, es como las reglas en lenguajes que tenes que ir de expresion a termino de termino a factor, y asi, para ir armando la expresion</t>
  </si>
  <si>
    <t xml:space="preserve">21/11/2014 - 8:33 </t>
  </si>
  <si>
    <t>si ahi la lei</t>
  </si>
  <si>
    <t>cuando la leo en castellano la entiendo mejor jajaj</t>
  </si>
  <si>
    <t xml:space="preserve">21/11/2014 - 8:34 </t>
  </si>
  <si>
    <t>jajaja</t>
  </si>
  <si>
    <t>jajaj</t>
  </si>
  <si>
    <t>ahora se entiende</t>
  </si>
  <si>
    <t>jajjaa joya</t>
  </si>
  <si>
    <t>Se, quedo bueno.</t>
  </si>
  <si>
    <t>tenemos que tener fe en que el que escribio ese texto en ingles sabia lo que decia</t>
  </si>
  <si>
    <t>igual viendolo mas o menos cierra</t>
  </si>
  <si>
    <t xml:space="preserve">21/11/2014 - 8:35 </t>
  </si>
  <si>
    <t>es que tiene sentido, se puede, pero tenes que tener una habilidad terrible para detectar todos los posibles casos para escribir todas las reglas necesarias</t>
  </si>
  <si>
    <t>yo estoy con el compilador, y es lo mismo, que tenes que escribir todas las reglas</t>
  </si>
  <si>
    <t>si, a mi me cierra.</t>
  </si>
  <si>
    <t>Claro, se hace medio tedioso tener en cuenta todas las alternativas como para que al algoritmo funciono bien</t>
  </si>
  <si>
    <t xml:space="preserve">21/11/2014 - 8:36 </t>
  </si>
  <si>
    <t>No les convence un giro de parrafos en el punto 3?</t>
  </si>
  <si>
    <t>Empezar diciendo que es posible y despues numerando las contras del lenguaje?</t>
  </si>
  <si>
    <t>eh ?</t>
  </si>
  <si>
    <t>a si si</t>
  </si>
  <si>
    <t>capaz haciendo enfasis en esto que mencionamos</t>
  </si>
  <si>
    <t>decis poner primero el que se puede pero no es lo mejor y dejar las carencias abajo?</t>
  </si>
  <si>
    <t>que se puede pero dependiendo mucho en la habilidad del programador</t>
  </si>
  <si>
    <t>sisi</t>
  </si>
  <si>
    <t>es buena</t>
  </si>
  <si>
    <t>ya que prolog tiene estas desventajas, que hacen tedioso el lograr una programacion declarativa</t>
  </si>
  <si>
    <t>pero sino rellenamos la conclusion</t>
  </si>
  <si>
    <t xml:space="preserve">21/11/2014 - 8:37 </t>
  </si>
  <si>
    <t>sisi quedaria mucho mejor asi</t>
  </si>
  <si>
    <t>Claro, sino al leerlo te da la idea de que no se puede.</t>
  </si>
  <si>
    <t xml:space="preserve">21/11/2014 - 8:38 </t>
  </si>
  <si>
    <t>quieren que haga una portada?</t>
  </si>
  <si>
    <t>Dale nomas!</t>
  </si>
  <si>
    <t xml:space="preserve">21/11/2014 - 8:46 </t>
  </si>
  <si>
    <t>pegue la consigna abajo del todo</t>
  </si>
  <si>
    <t xml:space="preserve">21/11/2014 - 8:50 </t>
  </si>
  <si>
    <t xml:space="preserve">21/11/2014 - 8:51 </t>
  </si>
  <si>
    <t>la consigna sino la podemos meter en la primer pagina antes que el informe</t>
  </si>
  <si>
    <t>poniendole</t>
  </si>
  <si>
    <t>Consigna</t>
  </si>
  <si>
    <t>che los "links de referencias"</t>
  </si>
  <si>
    <t>eso va como nota al pie o referencia , no puede ir en medio del texto</t>
  </si>
  <si>
    <t xml:space="preserve">21/11/2014 - 8:52 </t>
  </si>
  <si>
    <t>ah tambien</t>
  </si>
  <si>
    <t>Si, ahi lo estaba sacando.</t>
  </si>
  <si>
    <t>Alguien lo agrego a links de refencia ya.</t>
  </si>
  <si>
    <t>un numerito y abajo de la page , mandamos los links</t>
  </si>
  <si>
    <t xml:space="preserve">21/11/2014 - 8:53 </t>
  </si>
  <si>
    <t>si yo los agregue ya les puse numero y todo</t>
  </si>
  <si>
    <t>quieren que limpie un toque el doc con lo qe sirve y no ?</t>
  </si>
  <si>
    <t>y despues bibliografia? y mandamos todos los links que consultamos ?</t>
  </si>
  <si>
    <t>si si, ya limpiemos, todo lo que sea referencia lo vamos metiendo al final</t>
  </si>
  <si>
    <t>si ya as que esto, supongo que no</t>
  </si>
  <si>
    <t xml:space="preserve">21/11/2014 - 8:58 </t>
  </si>
  <si>
    <t>ahi lo baje como pdf , para ver como queda</t>
  </si>
  <si>
    <t>agrego los numeros de las respuestas</t>
  </si>
  <si>
    <t>xq la tercera aparece de la nada</t>
  </si>
  <si>
    <t>o de ultima mandemosle un titulo</t>
  </si>
  <si>
    <t>hay que ponerle titulo</t>
  </si>
  <si>
    <t xml:space="preserve">21/11/2014 - 8:59 </t>
  </si>
  <si>
    <t>Machine learning en Prolog ??</t>
  </si>
  <si>
    <t>es muy berreta ?</t>
  </si>
  <si>
    <t>De one!</t>
  </si>
  <si>
    <t xml:space="preserve">21/11/2014 - 9:0 </t>
  </si>
  <si>
    <t>perfect</t>
  </si>
  <si>
    <t>(Y)</t>
  </si>
  <si>
    <t>jajaja joya te lo deja a la imaginacion</t>
  </si>
  <si>
    <t xml:space="preserve">21/11/2014 - 9:1 </t>
  </si>
  <si>
    <t>pero con el signo de pregunta ??</t>
  </si>
  <si>
    <t>no no</t>
  </si>
  <si>
    <t>es muy buena jajaj</t>
  </si>
  <si>
    <t xml:space="preserve">21/11/2014 - 9:2 </t>
  </si>
  <si>
    <t>che en la consigna decia como habia que mandar el mail</t>
  </si>
  <si>
    <t>jaja</t>
  </si>
  <si>
    <t>alguien la guardo?</t>
  </si>
  <si>
    <t>si</t>
  </si>
  <si>
    <t>no</t>
  </si>
  <si>
    <t>pero esta en las versiones</t>
  </si>
  <si>
    <t>ahi lo rescato</t>
  </si>
  <si>
    <t>es el mismo mail , x el qe te mandaron el tp</t>
  </si>
  <si>
    <t>es el mail de la catedra</t>
  </si>
  <si>
    <t xml:space="preserve">21/11/2014 - 9:3 </t>
  </si>
  <si>
    <t>ahi lo pegue</t>
  </si>
  <si>
    <t>en al aprte dela consigna</t>
  </si>
  <si>
    <t>o no lo ponemos? no seria parte de la consgna eso tambien ?</t>
  </si>
  <si>
    <t xml:space="preserve">21/11/2014 - 9:4 </t>
  </si>
  <si>
    <t>no interesa</t>
  </si>
  <si>
    <t>no cambia digo</t>
  </si>
  <si>
    <t>mandalo si queres</t>
  </si>
  <si>
    <t>ahi le saque la fecha limite que esta en la portada</t>
  </si>
  <si>
    <t xml:space="preserve">21/11/2014 - 9:5 </t>
  </si>
  <si>
    <t>che , lo pase a pdf para ver que onda...</t>
  </si>
  <si>
    <t>y como queda ?</t>
  </si>
  <si>
    <t xml:space="preserve">21/11/2014 - 9:6 </t>
  </si>
  <si>
    <t>y cuando lo pase ,hay algunas cosas que hay que acomodar</t>
  </si>
  <si>
    <t>lo acomodo</t>
  </si>
  <si>
    <t>por mas que se ve mal en el doc</t>
  </si>
  <si>
    <t>pero lo qe importa es el pdf</t>
  </si>
  <si>
    <t>dale ?</t>
  </si>
  <si>
    <t xml:space="preserve">21/11/2014 - 9:7 </t>
  </si>
  <si>
    <t>si de una si nosotros tenemos que mandar el pdf nomas</t>
  </si>
  <si>
    <t>igual ya es retoques finales</t>
  </si>
  <si>
    <t>no se olviden de antes de mandarlo cambiarle el nombre al pdf</t>
  </si>
  <si>
    <t xml:space="preserve">21/11/2014 - 9:8 </t>
  </si>
  <si>
    <t>el nombre del tp es el de como te lo baja</t>
  </si>
  <si>
    <t>T1-WG10</t>
  </si>
  <si>
    <t xml:space="preserve">21/11/2014 - 9:9 </t>
  </si>
  <si>
    <t>uh la re manquiee</t>
  </si>
  <si>
    <t xml:space="preserve">21/11/2014 - 9:10 </t>
  </si>
  <si>
    <t>che quedo bueno eh!</t>
  </si>
  <si>
    <t xml:space="preserve">21/11/2014 - 9:11 </t>
  </si>
  <si>
    <t>Ahi lo bajé en PDF y esta todo bien acomodado.</t>
  </si>
  <si>
    <t>buenazo</t>
  </si>
  <si>
    <t>Nos quedo joya el tp ?</t>
  </si>
  <si>
    <t xml:space="preserve">21/11/2014 - 9:12 </t>
  </si>
  <si>
    <t>hice una pequeña modif de redaccion en el 3</t>
  </si>
  <si>
    <t xml:space="preserve">21/11/2014 - 9:13 </t>
  </si>
  <si>
    <t>Mmm "carece de ciertas desventajas" me hace ruido,</t>
  </si>
  <si>
    <t>carece de ciertas caracteristicas o "posee ciertas desventajas"</t>
  </si>
  <si>
    <t>jaj</t>
  </si>
  <si>
    <t>posee ciertas desventajas</t>
  </si>
  <si>
    <t>posee de una</t>
  </si>
  <si>
    <t>lo modificas ?</t>
  </si>
  <si>
    <t xml:space="preserve">21/11/2014 - 9:14 </t>
  </si>
  <si>
    <t>a ver ahi</t>
  </si>
  <si>
    <t>Good good</t>
  </si>
  <si>
    <t>decia de encarar por el lado de desventajas, y no de que carece de caracteristicas...</t>
  </si>
  <si>
    <t>por eso</t>
  </si>
  <si>
    <t xml:space="preserve">21/11/2014 - 9:15 </t>
  </si>
  <si>
    <t>mira , esto ya es de puto .. pero en la portada , le saco el numero ?</t>
  </si>
  <si>
    <t>estaba viendo lo mismo</t>
  </si>
  <si>
    <t>no se puede, aparece en todas</t>
  </si>
  <si>
    <t>o en ninguna!</t>
  </si>
  <si>
    <t xml:space="preserve">21/11/2014 - 9:16 </t>
  </si>
  <si>
    <t>a ta</t>
  </si>
  <si>
    <t>decis ponerlo a manopla</t>
  </si>
  <si>
    <t>jajajajaj</t>
  </si>
  <si>
    <t>lo croto jajajaj</t>
  </si>
  <si>
    <t>hay que ponerlo antes del pie de pagina</t>
  </si>
  <si>
    <t>sino nos caga la vida</t>
  </si>
  <si>
    <t xml:space="preserve">21/11/2014 - 9:17 </t>
  </si>
  <si>
    <t>es una boludes igual</t>
  </si>
  <si>
    <t>si mal</t>
  </si>
  <si>
    <t>digo no nos van a decir nada</t>
  </si>
  <si>
    <t>pero ya que estamos</t>
  </si>
  <si>
    <t>dejemosle el uno en la portadaaa!!</t>
  </si>
  <si>
    <t xml:space="preserve">21/11/2014 - 9:18 </t>
  </si>
  <si>
    <t>leeestoo</t>
  </si>
  <si>
    <t>che me tengo que iir, una maasaa el tp</t>
  </si>
  <si>
    <t xml:space="preserve">21/11/2014 - 9:19 </t>
  </si>
  <si>
    <t>Dale, ahora lo mandamos</t>
  </si>
  <si>
    <t>Dejemoslo para entregar a la noche igual</t>
  </si>
  <si>
    <t>no se</t>
  </si>
  <si>
    <t>Se, esta lindo.</t>
  </si>
  <si>
    <t>por si flashamos algo</t>
  </si>
  <si>
    <t>o a fue?</t>
  </si>
  <si>
    <t xml:space="preserve">21/11/2014 - 9:20 </t>
  </si>
  <si>
    <t>sin apuros</t>
  </si>
  <si>
    <t>waiit</t>
  </si>
  <si>
    <t>de ultima se lo hago leer a alguien mas , y que me diga si ve errores de redaccion..</t>
  </si>
  <si>
    <t>si ?</t>
  </si>
  <si>
    <t>Por mi sale con fritas,</t>
  </si>
  <si>
    <t>a la noche mas tardar eso ya esta listo</t>
  </si>
  <si>
    <t xml:space="preserve">21/11/2014 - 9:21 </t>
  </si>
  <si>
    <t>para mi esta joya tambien pero si prefieren esperar me da igual</t>
  </si>
  <si>
    <t xml:space="preserve">21/11/2014 - 9:22 </t>
  </si>
  <si>
    <t>alguien quiere mandarlo ?</t>
  </si>
  <si>
    <t>yo no tengo problema , si quieren hago el chequeo y lo mando</t>
  </si>
  <si>
    <t>Dale</t>
  </si>
  <si>
    <t>dale si de una</t>
  </si>
  <si>
    <t>buenisimo!</t>
  </si>
  <si>
    <t>yo m hago cargo</t>
  </si>
  <si>
    <t xml:space="preserve">21/11/2014 - 9:23 </t>
  </si>
  <si>
    <t>listo!</t>
  </si>
  <si>
    <t>Perfecto,</t>
  </si>
  <si>
    <t xml:space="preserve">21/11/2014 - 9:24 </t>
  </si>
  <si>
    <t>Che Adrian</t>
  </si>
  <si>
    <t>fuiste al recu ?</t>
  </si>
  <si>
    <t>eu, guachines. Nada que ver con nada, pero pensaba dar algoritmos I el 19 de diciembre, alguien está re solari como yo y le pinta estudiar conmigo?</t>
  </si>
  <si>
    <t>sisi fui, nose que onda</t>
  </si>
  <si>
    <t>jajaja ya entramos a salir con cualquiera</t>
  </si>
  <si>
    <t>el uno era una papa y el dos creo que tambien</t>
  </si>
  <si>
    <t>el tres me la volo jaj</t>
  </si>
  <si>
    <t xml:space="preserve">21/11/2014 - 9:25 </t>
  </si>
  <si>
    <t>jajajaj me paso igual pero bueee spero no haberle errado</t>
  </si>
  <si>
    <t>te mandas una sola cagada y fuiste</t>
  </si>
  <si>
    <t>excepto en el 3, que ese no importa par anada</t>
  </si>
  <si>
    <t>si yo espero haberla pegado ja</t>
  </si>
  <si>
    <t xml:space="preserve">21/11/2014 - 9:29 </t>
  </si>
  <si>
    <t>Che no se olviden de la consulta de Baltasar por algoritmos I</t>
  </si>
  <si>
    <t>yo paso que ya meti por suerteeeeee</t>
  </si>
  <si>
    <t xml:space="preserve">21/11/2014 - 9:30 </t>
  </si>
  <si>
    <t>a no lo vi, yo tmbien ya la di pero suerte tambien</t>
  </si>
  <si>
    <t>Programacion dinamica a FUll</t>
  </si>
  <si>
    <t>aunque a mi ni me la tomaron ?</t>
  </si>
  <si>
    <t xml:space="preserve">21/11/2014 - 9:33 </t>
  </si>
  <si>
    <t>Si, ya la metieron todos. Que pija, como la colgue.</t>
  </si>
  <si>
    <t xml:space="preserve">21/11/2014 - 9:40 </t>
  </si>
  <si>
    <t>flashe con lo de dinamica, creo que era de algoritmos 2 ?</t>
  </si>
  <si>
    <t xml:space="preserve">21/11/2014 - 9:41 </t>
  </si>
  <si>
    <t>me fui! saludos</t>
  </si>
  <si>
    <t xml:space="preserve">21/11/2014 - 15:42 </t>
  </si>
  <si>
    <t>muchachooos ahi lo maando !</t>
  </si>
  <si>
    <t xml:space="preserve">21/11/2014 - 15:43 </t>
  </si>
  <si>
    <t>Dale Juan mandalo nomas!</t>
  </si>
  <si>
    <t>sisi man</t>
  </si>
  <si>
    <t xml:space="preserve">21/11/2014 - 20:58 </t>
  </si>
  <si>
    <t>Buena!!!</t>
  </si>
  <si>
    <t>Che un gusto laburar con ustedes che!</t>
  </si>
  <si>
    <t>salio todo Piolanga</t>
  </si>
  <si>
    <t>Ahora a organizarse con el otro grupo por el juegoooo!! jajaj</t>
  </si>
  <si>
    <t xml:space="preserve">21/11/2014 - 21:0 </t>
  </si>
  <si>
    <t>Igualmente pablito, aunque ni te conosca jaja una masa el grupo 10 ! un gusto!</t>
  </si>
  <si>
    <t xml:space="preserve">21/11/2014 - 21:1 </t>
  </si>
  <si>
    <t>Igualmente viejo y para el resto tambien</t>
  </si>
  <si>
    <t xml:space="preserve">21/11/2014 - 21:6 </t>
  </si>
  <si>
    <t>un gusto ?</t>
  </si>
  <si>
    <t>Baltasar</t>
  </si>
  <si>
    <t>Si, genial el grupo. Suerte con los que vienen!</t>
  </si>
  <si>
    <t>Un gusto chicos! De diez el grupo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</si>
</sst>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6">
    <font>
      <sz val="11.0"/>
      <color rgb="FF000000"/>
      <name val="Calibri"/>
    </font>
    <font>
      <sz val="8.0"/>
      <color rgb="FF000000"/>
      <name val="Calibri"/>
    </font>
    <font>
      <sz val="11.0"/>
      <color rgb="FF000000"/>
      <name val="Arial"/>
    </font>
    <font>
      <color rgb="FF000000"/>
    </font>
    <font>
      <b/>
      <sz val="11.0"/>
      <color rgb="FF000000"/>
      <name val="Calibri"/>
    </font>
    <font>
      <b/>
      <sz val="8.0"/>
      <color rgb="FF000000"/>
      <name val="Calibri"/>
    </font>
    <font>
      <b/>
      <sz val="11.0"/>
      <color rgb="FF000000"/>
      <name val="Arial"/>
    </font>
    <font>
      <b/>
      <sz val="11.0"/>
      <color rgb="FF222222"/>
      <name val="Arial"/>
    </font>
    <font>
      <sz val="10.0"/>
      <color rgb="FF000000"/>
      <name val="Arial"/>
    </font>
    <font>
      <sz val="8.0"/>
      <color rgb="FF000000"/>
      <name val="Arial"/>
    </font>
    <font>
      <b/>
      <sz val="10.0"/>
      <color rgb="FF222222"/>
    </font>
    <font>
      <sz val="8.0"/>
      <color rgb="FF777777"/>
    </font>
    <font>
      <sz val="10.0"/>
      <color rgb="FF222222"/>
    </font>
    <font>
      <sz val="10.0"/>
    </font>
    <font>
      <sz val="11.0"/>
    </font>
    <font>
      <sz val="8.0"/>
    </font>
    <font>
      <sz val="10.0"/>
      <color rgb="FF262626"/>
    </font>
    <font>
      <b/>
      <sz val="10.0"/>
      <color rgb="FF222222"/>
      <name val="Arial"/>
    </font>
    <font>
      <sz val="8.0"/>
      <name val="Arial"/>
    </font>
    <font>
      <name val="Arial"/>
    </font>
    <font/>
    <font>
      <sz val="10.0"/>
      <color rgb="FF888888"/>
    </font>
    <font>
      <sz val="11.0"/>
      <name val="Calibri"/>
    </font>
    <font>
      <sz val="11.0"/>
      <color rgb="FFFFFFFF"/>
      <name val="Calibri"/>
    </font>
    <font>
      <color rgb="FF000000"/>
      <name val="Arial"/>
    </font>
    <font>
      <u/>
      <color rgb="FF0000FF"/>
    </font>
  </fonts>
  <fills count="11">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595959"/>
        <bgColor rgb="FF595959"/>
      </patternFill>
    </fill>
    <fill>
      <patternFill patternType="solid">
        <fgColor rgb="FFFFFFFF"/>
        <bgColor rgb="FFFFFFFF"/>
      </patternFill>
    </fill>
    <fill>
      <patternFill patternType="solid">
        <fgColor rgb="FFFFC000"/>
        <bgColor rgb="FFFFC000"/>
      </patternFill>
    </fill>
    <fill>
      <patternFill patternType="solid">
        <fgColor rgb="FFD6E3BC"/>
        <bgColor rgb="FFD6E3BC"/>
      </patternFill>
    </fill>
    <fill>
      <patternFill patternType="solid">
        <fgColor rgb="FFC2D69B"/>
        <bgColor rgb="FFC2D69B"/>
      </patternFill>
    </fill>
    <fill>
      <patternFill patternType="solid">
        <fgColor rgb="FFFF0000"/>
        <bgColor rgb="FFFF0000"/>
      </patternFill>
    </fill>
  </fills>
  <borders count="2">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88">
    <xf borderId="0" fillId="0" fontId="0" numFmtId="0" xfId="0" applyAlignment="1" applyFont="1">
      <alignment/>
    </xf>
    <xf borderId="0" fillId="0" fontId="0" numFmtId="0" xfId="0" applyFont="1"/>
    <xf borderId="0" fillId="2" fontId="0" numFmtId="0" xfId="0" applyBorder="1" applyFill="1" applyFont="1"/>
    <xf borderId="0" fillId="0" fontId="1" numFmtId="0" xfId="0" applyFont="1"/>
    <xf borderId="0" fillId="0" fontId="2" numFmtId="0" xfId="0" applyFont="1"/>
    <xf borderId="0" fillId="3" fontId="0" numFmtId="0" xfId="0" applyBorder="1" applyFill="1" applyFont="1"/>
    <xf borderId="0" fillId="4" fontId="0" numFmtId="0" xfId="0" applyBorder="1" applyFill="1" applyFont="1"/>
    <xf borderId="0" fillId="5" fontId="0" numFmtId="0" xfId="0" applyBorder="1" applyFill="1" applyFont="1"/>
    <xf borderId="0" fillId="2" fontId="0" numFmtId="0" xfId="0" applyBorder="1" applyFont="1"/>
    <xf borderId="0" fillId="6" fontId="0" numFmtId="0" xfId="0" applyFill="1" applyFont="1"/>
    <xf borderId="0" fillId="0" fontId="3" numFmtId="0" xfId="0" applyFont="1"/>
    <xf borderId="0" fillId="2" fontId="2" numFmtId="0" xfId="0" applyBorder="1" applyFont="1"/>
    <xf borderId="0" fillId="7" fontId="4" numFmtId="0" xfId="0" applyBorder="1" applyFill="1" applyFont="1"/>
    <xf borderId="0" fillId="2" fontId="4" numFmtId="0" xfId="0" applyBorder="1" applyFont="1"/>
    <xf borderId="0" fillId="6" fontId="0" numFmtId="0" xfId="0" applyAlignment="1" applyFont="1">
      <alignment/>
    </xf>
    <xf borderId="0" fillId="7" fontId="5" numFmtId="0" xfId="0" applyBorder="1" applyFont="1"/>
    <xf borderId="0" fillId="6" fontId="2" numFmtId="0" xfId="0" applyFont="1"/>
    <xf borderId="0" fillId="3" fontId="4" numFmtId="0" xfId="0" applyBorder="1" applyFont="1"/>
    <xf borderId="0" fillId="7" fontId="6" numFmtId="0" xfId="0" applyBorder="1" applyFont="1"/>
    <xf borderId="0" fillId="4" fontId="4" numFmtId="0" xfId="0" applyBorder="1" applyFont="1"/>
    <xf borderId="0" fillId="5" fontId="4" numFmtId="0" xfId="0" applyBorder="1" applyFont="1"/>
    <xf borderId="0" fillId="2" fontId="4" numFmtId="0" xfId="0" applyBorder="1" applyFont="1"/>
    <xf borderId="0" fillId="6" fontId="4" numFmtId="0" xfId="0" applyFont="1"/>
    <xf borderId="0" fillId="2" fontId="6" numFmtId="0" xfId="0" applyBorder="1" applyFont="1"/>
    <xf borderId="0" fillId="6" fontId="6" numFmtId="0" xfId="0" applyFont="1"/>
    <xf borderId="0" fillId="0" fontId="4" numFmtId="0" xfId="0" applyFont="1"/>
    <xf borderId="1" fillId="6" fontId="7" numFmtId="14" xfId="0" applyAlignment="1" applyBorder="1" applyFont="1" applyNumberFormat="1">
      <alignment horizontal="left"/>
    </xf>
    <xf borderId="1" fillId="0" fontId="8" numFmtId="0" xfId="0" applyAlignment="1" applyBorder="1" applyFont="1">
      <alignment wrapText="1"/>
    </xf>
    <xf borderId="1" fillId="0" fontId="9" numFmtId="0" xfId="0" applyAlignment="1" applyBorder="1" applyFont="1">
      <alignment wrapText="1"/>
    </xf>
    <xf borderId="0" fillId="6" fontId="2" numFmtId="14" xfId="0" applyFont="1" applyNumberFormat="1"/>
    <xf borderId="0" fillId="0" fontId="10" numFmtId="14" xfId="0" applyAlignment="1" applyFont="1" applyNumberFormat="1">
      <alignment horizontal="left"/>
    </xf>
    <xf borderId="0" fillId="0" fontId="11" numFmtId="20" xfId="0" applyAlignment="1" applyFont="1" applyNumberFormat="1">
      <alignment horizontal="right"/>
    </xf>
    <xf borderId="0" fillId="0" fontId="12" numFmtId="0" xfId="0" applyAlignment="1" applyFont="1">
      <alignment/>
    </xf>
    <xf borderId="0" fillId="0" fontId="13" numFmtId="20" xfId="0" applyAlignment="1" applyFont="1" applyNumberFormat="1">
      <alignment/>
    </xf>
    <xf borderId="0" fillId="0" fontId="13" numFmtId="0" xfId="0" applyAlignment="1" applyFont="1">
      <alignment/>
    </xf>
    <xf borderId="0" fillId="0" fontId="13" numFmtId="0" xfId="0" applyFont="1"/>
    <xf borderId="0" fillId="0" fontId="13" numFmtId="14" xfId="0" applyAlignment="1" applyFont="1" applyNumberFormat="1">
      <alignment/>
    </xf>
    <xf borderId="0" fillId="0" fontId="13" numFmtId="14" xfId="0" applyAlignment="1" applyFont="1" applyNumberFormat="1">
      <alignment horizontal="right"/>
    </xf>
    <xf borderId="0" fillId="0" fontId="13" numFmtId="20" xfId="0" applyAlignment="1" applyFont="1" applyNumberFormat="1">
      <alignment/>
    </xf>
    <xf borderId="0" fillId="6" fontId="14" numFmtId="22" xfId="0" applyFont="1" applyNumberFormat="1"/>
    <xf borderId="0" fillId="0" fontId="15" numFmtId="22" xfId="0" applyAlignment="1" applyFont="1" applyNumberFormat="1">
      <alignment/>
    </xf>
    <xf borderId="0" fillId="0" fontId="15" numFmtId="0" xfId="0" applyAlignment="1" applyFont="1">
      <alignment/>
    </xf>
    <xf borderId="0" fillId="0" fontId="16" numFmtId="0" xfId="0" applyAlignment="1" applyFont="1">
      <alignment/>
    </xf>
    <xf borderId="0" fillId="6" fontId="2" numFmtId="20" xfId="0" applyFont="1" applyNumberFormat="1"/>
    <xf borderId="0" fillId="0" fontId="0" numFmtId="0" xfId="0" applyAlignment="1" applyFont="1">
      <alignment/>
    </xf>
    <xf borderId="0" fillId="0" fontId="10" numFmtId="20" xfId="0" applyAlignment="1" applyFont="1" applyNumberFormat="1">
      <alignment horizontal="left"/>
    </xf>
    <xf borderId="0" fillId="0" fontId="13" numFmtId="22" xfId="0" applyAlignment="1" applyFont="1" applyNumberFormat="1">
      <alignment/>
    </xf>
    <xf borderId="0" fillId="0" fontId="15" numFmtId="0" xfId="0" applyAlignment="1" applyFont="1">
      <alignment vertical="top"/>
    </xf>
    <xf borderId="0" fillId="0" fontId="13" numFmtId="14" xfId="0" applyAlignment="1" applyFont="1" applyNumberFormat="1">
      <alignment/>
    </xf>
    <xf borderId="0" fillId="6" fontId="13" numFmtId="0" xfId="0" applyAlignment="1" applyFont="1">
      <alignment/>
    </xf>
    <xf borderId="0" fillId="0" fontId="15" numFmtId="164" xfId="0" applyAlignment="1" applyFont="1" applyNumberFormat="1">
      <alignment horizontal="right"/>
    </xf>
    <xf borderId="0" fillId="0" fontId="11" numFmtId="0" xfId="0" applyAlignment="1" applyFont="1">
      <alignment/>
    </xf>
    <xf borderId="0" fillId="0" fontId="13" numFmtId="164" xfId="0" applyAlignment="1" applyFont="1" applyNumberFormat="1">
      <alignment/>
    </xf>
    <xf borderId="0" fillId="0" fontId="17" numFmtId="0" xfId="0" applyAlignment="1" applyFont="1">
      <alignment horizontal="left"/>
    </xf>
    <xf borderId="0" fillId="6" fontId="2" numFmtId="0" xfId="0" applyFont="1"/>
    <xf borderId="0" fillId="0" fontId="10" numFmtId="0" xfId="0" applyAlignment="1" applyFont="1">
      <alignment horizontal="left"/>
    </xf>
    <xf borderId="0" fillId="0" fontId="18" numFmtId="0" xfId="0" applyAlignment="1" applyFont="1">
      <alignment/>
    </xf>
    <xf borderId="0" fillId="0" fontId="19" numFmtId="0" xfId="0" applyAlignment="1" applyFont="1">
      <alignment/>
    </xf>
    <xf borderId="0" fillId="0" fontId="15" numFmtId="0" xfId="0" applyAlignment="1" applyFont="1">
      <alignment/>
    </xf>
    <xf borderId="0" fillId="6" fontId="2" numFmtId="0" xfId="0" applyAlignment="1" applyFont="1">
      <alignment/>
    </xf>
    <xf borderId="0" fillId="0" fontId="20" numFmtId="0" xfId="0" applyAlignment="1" applyFont="1">
      <alignment/>
    </xf>
    <xf borderId="0" fillId="6" fontId="2" numFmtId="22" xfId="0" applyFont="1" applyNumberFormat="1"/>
    <xf borderId="0" fillId="0" fontId="10" numFmtId="22" xfId="0" applyAlignment="1" applyFont="1" applyNumberFormat="1">
      <alignment horizontal="left"/>
    </xf>
    <xf borderId="0" fillId="0" fontId="0" numFmtId="0" xfId="0" applyFont="1"/>
    <xf borderId="0" fillId="7" fontId="0" numFmtId="0" xfId="0" applyFont="1"/>
    <xf borderId="0" fillId="7" fontId="4" numFmtId="0" xfId="0" applyFont="1"/>
    <xf borderId="0" fillId="8" fontId="0" numFmtId="0" xfId="0" applyFill="1" applyFont="1"/>
    <xf borderId="0" fillId="8" fontId="4" numFmtId="0" xfId="0" applyFont="1"/>
    <xf borderId="0" fillId="9" fontId="4" numFmtId="0" xfId="0" applyFill="1" applyFont="1"/>
    <xf borderId="0" fillId="6" fontId="0" numFmtId="0" xfId="0" applyAlignment="1" applyFont="1">
      <alignment wrapText="1"/>
    </xf>
    <xf borderId="0" fillId="6" fontId="14" numFmtId="0" xfId="0" applyFont="1"/>
    <xf borderId="0" fillId="6" fontId="21" numFmtId="22" xfId="0" applyAlignment="1" applyFont="1" applyNumberFormat="1">
      <alignment horizontal="left"/>
    </xf>
    <xf borderId="0" fillId="0" fontId="13" numFmtId="20" xfId="0" applyAlignment="1" applyFont="1" applyNumberFormat="1">
      <alignment horizontal="right"/>
    </xf>
    <xf borderId="0" fillId="6" fontId="12" numFmtId="0" xfId="0" applyAlignment="1" applyFont="1">
      <alignment horizontal="left"/>
    </xf>
    <xf borderId="0" fillId="6" fontId="13" numFmtId="20" xfId="0" applyAlignment="1" applyFont="1" applyNumberFormat="1">
      <alignment/>
    </xf>
    <xf borderId="0" fillId="6" fontId="10" numFmtId="22" xfId="0" applyAlignment="1" applyFont="1" applyNumberFormat="1">
      <alignment horizontal="left"/>
    </xf>
    <xf borderId="0" fillId="6" fontId="11" numFmtId="20" xfId="0" applyAlignment="1" applyFont="1" applyNumberFormat="1">
      <alignment horizontal="right"/>
    </xf>
    <xf borderId="0" fillId="6" fontId="12" numFmtId="0" xfId="0" applyAlignment="1" applyFont="1">
      <alignment/>
    </xf>
    <xf borderId="0" fillId="10" fontId="4" numFmtId="0" xfId="0" applyFill="1" applyFont="1"/>
    <xf borderId="0" fillId="10" fontId="0" numFmtId="0" xfId="0" applyFont="1"/>
    <xf borderId="0" fillId="5" fontId="2" numFmtId="0" xfId="0" applyBorder="1" applyFont="1"/>
    <xf borderId="0" fillId="0" fontId="2" numFmtId="0" xfId="0" applyFont="1"/>
    <xf borderId="0" fillId="0" fontId="22" numFmtId="0" xfId="0" applyFont="1"/>
    <xf borderId="0" fillId="6" fontId="23" numFmtId="0" xfId="0" applyBorder="1" applyFont="1"/>
    <xf borderId="0" fillId="0" fontId="19" numFmtId="0" xfId="0" applyFont="1"/>
    <xf borderId="0" fillId="0" fontId="24" numFmtId="0" xfId="0" applyFont="1"/>
    <xf borderId="0" fillId="6" fontId="23" numFmtId="0" xfId="0" applyBorder="1" applyFont="1"/>
    <xf borderId="0" fillId="0" fontId="25"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cs.ccsu.edu/~markov/ccsu_courses/mlprograms/" TargetMode="External"/><Relationship Id="rId3" Type="http://schemas.openxmlformats.org/officeDocument/2006/relationships/hyperlink" Target="http://programacionlogica.blogspot.com.ar/2005/11/algoritmo-de-aprendizaje-id3.html" TargetMode="External"/><Relationship Id="rId4" Type="http://schemas.openxmlformats.org/officeDocument/2006/relationships/hyperlink" Target="http://testvirtual.flacso.org.ar/course/view.php?id=1219" TargetMode="External"/><Relationship Id="rId5" Type="http://schemas.openxmlformats.org/officeDocument/2006/relationships/hyperlink" Target="http://canuelasya.com.ar/?accion=nota&amp;id=1027&amp;titulo=Desarrollan%20software%20que%20podr%C3%ADa%20anticipar%20ataques%20card%C3%ADacos" TargetMode="External"/><Relationship Id="rId6" Type="http://schemas.openxmlformats.org/officeDocument/2006/relationships/drawing" Target="../drawings/drawing2.xml"/><Relationship Id="rId7"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8.25"/>
    <col customWidth="1" min="7" max="7" width="48.25"/>
    <col customWidth="1" min="8" max="8" width="2.38"/>
    <col customWidth="1" min="9" max="9" width="32.13"/>
    <col customWidth="1" min="10" max="10" width="10.13"/>
    <col customWidth="1" min="11" max="11" width="19.5"/>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18.63"/>
    <col customWidth="1" min="39" max="39" width="79.3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3"/>
      <c r="H1" s="2"/>
      <c r="I1" s="1"/>
      <c r="J1" s="5"/>
      <c r="K1" s="6"/>
      <c r="L1" s="7"/>
      <c r="M1" s="8"/>
      <c r="N1" s="9"/>
      <c r="O1" s="9"/>
      <c r="P1" s="9"/>
      <c r="Q1" s="9"/>
      <c r="R1" s="9"/>
      <c r="S1" s="9"/>
      <c r="T1" s="9"/>
      <c r="U1" s="9"/>
      <c r="V1" s="9"/>
      <c r="W1" s="9"/>
      <c r="X1" s="9"/>
      <c r="Y1" s="9"/>
      <c r="Z1" s="9"/>
      <c r="AA1" s="9"/>
      <c r="AB1" s="9"/>
      <c r="AC1" s="9"/>
      <c r="AD1" s="9"/>
      <c r="AE1" s="9"/>
      <c r="AF1" s="9"/>
      <c r="AG1" s="9"/>
      <c r="AH1" s="9"/>
      <c r="AI1" s="9"/>
      <c r="AJ1" s="1"/>
      <c r="AK1" s="1"/>
      <c r="AL1" s="1"/>
      <c r="AM1" s="1"/>
      <c r="AN1" s="1"/>
      <c r="AO1" s="1"/>
      <c r="AP1" s="1"/>
      <c r="AQ1" s="1"/>
      <c r="AR1" s="10"/>
    </row>
    <row r="2" ht="18.0" customHeight="1">
      <c r="A2" s="12" t="s">
        <v>0</v>
      </c>
      <c r="B2" s="12" t="s">
        <v>1</v>
      </c>
      <c r="C2" s="12" t="s">
        <v>2</v>
      </c>
      <c r="D2" s="13"/>
      <c r="E2" s="12" t="s">
        <v>1</v>
      </c>
      <c r="F2" s="12" t="s">
        <v>4</v>
      </c>
      <c r="G2" s="15" t="s">
        <v>5</v>
      </c>
      <c r="H2" s="13"/>
      <c r="I2" s="12" t="s">
        <v>6</v>
      </c>
      <c r="J2" s="17" t="s">
        <v>7</v>
      </c>
      <c r="K2" s="19" t="s">
        <v>8</v>
      </c>
      <c r="L2" s="20"/>
      <c r="M2" s="21"/>
      <c r="N2" s="22" t="s">
        <v>9</v>
      </c>
      <c r="O2" s="22"/>
      <c r="P2" s="22" t="s">
        <v>10</v>
      </c>
      <c r="Q2" s="22" t="s">
        <v>11</v>
      </c>
      <c r="R2" s="22"/>
      <c r="S2" s="22" t="s">
        <v>12</v>
      </c>
      <c r="T2" s="22"/>
      <c r="U2" s="22"/>
      <c r="V2" s="22"/>
      <c r="W2" s="22" t="s">
        <v>13</v>
      </c>
      <c r="X2" s="22"/>
      <c r="Y2" s="22"/>
      <c r="Z2" s="22"/>
      <c r="AA2" s="22"/>
      <c r="AB2" s="22"/>
      <c r="AC2" s="22"/>
      <c r="AD2" s="22"/>
      <c r="AE2" s="22"/>
      <c r="AF2" s="22"/>
      <c r="AG2" s="22"/>
      <c r="AH2" s="22"/>
      <c r="AI2" s="22"/>
      <c r="AJ2" s="25"/>
      <c r="AK2" s="25"/>
      <c r="AL2" s="25"/>
      <c r="AM2" s="25"/>
      <c r="AN2" s="25"/>
      <c r="AO2" s="25"/>
      <c r="AP2" s="25"/>
      <c r="AQ2" s="25"/>
      <c r="AR2" s="25"/>
    </row>
    <row r="3" ht="18.75" customHeight="1">
      <c r="A3" s="1"/>
      <c r="B3" s="1"/>
      <c r="C3" s="1"/>
      <c r="D3" s="2"/>
      <c r="E3" s="26"/>
      <c r="F3" s="27"/>
      <c r="G3" s="28"/>
      <c r="H3" s="2"/>
      <c r="I3" s="1"/>
      <c r="J3" s="5">
        <f t="shared" ref="J3:J90"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6">
        <f t="shared" ref="K3:K90"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7"/>
      <c r="M3" s="8"/>
      <c r="N3" s="22"/>
      <c r="O3" s="22" t="s">
        <v>16</v>
      </c>
      <c r="P3" s="9">
        <f>COUNTIFS(K$3:K$45,"&gt;0")</f>
        <v>12</v>
      </c>
      <c r="Q3" s="9">
        <f t="shared" ref="Q3:Q15" si="3">(P3/P$3)*100</f>
        <v>100</v>
      </c>
      <c r="R3" s="9"/>
      <c r="S3" s="9"/>
      <c r="T3" s="9"/>
      <c r="U3" s="9"/>
      <c r="V3" s="9"/>
      <c r="W3" s="22" t="s">
        <v>17</v>
      </c>
      <c r="X3" s="22" t="s">
        <v>18</v>
      </c>
      <c r="Y3" s="22" t="s">
        <v>19</v>
      </c>
      <c r="Z3" s="22" t="s">
        <v>20</v>
      </c>
      <c r="AA3" s="9"/>
      <c r="AB3" s="22" t="s">
        <v>21</v>
      </c>
      <c r="AC3" s="22" t="s">
        <v>22</v>
      </c>
      <c r="AD3" s="9"/>
      <c r="AE3" s="9"/>
      <c r="AF3" s="9"/>
      <c r="AG3" s="9"/>
      <c r="AH3" s="9"/>
      <c r="AI3" s="9"/>
      <c r="AJ3" s="1"/>
      <c r="AK3" s="1"/>
      <c r="AL3" s="1"/>
      <c r="AM3" s="1"/>
      <c r="AN3" s="1"/>
      <c r="AO3" s="1"/>
      <c r="AP3" s="1"/>
      <c r="AQ3" s="1"/>
      <c r="AR3" s="10"/>
    </row>
    <row r="4" ht="16.5" customHeight="1">
      <c r="A4" s="1"/>
      <c r="B4" s="1"/>
      <c r="C4" s="1"/>
      <c r="D4" s="2"/>
      <c r="E4" s="36"/>
      <c r="F4" s="37">
        <v>41962.0</v>
      </c>
      <c r="G4" s="35"/>
      <c r="H4" s="2"/>
      <c r="I4" s="1"/>
      <c r="J4" s="5">
        <f t="shared" si="1"/>
        <v>0</v>
      </c>
      <c r="K4" s="6">
        <f t="shared" si="2"/>
        <v>0</v>
      </c>
      <c r="L4" s="7"/>
      <c r="M4" s="8"/>
      <c r="N4" s="22" t="s">
        <v>23</v>
      </c>
      <c r="O4" s="22">
        <v>1.0</v>
      </c>
      <c r="P4" s="9">
        <f t="shared" ref="P4:P15" si="4">COUNTIF(K$3:K$45,O4)</f>
        <v>0</v>
      </c>
      <c r="Q4" s="9">
        <f t="shared" si="3"/>
        <v>0</v>
      </c>
      <c r="R4" s="9"/>
      <c r="S4" s="9">
        <f>IF(Q4&gt;5,"Problema de Reintegración",0)</f>
        <v>0</v>
      </c>
      <c r="T4" s="9">
        <v>0.0</v>
      </c>
      <c r="U4" s="9"/>
      <c r="V4" s="9"/>
      <c r="W4" s="22" t="s">
        <v>24</v>
      </c>
      <c r="X4" s="22" t="s">
        <v>25</v>
      </c>
      <c r="Y4" s="22">
        <f>30/100</f>
        <v>0.3</v>
      </c>
      <c r="Z4" s="22">
        <f>14/100</f>
        <v>0.14</v>
      </c>
      <c r="AA4" s="9"/>
      <c r="AB4" s="9">
        <v>1.0</v>
      </c>
      <c r="AC4" s="9"/>
      <c r="AD4" s="9">
        <f>IF(AC4&gt;5,"Problema de Reintegración",0)</f>
        <v>0</v>
      </c>
      <c r="AE4" s="9">
        <v>0.0</v>
      </c>
      <c r="AF4" s="9" t="s">
        <v>26</v>
      </c>
      <c r="AG4" s="9"/>
      <c r="AH4" s="9"/>
      <c r="AI4" s="9"/>
      <c r="AJ4" s="1"/>
      <c r="AK4" s="1"/>
      <c r="AL4" s="1"/>
      <c r="AM4" s="1"/>
      <c r="AN4" s="1"/>
      <c r="AO4" s="1"/>
      <c r="AP4" s="1"/>
      <c r="AQ4" s="1"/>
      <c r="AR4" s="10"/>
    </row>
    <row r="5" ht="18.0" customHeight="1">
      <c r="A5" s="1"/>
      <c r="B5" s="1"/>
      <c r="C5" s="39" t="str">
        <f t="shared" ref="C5:C90" si="5">IF(E5="",C4,E5)</f>
        <v>Emmanuel</v>
      </c>
      <c r="D5" s="2"/>
      <c r="E5" s="40" t="s">
        <v>29</v>
      </c>
      <c r="F5" s="41" t="s">
        <v>30</v>
      </c>
      <c r="G5" s="42" t="s">
        <v>31</v>
      </c>
      <c r="H5" s="2"/>
      <c r="I5" s="44" t="s">
        <v>32</v>
      </c>
      <c r="J5" s="5">
        <f t="shared" si="1"/>
        <v>30</v>
      </c>
      <c r="K5" s="6">
        <f t="shared" si="2"/>
        <v>8</v>
      </c>
      <c r="L5" s="7"/>
      <c r="M5" s="8"/>
      <c r="N5" s="22" t="s">
        <v>27</v>
      </c>
      <c r="O5" s="22">
        <v>2.0</v>
      </c>
      <c r="P5" s="9">
        <f t="shared" si="4"/>
        <v>0</v>
      </c>
      <c r="Q5" s="9">
        <f t="shared" si="3"/>
        <v>0</v>
      </c>
      <c r="R5" s="9"/>
      <c r="S5" s="9" t="str">
        <f>IF(Q5&lt;=14,,"Problema de Tensión")</f>
        <v/>
      </c>
      <c r="T5" s="9" t="str">
        <f>IF(Q5&gt;=3,,"Problema de Tensión")</f>
        <v>Problema de Tensión</v>
      </c>
      <c r="U5" s="9"/>
      <c r="V5" s="9"/>
      <c r="W5" s="22" t="s">
        <v>24</v>
      </c>
      <c r="X5" s="22" t="s">
        <v>28</v>
      </c>
      <c r="Y5" s="22">
        <f>11/100</f>
        <v>0.11</v>
      </c>
      <c r="Z5" s="22">
        <f>2/100</f>
        <v>0.02</v>
      </c>
      <c r="AA5" s="9"/>
      <c r="AB5" s="9">
        <v>2.0</v>
      </c>
      <c r="AC5" s="9"/>
      <c r="AD5" s="9" t="str">
        <f>IF(AC5&lt;=14,,"Problema de Tensión")</f>
        <v/>
      </c>
      <c r="AE5" s="9" t="str">
        <f>IF(AC5&gt;=3,,"Problema de Tensión")</f>
        <v>Problema de Tensión</v>
      </c>
      <c r="AF5" s="9" t="s">
        <v>26</v>
      </c>
      <c r="AG5" s="9"/>
      <c r="AH5" s="9"/>
      <c r="AI5" s="9"/>
      <c r="AJ5" s="1"/>
      <c r="AK5" s="1"/>
      <c r="AL5" s="1"/>
      <c r="AM5" s="1"/>
      <c r="AN5" s="1"/>
      <c r="AO5" s="1"/>
      <c r="AP5" s="1"/>
      <c r="AQ5" s="1"/>
      <c r="AR5" s="10"/>
    </row>
    <row r="6" ht="15.75" customHeight="1">
      <c r="A6" s="1"/>
      <c r="B6" s="1"/>
      <c r="C6" s="39" t="str">
        <f t="shared" si="5"/>
        <v>Emmanuel</v>
      </c>
      <c r="D6" s="2"/>
      <c r="E6" s="46"/>
      <c r="F6" s="34"/>
      <c r="G6" s="35"/>
      <c r="H6" s="2"/>
      <c r="J6" s="5">
        <f t="shared" si="1"/>
        <v>0</v>
      </c>
      <c r="K6" s="6">
        <f t="shared" si="2"/>
        <v>0</v>
      </c>
      <c r="L6" s="7"/>
      <c r="M6" s="8"/>
      <c r="N6" s="22" t="s">
        <v>36</v>
      </c>
      <c r="O6" s="22">
        <v>3.0</v>
      </c>
      <c r="P6" s="9">
        <f t="shared" si="4"/>
        <v>4</v>
      </c>
      <c r="Q6" s="9">
        <f t="shared" si="3"/>
        <v>33.33333333</v>
      </c>
      <c r="R6" s="9"/>
      <c r="S6" s="9" t="str">
        <f>IF(Q6&lt;=20,,"Problema de Decisión")</f>
        <v>Problema de Decisión</v>
      </c>
      <c r="T6" s="9" t="str">
        <f>IF(Q6&gt;=6,,"Problema de Decisión")</f>
        <v/>
      </c>
      <c r="U6" s="9"/>
      <c r="V6" s="9"/>
      <c r="W6" s="22" t="s">
        <v>37</v>
      </c>
      <c r="X6" s="22" t="s">
        <v>38</v>
      </c>
      <c r="Y6" s="22">
        <f>40/100</f>
        <v>0.4</v>
      </c>
      <c r="Z6" s="22">
        <f>21/100</f>
        <v>0.21</v>
      </c>
      <c r="AA6" s="9"/>
      <c r="AB6" s="9">
        <v>3.0</v>
      </c>
      <c r="AC6" s="9"/>
      <c r="AD6" s="9" t="str">
        <f>IF(AC6&lt;=20,,"Problema de Decisión")</f>
        <v/>
      </c>
      <c r="AE6" s="9" t="str">
        <f>IF(AC6&gt;=6,,"Problema de Decisión")</f>
        <v>Problema de Decisión</v>
      </c>
      <c r="AF6" s="9" t="s">
        <v>26</v>
      </c>
      <c r="AG6" s="9"/>
      <c r="AH6" s="9"/>
      <c r="AI6" s="9"/>
      <c r="AJ6" s="1"/>
      <c r="AK6" s="1"/>
      <c r="AL6" s="1"/>
      <c r="AM6" s="1"/>
      <c r="AN6" s="1"/>
      <c r="AO6" s="1"/>
      <c r="AP6" s="1"/>
      <c r="AQ6" s="1"/>
      <c r="AR6" s="10"/>
    </row>
    <row r="7" ht="15.75" customHeight="1">
      <c r="A7" s="1"/>
      <c r="B7" s="1"/>
      <c r="C7" s="39" t="str">
        <f t="shared" si="5"/>
        <v>Emmanuel</v>
      </c>
      <c r="D7" s="2"/>
      <c r="E7" s="46"/>
      <c r="F7" s="34"/>
      <c r="G7" s="47" t="s">
        <v>43</v>
      </c>
      <c r="H7" s="2"/>
      <c r="I7" s="1"/>
      <c r="J7" s="5">
        <f t="shared" si="1"/>
        <v>0</v>
      </c>
      <c r="K7" s="6">
        <f t="shared" si="2"/>
        <v>0</v>
      </c>
      <c r="L7" s="7"/>
      <c r="M7" s="8"/>
      <c r="N7" s="22" t="s">
        <v>41</v>
      </c>
      <c r="O7" s="22">
        <v>4.0</v>
      </c>
      <c r="P7" s="9">
        <f t="shared" si="4"/>
        <v>2</v>
      </c>
      <c r="Q7" s="9">
        <f t="shared" si="3"/>
        <v>16.66666667</v>
      </c>
      <c r="R7" s="9"/>
      <c r="S7" s="9" t="str">
        <f>IF(Q7&lt;=11,,"Problema de Control")</f>
        <v>Problema de Control</v>
      </c>
      <c r="T7" s="9" t="str">
        <f>IF(Q7&gt;=4,,"Problema de Control")</f>
        <v/>
      </c>
      <c r="U7" s="9"/>
      <c r="V7" s="9"/>
      <c r="W7" s="22" t="s">
        <v>37</v>
      </c>
      <c r="X7" s="22" t="s">
        <v>42</v>
      </c>
      <c r="Y7" s="22">
        <f>9/100</f>
        <v>0.09</v>
      </c>
      <c r="Z7" s="22">
        <f>1/100</f>
        <v>0.01</v>
      </c>
      <c r="AA7" s="9"/>
      <c r="AB7" s="9">
        <v>4.0</v>
      </c>
      <c r="AC7" s="9"/>
      <c r="AD7" s="9" t="str">
        <f>IF(AC7&lt;=11,,"Problema de Control")</f>
        <v/>
      </c>
      <c r="AE7" s="9" t="str">
        <f>IF(AC7&gt;=4,,"Problema de Control")</f>
        <v>Problema de Control</v>
      </c>
      <c r="AF7" s="9" t="s">
        <v>26</v>
      </c>
      <c r="AG7" s="9"/>
      <c r="AH7" s="9"/>
      <c r="AI7" s="9"/>
      <c r="AJ7" s="1"/>
      <c r="AK7" s="1"/>
      <c r="AL7" s="1"/>
      <c r="AM7" s="1"/>
      <c r="AN7" s="1"/>
      <c r="AO7" s="1"/>
      <c r="AP7" s="1"/>
      <c r="AQ7" s="1"/>
      <c r="AR7" s="10"/>
    </row>
    <row r="8" ht="15.75" customHeight="1">
      <c r="A8" s="1"/>
      <c r="B8" s="1"/>
      <c r="C8" s="39" t="str">
        <f t="shared" si="5"/>
        <v>Emmanuel</v>
      </c>
      <c r="D8" s="2"/>
      <c r="E8" s="46"/>
      <c r="F8" s="34"/>
      <c r="G8" s="35"/>
      <c r="H8" s="2"/>
      <c r="I8" s="1"/>
      <c r="J8" s="5">
        <f t="shared" si="1"/>
        <v>0</v>
      </c>
      <c r="K8" s="6">
        <f t="shared" si="2"/>
        <v>0</v>
      </c>
      <c r="L8" s="7"/>
      <c r="M8" s="8"/>
      <c r="N8" s="22" t="s">
        <v>46</v>
      </c>
      <c r="O8" s="22">
        <v>5.0</v>
      </c>
      <c r="P8" s="9">
        <f t="shared" si="4"/>
        <v>2</v>
      </c>
      <c r="Q8" s="9">
        <f t="shared" si="3"/>
        <v>16.66666667</v>
      </c>
      <c r="R8" s="9"/>
      <c r="S8" s="9" t="str">
        <f>IF(Q8&lt;=40,,"Problema de Evaluación")</f>
        <v/>
      </c>
      <c r="T8" s="9" t="str">
        <f>IF(Q8&gt;=21,,"Problema de Evaluación")</f>
        <v>Problema de Evaluación</v>
      </c>
      <c r="U8" s="9"/>
      <c r="V8" s="9"/>
      <c r="W8" s="22" t="s">
        <v>47</v>
      </c>
      <c r="X8" s="22" t="s">
        <v>48</v>
      </c>
      <c r="Y8" s="22">
        <f>11/100</f>
        <v>0.11</v>
      </c>
      <c r="Z8" s="22">
        <f>4/100</f>
        <v>0.04</v>
      </c>
      <c r="AA8" s="9"/>
      <c r="AB8" s="9">
        <v>5.0</v>
      </c>
      <c r="AC8" s="9"/>
      <c r="AD8" s="9" t="str">
        <f>IF(AC8&lt;=40,,"Problema de Evaluación")</f>
        <v/>
      </c>
      <c r="AE8" s="9" t="str">
        <f>IF(AC8&gt;=21,,"Problema de Evaluación")</f>
        <v>Problema de Evaluación</v>
      </c>
      <c r="AF8" s="9" t="s">
        <v>26</v>
      </c>
      <c r="AG8" s="9"/>
      <c r="AH8" s="9"/>
      <c r="AI8" s="9"/>
      <c r="AJ8" s="1"/>
      <c r="AK8" s="1"/>
      <c r="AL8" s="1"/>
      <c r="AM8" s="1"/>
      <c r="AN8" s="1"/>
      <c r="AO8" s="1"/>
      <c r="AP8" s="1"/>
      <c r="AQ8" s="1"/>
      <c r="AR8" s="10"/>
    </row>
    <row r="9" ht="15.75" customHeight="1">
      <c r="A9" s="1"/>
      <c r="B9" s="1"/>
      <c r="C9" s="39" t="str">
        <f t="shared" si="5"/>
        <v>Maxi</v>
      </c>
      <c r="D9" s="2"/>
      <c r="E9" s="40" t="s">
        <v>51</v>
      </c>
      <c r="F9" s="41" t="s">
        <v>52</v>
      </c>
      <c r="G9" s="42" t="s">
        <v>53</v>
      </c>
      <c r="H9" s="2"/>
      <c r="I9" s="44" t="s">
        <v>54</v>
      </c>
      <c r="J9" s="5">
        <f t="shared" si="1"/>
        <v>26</v>
      </c>
      <c r="K9" s="6">
        <f t="shared" si="2"/>
        <v>3</v>
      </c>
      <c r="L9" s="7"/>
      <c r="M9" s="8"/>
      <c r="N9" s="22" t="s">
        <v>49</v>
      </c>
      <c r="O9" s="22">
        <v>6.0</v>
      </c>
      <c r="P9" s="9">
        <f t="shared" si="4"/>
        <v>0</v>
      </c>
      <c r="Q9" s="9">
        <f t="shared" si="3"/>
        <v>0</v>
      </c>
      <c r="R9" s="9"/>
      <c r="S9" s="9" t="str">
        <f>IF(Q9&lt;=30,,"Problema de Comunicación")</f>
        <v/>
      </c>
      <c r="T9" s="9" t="str">
        <f>IF(Q9&gt;=14,,"Problema de Comunicación")</f>
        <v>Problema de Comunicación</v>
      </c>
      <c r="U9" s="9"/>
      <c r="V9" s="9"/>
      <c r="W9" s="22" t="s">
        <v>47</v>
      </c>
      <c r="X9" s="22" t="s">
        <v>50</v>
      </c>
      <c r="Y9" s="22">
        <f>5/100</f>
        <v>0.05</v>
      </c>
      <c r="Z9" s="22">
        <v>0.0</v>
      </c>
      <c r="AA9" s="9"/>
      <c r="AB9" s="9">
        <v>6.0</v>
      </c>
      <c r="AC9" s="9"/>
      <c r="AD9" s="9" t="str">
        <f>IF(AC9&lt;=30,,"Problema de Comunicación")</f>
        <v/>
      </c>
      <c r="AE9" s="9" t="str">
        <f>IF(AC9&gt;=14,,"Problema de Comunicación")</f>
        <v>Problema de Comunicación</v>
      </c>
      <c r="AF9" s="9" t="s">
        <v>26</v>
      </c>
      <c r="AG9" s="9"/>
      <c r="AH9" s="9"/>
      <c r="AI9" s="9"/>
      <c r="AJ9" s="1"/>
      <c r="AK9" s="1"/>
      <c r="AL9" s="1"/>
      <c r="AM9" s="1"/>
      <c r="AN9" s="1"/>
      <c r="AO9" s="1"/>
      <c r="AP9" s="1"/>
      <c r="AQ9" s="1"/>
      <c r="AR9" s="10"/>
    </row>
    <row r="10" ht="15.75" customHeight="1">
      <c r="A10" s="1"/>
      <c r="B10" s="1"/>
      <c r="C10" s="39" t="str">
        <f t="shared" si="5"/>
        <v>Maxi</v>
      </c>
      <c r="D10" s="2"/>
      <c r="E10" s="46"/>
      <c r="F10" s="34"/>
      <c r="G10" s="35"/>
      <c r="H10" s="2"/>
      <c r="I10" s="1"/>
      <c r="J10" s="5">
        <f t="shared" si="1"/>
        <v>0</v>
      </c>
      <c r="K10" s="6">
        <f t="shared" si="2"/>
        <v>0</v>
      </c>
      <c r="L10" s="7"/>
      <c r="M10" s="8"/>
      <c r="N10" s="22" t="s">
        <v>55</v>
      </c>
      <c r="O10" s="22">
        <v>7.0</v>
      </c>
      <c r="P10" s="9">
        <f t="shared" si="4"/>
        <v>1</v>
      </c>
      <c r="Q10" s="9">
        <f t="shared" si="3"/>
        <v>8.333333333</v>
      </c>
      <c r="R10" s="9"/>
      <c r="S10" s="9" t="str">
        <f>IF(Q10&lt;=11,,"Problema de Comunicación")</f>
        <v/>
      </c>
      <c r="T10" s="9" t="str">
        <f>IF(Q10&gt;=2,,"Problema de Comunicación")</f>
        <v/>
      </c>
      <c r="U10" s="9"/>
      <c r="V10" s="9"/>
      <c r="W10" s="22" t="s">
        <v>56</v>
      </c>
      <c r="X10" s="22" t="s">
        <v>57</v>
      </c>
      <c r="Y10" s="22">
        <f>20/100</f>
        <v>0.2</v>
      </c>
      <c r="Z10" s="22">
        <f>6/100</f>
        <v>0.06</v>
      </c>
      <c r="AA10" s="9"/>
      <c r="AB10" s="9">
        <v>7.0</v>
      </c>
      <c r="AC10" s="9"/>
      <c r="AD10" s="9" t="str">
        <f>IF(AC10&lt;=11,,"Problema de Comunicación")</f>
        <v/>
      </c>
      <c r="AE10" s="9" t="str">
        <f>IF(AC10&gt;=2,,"Problema de Comunicación")</f>
        <v>Problema de Comunicación</v>
      </c>
      <c r="AF10" s="9" t="s">
        <v>26</v>
      </c>
      <c r="AG10" s="9"/>
      <c r="AH10" s="9"/>
      <c r="AI10" s="9"/>
      <c r="AJ10" s="1"/>
      <c r="AK10" s="1"/>
      <c r="AL10" s="1"/>
      <c r="AM10" s="1"/>
      <c r="AN10" s="1"/>
      <c r="AO10" s="1"/>
      <c r="AP10" s="1"/>
      <c r="AQ10" s="1"/>
      <c r="AR10" s="10"/>
    </row>
    <row r="11" ht="15.75" customHeight="1">
      <c r="A11" s="1"/>
      <c r="B11" s="1"/>
      <c r="C11" s="39" t="str">
        <f t="shared" si="5"/>
        <v>Maxi</v>
      </c>
      <c r="D11" s="2"/>
      <c r="E11" s="46"/>
      <c r="F11" s="34"/>
      <c r="G11" s="47" t="s">
        <v>43</v>
      </c>
      <c r="H11" s="2"/>
      <c r="I11" s="1"/>
      <c r="J11" s="5">
        <f t="shared" si="1"/>
        <v>0</v>
      </c>
      <c r="K11" s="6">
        <f t="shared" si="2"/>
        <v>0</v>
      </c>
      <c r="L11" s="7"/>
      <c r="M11" s="8"/>
      <c r="N11" s="22" t="s">
        <v>60</v>
      </c>
      <c r="O11" s="22">
        <v>8.0</v>
      </c>
      <c r="P11" s="9">
        <f t="shared" si="4"/>
        <v>3</v>
      </c>
      <c r="Q11" s="9">
        <f t="shared" si="3"/>
        <v>25</v>
      </c>
      <c r="R11" s="9"/>
      <c r="S11" s="9" t="str">
        <f>IF(Q11&lt;=9,,"Problema de Evaluación")</f>
        <v>Problema de Evaluación</v>
      </c>
      <c r="T11" s="9" t="str">
        <f>IF(Q11&gt;=1,,"Problema de Evaluación")</f>
        <v/>
      </c>
      <c r="U11" s="9"/>
      <c r="V11" s="9"/>
      <c r="W11" s="22" t="s">
        <v>56</v>
      </c>
      <c r="X11" s="22" t="s">
        <v>61</v>
      </c>
      <c r="Y11" s="22">
        <f>13/100</f>
        <v>0.13</v>
      </c>
      <c r="Z11" s="22">
        <f t="shared" ref="Z11:Z12" si="6">3/100</f>
        <v>0.03</v>
      </c>
      <c r="AA11" s="9"/>
      <c r="AB11" s="9">
        <v>8.0</v>
      </c>
      <c r="AC11" s="9"/>
      <c r="AD11" s="9" t="str">
        <f>IF(AC11&lt;=9,,"Problema de Evaluación")</f>
        <v/>
      </c>
      <c r="AE11" s="9" t="str">
        <f>IF(AC11&gt;=1,,"Problema de Evaluación")</f>
        <v>Problema de Evaluación</v>
      </c>
      <c r="AF11" s="9" t="s">
        <v>26</v>
      </c>
      <c r="AG11" s="9" t="s">
        <v>62</v>
      </c>
      <c r="AH11" s="9"/>
      <c r="AI11" s="9"/>
      <c r="AJ11" s="1"/>
      <c r="AK11" s="1"/>
      <c r="AL11" s="1"/>
      <c r="AM11" s="1"/>
      <c r="AN11" s="1"/>
      <c r="AO11" s="1"/>
      <c r="AP11" s="1"/>
      <c r="AQ11" s="1"/>
      <c r="AR11" s="10"/>
    </row>
    <row r="12" ht="15.75" customHeight="1">
      <c r="A12" s="1"/>
      <c r="B12" s="1"/>
      <c r="C12" s="39" t="str">
        <f t="shared" si="5"/>
        <v>Maxi</v>
      </c>
      <c r="D12" s="2"/>
      <c r="E12" s="46"/>
      <c r="F12" s="34"/>
      <c r="G12" s="35"/>
      <c r="H12" s="2"/>
      <c r="I12" s="1"/>
      <c r="J12" s="5">
        <f t="shared" si="1"/>
        <v>0</v>
      </c>
      <c r="K12" s="6">
        <f t="shared" si="2"/>
        <v>0</v>
      </c>
      <c r="L12" s="7"/>
      <c r="M12" s="8"/>
      <c r="N12" s="22" t="s">
        <v>63</v>
      </c>
      <c r="O12" s="22">
        <v>9.0</v>
      </c>
      <c r="P12" s="9">
        <f t="shared" si="4"/>
        <v>0</v>
      </c>
      <c r="Q12" s="9">
        <f t="shared" si="3"/>
        <v>0</v>
      </c>
      <c r="R12" s="9"/>
      <c r="S12" s="9" t="str">
        <f>IF(Q12&lt;=5,,"Problema de Control")</f>
        <v/>
      </c>
      <c r="T12" s="9" t="str">
        <f>IF(Q12&gt;=0,,"Problema de Control")</f>
        <v/>
      </c>
      <c r="U12" s="9"/>
      <c r="V12" s="9"/>
      <c r="W12" s="22" t="s">
        <v>64</v>
      </c>
      <c r="X12" s="22" t="s">
        <v>65</v>
      </c>
      <c r="Y12" s="22">
        <f>14/100</f>
        <v>0.14</v>
      </c>
      <c r="Z12" s="22">
        <f t="shared" si="6"/>
        <v>0.03</v>
      </c>
      <c r="AA12" s="9"/>
      <c r="AB12" s="9">
        <v>9.0</v>
      </c>
      <c r="AC12" s="9"/>
      <c r="AD12" s="9" t="str">
        <f>IF(AC12&lt;=5,,"Problema de Control")</f>
        <v/>
      </c>
      <c r="AE12" s="9" t="str">
        <f>IF(AC12&gt;=0,,"Problema de Control")</f>
        <v/>
      </c>
      <c r="AF12" s="9" t="s">
        <v>26</v>
      </c>
      <c r="AG12" s="9">
        <v>1.0</v>
      </c>
      <c r="AH12" s="9">
        <f t="shared" ref="AH12:AH23" si="7">IF( OR(T4&lt;&gt;0,S4&lt;&gt;0),1,0)</f>
        <v>0</v>
      </c>
      <c r="AI12" s="9"/>
      <c r="AJ12" s="1"/>
      <c r="AK12" s="1"/>
      <c r="AL12" s="1"/>
      <c r="AM12" s="1"/>
      <c r="AN12" s="1"/>
      <c r="AO12" s="1"/>
      <c r="AP12" s="1"/>
      <c r="AQ12" s="1"/>
      <c r="AR12" s="10"/>
    </row>
    <row r="13" ht="24.0" customHeight="1">
      <c r="A13" s="1"/>
      <c r="B13" s="1"/>
      <c r="C13" s="39" t="str">
        <f t="shared" si="5"/>
        <v>Maxi</v>
      </c>
      <c r="D13" s="2"/>
      <c r="E13" s="46"/>
      <c r="F13" s="35"/>
      <c r="G13" s="35"/>
      <c r="H13" s="2"/>
      <c r="I13" s="1"/>
      <c r="J13" s="5">
        <f t="shared" si="1"/>
        <v>0</v>
      </c>
      <c r="K13" s="6">
        <f t="shared" si="2"/>
        <v>0</v>
      </c>
      <c r="L13" s="7"/>
      <c r="M13" s="8"/>
      <c r="N13" s="22" t="s">
        <v>66</v>
      </c>
      <c r="O13" s="22">
        <v>10.0</v>
      </c>
      <c r="P13" s="9">
        <f t="shared" si="4"/>
        <v>0</v>
      </c>
      <c r="Q13" s="9">
        <f t="shared" si="3"/>
        <v>0</v>
      </c>
      <c r="R13" s="9"/>
      <c r="S13" s="9" t="str">
        <f>IF(Q13&lt;=13,,"Problema de Decisión")</f>
        <v/>
      </c>
      <c r="T13" s="9" t="str">
        <f>IF(Q13&gt;=3,,"Problema de Decisión")</f>
        <v>Problema de Decisión</v>
      </c>
      <c r="U13" s="9"/>
      <c r="V13" s="9"/>
      <c r="W13" s="22" t="s">
        <v>64</v>
      </c>
      <c r="X13" s="22" t="s">
        <v>67</v>
      </c>
      <c r="Y13" s="22">
        <f>10/100</f>
        <v>0.1</v>
      </c>
      <c r="Z13" s="22">
        <f>1/100</f>
        <v>0.01</v>
      </c>
      <c r="AA13" s="9"/>
      <c r="AB13" s="9">
        <v>10.0</v>
      </c>
      <c r="AC13" s="9"/>
      <c r="AD13" s="9" t="str">
        <f>IF(AC13&lt;=13,,"Problema de Decisión")</f>
        <v/>
      </c>
      <c r="AE13" s="9" t="str">
        <f>IF(AC13&gt;=3,,"Problema de Decisión")</f>
        <v>Problema de Decisión</v>
      </c>
      <c r="AF13" s="9" t="s">
        <v>26</v>
      </c>
      <c r="AG13" s="9">
        <v>2.0</v>
      </c>
      <c r="AH13" s="9">
        <f t="shared" si="7"/>
        <v>1</v>
      </c>
      <c r="AI13" s="9"/>
      <c r="AJ13" s="1"/>
      <c r="AK13" s="1"/>
      <c r="AL13" s="1"/>
      <c r="AM13" s="1"/>
      <c r="AN13" s="1"/>
      <c r="AO13" s="1"/>
      <c r="AP13" s="1"/>
      <c r="AQ13" s="1"/>
      <c r="AR13" s="10"/>
    </row>
    <row r="14" ht="24.0" customHeight="1">
      <c r="A14" s="1"/>
      <c r="B14" s="1"/>
      <c r="C14" s="39" t="str">
        <f t="shared" si="5"/>
        <v>Maxi</v>
      </c>
      <c r="D14" s="2"/>
      <c r="E14" s="46"/>
      <c r="F14" s="35"/>
      <c r="G14" s="35"/>
      <c r="H14" s="2"/>
      <c r="I14" s="1"/>
      <c r="J14" s="5">
        <f t="shared" si="1"/>
        <v>0</v>
      </c>
      <c r="K14" s="6">
        <f t="shared" si="2"/>
        <v>0</v>
      </c>
      <c r="L14" s="7"/>
      <c r="M14" s="8"/>
      <c r="N14" s="22" t="s">
        <v>69</v>
      </c>
      <c r="O14" s="22">
        <v>11.0</v>
      </c>
      <c r="P14" s="9">
        <f t="shared" si="4"/>
        <v>0</v>
      </c>
      <c r="Q14" s="9">
        <f t="shared" si="3"/>
        <v>0</v>
      </c>
      <c r="R14" s="9"/>
      <c r="S14" s="9" t="str">
        <f>IF(Q14&lt;=10,,"Problema de Tensión")</f>
        <v/>
      </c>
      <c r="T14" s="9" t="str">
        <f>IF(Q14&gt;=1,,"Problema de Tensión")</f>
        <v>Problema de Tensión</v>
      </c>
      <c r="U14" s="9"/>
      <c r="V14" s="9"/>
      <c r="W14" s="22" t="s">
        <v>70</v>
      </c>
      <c r="X14" s="22" t="s">
        <v>71</v>
      </c>
      <c r="Y14" s="22">
        <f>5/100</f>
        <v>0.05</v>
      </c>
      <c r="Z14" s="22">
        <v>0.0</v>
      </c>
      <c r="AA14" s="9"/>
      <c r="AB14" s="9">
        <v>11.0</v>
      </c>
      <c r="AC14" s="9"/>
      <c r="AD14" s="9" t="str">
        <f>IF(AC14&lt;=10,,"Problema de Tensión")</f>
        <v/>
      </c>
      <c r="AE14" s="9" t="str">
        <f>IF(AC14&gt;=1,,"Problema de Tensión")</f>
        <v>Problema de Tensión</v>
      </c>
      <c r="AF14" s="9" t="s">
        <v>26</v>
      </c>
      <c r="AG14" s="9">
        <v>3.0</v>
      </c>
      <c r="AH14" s="9">
        <f t="shared" si="7"/>
        <v>1</v>
      </c>
      <c r="AI14" s="9"/>
      <c r="AJ14" s="1"/>
      <c r="AK14" s="1"/>
      <c r="AL14" s="1"/>
      <c r="AM14" s="1"/>
      <c r="AN14" s="1"/>
      <c r="AO14" s="1"/>
      <c r="AP14" s="1"/>
      <c r="AQ14" s="1"/>
      <c r="AR14" s="10"/>
    </row>
    <row r="15" ht="15.75" customHeight="1">
      <c r="A15" s="1"/>
      <c r="B15" s="1"/>
      <c r="C15" s="39" t="str">
        <f t="shared" si="5"/>
        <v>Emmanuel</v>
      </c>
      <c r="D15" s="2"/>
      <c r="E15" s="40" t="s">
        <v>29</v>
      </c>
      <c r="F15" s="50">
        <v>41965.54861111111</v>
      </c>
      <c r="G15" s="42" t="s">
        <v>72</v>
      </c>
      <c r="H15" s="2"/>
      <c r="I15" s="44" t="s">
        <v>32</v>
      </c>
      <c r="J15" s="5">
        <f t="shared" si="1"/>
        <v>30</v>
      </c>
      <c r="K15" s="6">
        <f t="shared" si="2"/>
        <v>8</v>
      </c>
      <c r="L15" s="7"/>
      <c r="M15" s="8"/>
      <c r="N15" s="22" t="s">
        <v>73</v>
      </c>
      <c r="O15" s="22">
        <v>12.0</v>
      </c>
      <c r="P15" s="9">
        <f t="shared" si="4"/>
        <v>0</v>
      </c>
      <c r="Q15" s="9">
        <f t="shared" si="3"/>
        <v>0</v>
      </c>
      <c r="R15" s="9"/>
      <c r="S15" s="9" t="str">
        <f>IF(Q15&lt;=7,,"Problema de Reintegración")</f>
        <v/>
      </c>
      <c r="T15" s="9" t="str">
        <f>IF(Q15&gt;=0,,"Problema de Reintegración")</f>
        <v/>
      </c>
      <c r="U15" s="9"/>
      <c r="V15" s="9"/>
      <c r="W15" s="22" t="s">
        <v>70</v>
      </c>
      <c r="X15" s="22" t="s">
        <v>74</v>
      </c>
      <c r="Y15" s="22">
        <f>7/100</f>
        <v>0.07</v>
      </c>
      <c r="Z15" s="22">
        <v>0.0</v>
      </c>
      <c r="AA15" s="9"/>
      <c r="AB15" s="9">
        <v>12.0</v>
      </c>
      <c r="AC15" s="9"/>
      <c r="AD15" s="9" t="str">
        <f>IF(AC15&lt;=7,,"Problema de Reintegración")</f>
        <v/>
      </c>
      <c r="AE15" s="9" t="str">
        <f>IF(AC15&gt;=0,,"Problema de Reintegración")</f>
        <v/>
      </c>
      <c r="AF15" s="9" t="s">
        <v>26</v>
      </c>
      <c r="AG15" s="9">
        <v>4.0</v>
      </c>
      <c r="AH15" s="9">
        <f t="shared" si="7"/>
        <v>1</v>
      </c>
      <c r="AI15" s="9"/>
      <c r="AJ15" s="1"/>
      <c r="AK15" s="1"/>
      <c r="AL15" s="1"/>
      <c r="AM15" s="1"/>
      <c r="AN15" s="1"/>
      <c r="AO15" s="1"/>
      <c r="AP15" s="1"/>
      <c r="AQ15" s="1"/>
      <c r="AR15" s="10"/>
    </row>
    <row r="16" ht="15.75" customHeight="1">
      <c r="A16" s="1"/>
      <c r="B16" s="1"/>
      <c r="C16" s="39" t="str">
        <f t="shared" si="5"/>
        <v>Emmanuel</v>
      </c>
      <c r="D16" s="2"/>
      <c r="E16" s="46"/>
      <c r="F16" s="34"/>
      <c r="G16" s="42" t="s">
        <v>75</v>
      </c>
      <c r="H16" s="2"/>
      <c r="I16" s="44" t="s">
        <v>76</v>
      </c>
      <c r="J16" s="5">
        <f t="shared" si="1"/>
        <v>19</v>
      </c>
      <c r="K16" s="6">
        <f t="shared" si="2"/>
        <v>7</v>
      </c>
      <c r="L16" s="7"/>
      <c r="M16" s="8"/>
      <c r="N16" s="22"/>
      <c r="O16" s="22"/>
      <c r="P16" s="9"/>
      <c r="Q16" s="9"/>
      <c r="R16" s="9"/>
      <c r="S16" s="9"/>
      <c r="T16" s="9"/>
      <c r="U16" s="22"/>
      <c r="V16" s="9"/>
      <c r="W16" s="22"/>
      <c r="X16" s="22"/>
      <c r="Y16" s="22"/>
      <c r="Z16" s="22"/>
      <c r="AA16" s="9"/>
      <c r="AB16" s="9"/>
      <c r="AC16" s="9"/>
      <c r="AD16" s="9"/>
      <c r="AE16" s="9"/>
      <c r="AF16" s="9" t="s">
        <v>26</v>
      </c>
      <c r="AG16" s="9">
        <v>5.0</v>
      </c>
      <c r="AH16" s="9">
        <f t="shared" si="7"/>
        <v>1</v>
      </c>
      <c r="AI16" s="9"/>
      <c r="AJ16" s="1"/>
      <c r="AK16" s="1"/>
      <c r="AL16" s="1"/>
      <c r="AM16" s="1"/>
      <c r="AN16" s="1"/>
      <c r="AO16" s="1"/>
      <c r="AP16" s="1"/>
      <c r="AQ16" s="1"/>
      <c r="AR16" s="10"/>
    </row>
    <row r="17" ht="29.25" customHeight="1">
      <c r="A17" s="1"/>
      <c r="B17" s="1"/>
      <c r="C17" s="39" t="str">
        <f t="shared" si="5"/>
        <v>Emmanuel</v>
      </c>
      <c r="D17" s="2"/>
      <c r="E17" s="46"/>
      <c r="F17" s="34"/>
      <c r="G17" s="35"/>
      <c r="H17" s="2"/>
      <c r="J17" s="5">
        <f t="shared" si="1"/>
        <v>0</v>
      </c>
      <c r="K17" s="6">
        <f t="shared" si="2"/>
        <v>0</v>
      </c>
      <c r="L17" s="7"/>
      <c r="M17" s="8"/>
      <c r="N17" s="9"/>
      <c r="O17" s="9"/>
      <c r="P17" s="9"/>
      <c r="Q17" s="9"/>
      <c r="R17" s="9"/>
      <c r="S17" s="9"/>
      <c r="T17" s="22"/>
      <c r="U17" s="9" t="s">
        <v>78</v>
      </c>
      <c r="V17" s="9"/>
      <c r="W17" s="9"/>
      <c r="X17" s="9"/>
      <c r="Y17" s="9"/>
      <c r="Z17" s="9"/>
      <c r="AA17" s="9"/>
      <c r="AB17" s="9"/>
      <c r="AC17" s="9"/>
      <c r="AD17" s="9"/>
      <c r="AE17" s="9"/>
      <c r="AF17" s="9"/>
      <c r="AG17" s="9">
        <v>6.0</v>
      </c>
      <c r="AH17" s="9">
        <f t="shared" si="7"/>
        <v>1</v>
      </c>
      <c r="AI17" s="9"/>
      <c r="AJ17" s="1"/>
      <c r="AK17" s="1"/>
      <c r="AL17" s="1"/>
      <c r="AM17" s="1"/>
      <c r="AN17" s="1"/>
      <c r="AO17" s="1"/>
      <c r="AP17" s="1"/>
      <c r="AQ17" s="1"/>
      <c r="AR17" s="10"/>
    </row>
    <row r="18" ht="37.5" customHeight="1">
      <c r="A18" s="1"/>
      <c r="B18" s="1"/>
      <c r="C18" s="39" t="str">
        <f t="shared" si="5"/>
        <v>Emmanuel</v>
      </c>
      <c r="D18" s="2"/>
      <c r="E18" s="46"/>
      <c r="F18" s="34"/>
      <c r="G18" s="47" t="s">
        <v>43</v>
      </c>
      <c r="H18" s="2"/>
      <c r="I18" s="1"/>
      <c r="J18" s="5">
        <f t="shared" si="1"/>
        <v>0</v>
      </c>
      <c r="K18" s="6">
        <f t="shared" si="2"/>
        <v>0</v>
      </c>
      <c r="L18" s="7"/>
      <c r="M18" s="8"/>
      <c r="N18" s="22" t="s">
        <v>79</v>
      </c>
      <c r="O18" s="9" t="s">
        <v>80</v>
      </c>
      <c r="P18" s="9" t="s">
        <v>80</v>
      </c>
      <c r="Q18" s="9" t="s">
        <v>80</v>
      </c>
      <c r="R18" s="9"/>
      <c r="S18" s="14" t="s">
        <v>51</v>
      </c>
      <c r="T18" s="14" t="s">
        <v>81</v>
      </c>
      <c r="U18" s="9"/>
      <c r="V18" s="9"/>
      <c r="W18" s="9"/>
      <c r="X18" s="9"/>
      <c r="Y18" s="9"/>
      <c r="Z18" s="9"/>
      <c r="AA18" s="9"/>
      <c r="AB18" s="9"/>
      <c r="AC18" s="9"/>
      <c r="AD18" s="9"/>
      <c r="AE18" s="9"/>
      <c r="AF18" s="9"/>
      <c r="AG18" s="9">
        <v>7.0</v>
      </c>
      <c r="AH18" s="9">
        <f t="shared" si="7"/>
        <v>0</v>
      </c>
      <c r="AI18" s="9"/>
      <c r="AJ18" s="1"/>
      <c r="AK18" s="1"/>
      <c r="AL18" s="1"/>
      <c r="AM18" s="1"/>
      <c r="AN18" s="1"/>
      <c r="AO18" s="1"/>
      <c r="AP18" s="1"/>
      <c r="AQ18" s="1"/>
      <c r="AR18" s="10"/>
    </row>
    <row r="19" ht="30.0" customHeight="1">
      <c r="A19" s="1"/>
      <c r="B19" s="1"/>
      <c r="C19" s="39" t="str">
        <f t="shared" si="5"/>
        <v>Emmanuel</v>
      </c>
      <c r="D19" s="2"/>
      <c r="E19" s="52"/>
      <c r="F19" s="52"/>
      <c r="G19" s="35"/>
      <c r="H19" s="2"/>
      <c r="I19" s="1"/>
      <c r="J19" s="5">
        <f t="shared" si="1"/>
        <v>0</v>
      </c>
      <c r="K19" s="6">
        <f t="shared" si="2"/>
        <v>0</v>
      </c>
      <c r="L19" s="7"/>
      <c r="M19" s="8"/>
      <c r="N19" s="22" t="s">
        <v>84</v>
      </c>
      <c r="O19" s="40" t="s">
        <v>29</v>
      </c>
      <c r="P19" s="9">
        <f t="shared" ref="P19:P25" si="8">COUNTIFS(C$3:C$45,O19,K$3:K$45,"&gt;0") + COUNTIFS(C$3:C$45,M19,K$3:K$45,"&gt;0")</f>
        <v>5</v>
      </c>
      <c r="Q19" s="9"/>
      <c r="R19" s="9"/>
      <c r="S19" s="9"/>
      <c r="T19" s="9"/>
      <c r="U19" s="9"/>
      <c r="V19" s="9"/>
      <c r="W19" s="9"/>
      <c r="X19" s="9"/>
      <c r="Y19" s="9"/>
      <c r="Z19" s="9"/>
      <c r="AA19" s="9"/>
      <c r="AB19" s="9"/>
      <c r="AC19" s="9"/>
      <c r="AD19" s="9"/>
      <c r="AE19" s="9"/>
      <c r="AF19" s="9"/>
      <c r="AG19" s="9">
        <v>8.0</v>
      </c>
      <c r="AH19" s="9">
        <f t="shared" si="7"/>
        <v>1</v>
      </c>
      <c r="AI19" s="9"/>
      <c r="AJ19" s="1"/>
      <c r="AK19" s="1"/>
      <c r="AL19" s="1"/>
      <c r="AM19" s="1"/>
      <c r="AN19" s="1"/>
      <c r="AO19" s="1"/>
      <c r="AP19" s="1"/>
      <c r="AQ19" s="1"/>
      <c r="AR19" s="10"/>
    </row>
    <row r="20" ht="36.75" customHeight="1">
      <c r="A20" s="1"/>
      <c r="B20" s="1"/>
      <c r="C20" s="39" t="str">
        <f t="shared" si="5"/>
        <v>Maxi</v>
      </c>
      <c r="D20" s="2"/>
      <c r="E20" s="40" t="s">
        <v>51</v>
      </c>
      <c r="F20" s="50">
        <v>41965.54861111111</v>
      </c>
      <c r="G20" s="42" t="s">
        <v>85</v>
      </c>
      <c r="H20" s="2"/>
      <c r="I20" s="44" t="s">
        <v>54</v>
      </c>
      <c r="J20" s="5">
        <f t="shared" si="1"/>
        <v>26</v>
      </c>
      <c r="K20" s="6">
        <f t="shared" si="2"/>
        <v>3</v>
      </c>
      <c r="L20" s="7"/>
      <c r="M20" s="8"/>
      <c r="N20" s="22" t="s">
        <v>84</v>
      </c>
      <c r="O20" s="40" t="s">
        <v>51</v>
      </c>
      <c r="P20" s="9">
        <f t="shared" si="8"/>
        <v>7</v>
      </c>
      <c r="Q20" s="9"/>
      <c r="R20" s="9"/>
      <c r="S20" s="9"/>
      <c r="T20" s="9"/>
      <c r="U20" s="9"/>
      <c r="V20" s="9"/>
      <c r="W20" s="9"/>
      <c r="X20" s="9"/>
      <c r="Y20" s="9"/>
      <c r="Z20" s="9"/>
      <c r="AA20" s="9"/>
      <c r="AB20" s="9"/>
      <c r="AC20" s="9"/>
      <c r="AD20" s="9"/>
      <c r="AE20" s="9"/>
      <c r="AF20" s="9"/>
      <c r="AG20" s="9">
        <v>9.0</v>
      </c>
      <c r="AH20" s="9">
        <f t="shared" si="7"/>
        <v>0</v>
      </c>
      <c r="AI20" s="9"/>
      <c r="AJ20" s="1"/>
      <c r="AK20" s="1"/>
      <c r="AL20" s="1"/>
      <c r="AM20" s="1"/>
      <c r="AN20" s="1"/>
      <c r="AO20" s="1"/>
      <c r="AP20" s="1"/>
      <c r="AQ20" s="1"/>
      <c r="AR20" s="10"/>
    </row>
    <row r="21" ht="47.25" customHeight="1">
      <c r="A21" s="1"/>
      <c r="B21" s="1"/>
      <c r="C21" s="39" t="str">
        <f t="shared" si="5"/>
        <v>Maxi</v>
      </c>
      <c r="D21" s="2"/>
      <c r="E21" s="46"/>
      <c r="F21" s="34"/>
      <c r="G21" s="35"/>
      <c r="H21" s="2"/>
      <c r="I21" s="1"/>
      <c r="J21" s="5">
        <f t="shared" si="1"/>
        <v>0</v>
      </c>
      <c r="K21" s="6">
        <f t="shared" si="2"/>
        <v>0</v>
      </c>
      <c r="L21" s="7"/>
      <c r="M21" s="8"/>
      <c r="N21" s="22" t="s">
        <v>84</v>
      </c>
      <c r="O21" s="9"/>
      <c r="P21" s="9">
        <f t="shared" si="8"/>
        <v>0</v>
      </c>
      <c r="Q21" s="9"/>
      <c r="R21" s="9"/>
      <c r="S21" s="9"/>
      <c r="T21" s="9"/>
      <c r="U21" s="9"/>
      <c r="V21" s="9"/>
      <c r="W21" s="9"/>
      <c r="X21" s="9"/>
      <c r="Y21" s="9"/>
      <c r="Z21" s="9"/>
      <c r="AA21" s="9"/>
      <c r="AB21" s="9"/>
      <c r="AC21" s="9"/>
      <c r="AD21" s="9"/>
      <c r="AE21" s="9"/>
      <c r="AF21" s="9"/>
      <c r="AG21" s="9">
        <v>10.0</v>
      </c>
      <c r="AH21" s="9">
        <f t="shared" si="7"/>
        <v>1</v>
      </c>
      <c r="AI21" s="9"/>
      <c r="AJ21" s="1"/>
      <c r="AK21" s="1"/>
      <c r="AL21" s="1"/>
      <c r="AM21" s="1"/>
      <c r="AN21" s="1"/>
      <c r="AO21" s="1"/>
      <c r="AP21" s="1"/>
      <c r="AQ21" s="1"/>
      <c r="AR21" s="10"/>
    </row>
    <row r="22" ht="27.0" customHeight="1">
      <c r="A22" s="1"/>
      <c r="B22" s="1"/>
      <c r="C22" s="39" t="str">
        <f t="shared" si="5"/>
        <v>Maxi</v>
      </c>
      <c r="D22" s="2"/>
      <c r="E22" s="46"/>
      <c r="F22" s="34"/>
      <c r="G22" s="47" t="s">
        <v>43</v>
      </c>
      <c r="H22" s="2"/>
      <c r="I22" s="1"/>
      <c r="J22" s="5">
        <f t="shared" si="1"/>
        <v>0</v>
      </c>
      <c r="K22" s="6">
        <f t="shared" si="2"/>
        <v>0</v>
      </c>
      <c r="L22" s="7"/>
      <c r="M22" s="8"/>
      <c r="N22" s="22" t="s">
        <v>84</v>
      </c>
      <c r="O22" s="9"/>
      <c r="P22" s="9">
        <f t="shared" si="8"/>
        <v>0</v>
      </c>
      <c r="Q22" s="9"/>
      <c r="R22" s="9"/>
      <c r="S22" s="9"/>
      <c r="T22" s="9"/>
      <c r="U22" s="9"/>
      <c r="V22" s="9"/>
      <c r="W22" s="9"/>
      <c r="X22" s="9"/>
      <c r="Y22" s="9"/>
      <c r="Z22" s="9"/>
      <c r="AA22" s="9"/>
      <c r="AB22" s="9"/>
      <c r="AC22" s="9"/>
      <c r="AD22" s="9"/>
      <c r="AE22" s="9"/>
      <c r="AF22" s="9"/>
      <c r="AG22" s="9">
        <v>11.0</v>
      </c>
      <c r="AH22" s="9">
        <f t="shared" si="7"/>
        <v>1</v>
      </c>
      <c r="AI22" s="9"/>
      <c r="AJ22" s="1"/>
      <c r="AK22" s="1"/>
      <c r="AL22" s="1"/>
      <c r="AM22" s="1"/>
      <c r="AN22" s="1"/>
      <c r="AO22" s="1"/>
      <c r="AP22" s="1"/>
      <c r="AQ22" s="1"/>
      <c r="AR22" s="10"/>
    </row>
    <row r="23" ht="27.0" customHeight="1">
      <c r="A23" s="1"/>
      <c r="B23" s="1"/>
      <c r="C23" s="39" t="str">
        <f t="shared" si="5"/>
        <v>Maxi</v>
      </c>
      <c r="D23" s="2"/>
      <c r="E23" s="52"/>
      <c r="F23" s="52"/>
      <c r="G23" s="35"/>
      <c r="H23" s="2"/>
      <c r="I23" s="1"/>
      <c r="J23" s="5">
        <f t="shared" si="1"/>
        <v>0</v>
      </c>
      <c r="K23" s="6">
        <f t="shared" si="2"/>
        <v>0</v>
      </c>
      <c r="L23" s="7"/>
      <c r="M23" s="8"/>
      <c r="N23" s="22" t="s">
        <v>84</v>
      </c>
      <c r="O23" s="9"/>
      <c r="P23" s="9">
        <f t="shared" si="8"/>
        <v>0</v>
      </c>
      <c r="Q23" s="9"/>
      <c r="R23" s="9"/>
      <c r="S23" s="9"/>
      <c r="T23" s="9"/>
      <c r="U23" s="9"/>
      <c r="V23" s="9"/>
      <c r="W23" s="9"/>
      <c r="X23" s="9"/>
      <c r="Y23" s="9"/>
      <c r="Z23" s="9"/>
      <c r="AA23" s="9"/>
      <c r="AB23" s="9"/>
      <c r="AC23" s="9"/>
      <c r="AD23" s="9"/>
      <c r="AE23" s="9"/>
      <c r="AF23" s="9"/>
      <c r="AG23" s="9">
        <v>12.0</v>
      </c>
      <c r="AH23" s="9">
        <f t="shared" si="7"/>
        <v>0</v>
      </c>
      <c r="AI23" s="9"/>
      <c r="AJ23" s="9"/>
      <c r="AK23" s="9"/>
      <c r="AL23" s="9"/>
      <c r="AM23" s="9"/>
      <c r="AN23" s="9"/>
      <c r="AO23" s="9"/>
      <c r="AP23" s="9"/>
      <c r="AQ23" s="9"/>
      <c r="AR23" s="9"/>
    </row>
    <row r="24" ht="24.0" customHeight="1">
      <c r="A24" s="1"/>
      <c r="B24" s="1"/>
      <c r="C24" s="39" t="str">
        <f t="shared" si="5"/>
        <v>Emmanuel</v>
      </c>
      <c r="D24" s="2"/>
      <c r="E24" s="40" t="s">
        <v>29</v>
      </c>
      <c r="F24" s="50">
        <v>41965.55</v>
      </c>
      <c r="G24" s="42" t="s">
        <v>95</v>
      </c>
      <c r="H24" s="2"/>
      <c r="I24" s="1"/>
      <c r="J24" s="5">
        <f t="shared" si="1"/>
        <v>0</v>
      </c>
      <c r="K24" s="6">
        <f t="shared" si="2"/>
        <v>0</v>
      </c>
      <c r="L24" s="7"/>
      <c r="M24" s="8"/>
      <c r="N24" s="22" t="s">
        <v>84</v>
      </c>
      <c r="O24" s="9"/>
      <c r="P24" s="9">
        <f t="shared" si="8"/>
        <v>0</v>
      </c>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row>
    <row r="25" ht="27.75" customHeight="1">
      <c r="A25" s="1"/>
      <c r="B25" s="1"/>
      <c r="C25" s="39" t="str">
        <f t="shared" si="5"/>
        <v>Emmanuel</v>
      </c>
      <c r="D25" s="2"/>
      <c r="E25" s="46"/>
      <c r="F25" s="34"/>
      <c r="G25" s="42" t="s">
        <v>97</v>
      </c>
      <c r="H25" s="2"/>
      <c r="I25" s="44" t="s">
        <v>98</v>
      </c>
      <c r="J25" s="5">
        <f t="shared" si="1"/>
        <v>29</v>
      </c>
      <c r="K25" s="6">
        <f t="shared" si="2"/>
        <v>4</v>
      </c>
      <c r="L25" s="7"/>
      <c r="M25" s="8"/>
      <c r="N25" s="22" t="s">
        <v>84</v>
      </c>
      <c r="O25" s="9"/>
      <c r="P25" s="9">
        <f t="shared" si="8"/>
        <v>0</v>
      </c>
      <c r="Q25" s="22" t="s">
        <v>7</v>
      </c>
      <c r="R25" s="9"/>
      <c r="S25" s="9"/>
      <c r="T25" s="9"/>
      <c r="U25" s="22" t="s">
        <v>7</v>
      </c>
      <c r="V25" s="22" t="s">
        <v>7</v>
      </c>
      <c r="W25" s="9"/>
      <c r="X25" s="9"/>
      <c r="Y25" s="9"/>
      <c r="Z25" s="9"/>
      <c r="AA25" s="9"/>
      <c r="AB25" s="9"/>
      <c r="AC25" s="9"/>
      <c r="AD25" s="9"/>
      <c r="AE25" s="9"/>
      <c r="AF25" s="9"/>
      <c r="AG25" s="9"/>
      <c r="AH25" s="9"/>
      <c r="AI25" s="9"/>
      <c r="AJ25" s="9"/>
      <c r="AK25" s="9"/>
      <c r="AL25" s="9"/>
      <c r="AM25" s="9"/>
      <c r="AN25" s="9"/>
      <c r="AO25" s="9"/>
      <c r="AP25" s="9"/>
      <c r="AQ25" s="9"/>
      <c r="AR25" s="9"/>
    </row>
    <row r="26" ht="35.25" customHeight="1">
      <c r="A26" s="1"/>
      <c r="B26" s="1"/>
      <c r="C26" s="39" t="str">
        <f t="shared" si="5"/>
        <v>Emmanuel</v>
      </c>
      <c r="D26" s="2"/>
      <c r="E26" s="46"/>
      <c r="F26" s="34"/>
      <c r="G26" s="35"/>
      <c r="H26" s="2"/>
      <c r="I26" s="1"/>
      <c r="J26" s="5">
        <f t="shared" si="1"/>
        <v>0</v>
      </c>
      <c r="K26" s="6">
        <f t="shared" si="2"/>
        <v>0</v>
      </c>
      <c r="L26" s="7"/>
      <c r="M26" s="8"/>
      <c r="N26" s="22"/>
      <c r="O26" s="9"/>
      <c r="P26" s="22" t="s">
        <v>101</v>
      </c>
      <c r="Q26" s="22" t="s">
        <v>11</v>
      </c>
      <c r="R26" s="22"/>
      <c r="S26" s="22" t="s">
        <v>102</v>
      </c>
      <c r="T26" s="9"/>
      <c r="U26" s="22" t="s">
        <v>103</v>
      </c>
      <c r="V26" s="22" t="s">
        <v>104</v>
      </c>
      <c r="W26" s="9"/>
      <c r="X26" s="9"/>
      <c r="Y26" s="9"/>
      <c r="Z26" s="9"/>
      <c r="AA26" s="9"/>
      <c r="AB26" s="22" t="s">
        <v>105</v>
      </c>
      <c r="AC26" s="9"/>
      <c r="AD26" s="9"/>
      <c r="AE26" s="9"/>
      <c r="AF26" s="9"/>
      <c r="AG26" s="9"/>
      <c r="AH26" s="9"/>
      <c r="AI26" s="9"/>
      <c r="AJ26" s="9"/>
      <c r="AK26" s="9"/>
      <c r="AL26" s="9"/>
      <c r="AM26" s="9"/>
      <c r="AN26" s="9"/>
      <c r="AO26" s="9"/>
      <c r="AP26" s="22" t="s">
        <v>106</v>
      </c>
      <c r="AQ26" s="9"/>
      <c r="AR26" s="9"/>
    </row>
    <row r="27" ht="39.75" customHeight="1">
      <c r="A27" s="1"/>
      <c r="B27" s="1"/>
      <c r="C27" s="39" t="str">
        <f t="shared" si="5"/>
        <v>Emmanuel</v>
      </c>
      <c r="D27" s="2"/>
      <c r="E27" s="46"/>
      <c r="F27" s="34"/>
      <c r="G27" s="47" t="s">
        <v>43</v>
      </c>
      <c r="H27" s="2"/>
      <c r="I27" s="1"/>
      <c r="J27" s="5">
        <f t="shared" si="1"/>
        <v>0</v>
      </c>
      <c r="K27" s="6">
        <f t="shared" si="2"/>
        <v>0</v>
      </c>
      <c r="L27" s="7"/>
      <c r="M27" s="8"/>
      <c r="N27" s="22" t="s">
        <v>107</v>
      </c>
      <c r="O27" s="9" t="s">
        <v>108</v>
      </c>
      <c r="P27" s="9"/>
      <c r="Q27" s="9"/>
      <c r="R27" s="9"/>
      <c r="S27" s="9">
        <f>COUNTIFS(C$3:C$45,S$18,K$3:K$45,"&gt;0") + COUNTIFS(C$3:C$45,T$18,K$3:K$45,"&gt;0")</f>
        <v>7</v>
      </c>
      <c r="T27" s="9">
        <f>(S27/P$3)*100</f>
        <v>58.33333333</v>
      </c>
      <c r="U27" s="9"/>
      <c r="V27" s="63"/>
      <c r="W27" s="64" t="s">
        <v>111</v>
      </c>
      <c r="X27" s="65" t="s">
        <v>112</v>
      </c>
      <c r="Y27" s="65" t="s">
        <v>113</v>
      </c>
      <c r="Z27" s="22" t="s">
        <v>18</v>
      </c>
      <c r="AA27" s="9"/>
      <c r="AB27" s="22" t="s">
        <v>114</v>
      </c>
      <c r="AC27" s="22" t="s">
        <v>115</v>
      </c>
      <c r="AD27" s="22" t="s">
        <v>116</v>
      </c>
      <c r="AE27" s="22" t="s">
        <v>17</v>
      </c>
      <c r="AF27" s="22" t="s">
        <v>18</v>
      </c>
      <c r="AG27" s="22" t="s">
        <v>117</v>
      </c>
      <c r="AH27" s="22" t="s">
        <v>118</v>
      </c>
      <c r="AI27" s="9"/>
      <c r="AJ27" s="9"/>
      <c r="AK27" s="9" t="s">
        <v>119</v>
      </c>
      <c r="AL27" s="9" t="s">
        <v>120</v>
      </c>
      <c r="AM27" s="9" t="s">
        <v>121</v>
      </c>
      <c r="AN27" s="9"/>
      <c r="AO27" s="9"/>
      <c r="AP27" s="9" t="str">
        <f>S18</f>
        <v>Maxi</v>
      </c>
      <c r="AQ27" s="9"/>
      <c r="AR27" s="9" t="s">
        <v>26</v>
      </c>
    </row>
    <row r="28" ht="36.75" customHeight="1">
      <c r="A28" s="1"/>
      <c r="B28" s="1"/>
      <c r="C28" s="39" t="str">
        <f t="shared" si="5"/>
        <v>Emmanuel</v>
      </c>
      <c r="D28" s="2"/>
      <c r="E28" s="52"/>
      <c r="F28" s="52"/>
      <c r="G28" s="35"/>
      <c r="H28" s="2"/>
      <c r="J28" s="5">
        <f t="shared" si="1"/>
        <v>0</v>
      </c>
      <c r="K28" s="6">
        <f t="shared" si="2"/>
        <v>0</v>
      </c>
      <c r="L28" s="7"/>
      <c r="M28" s="8"/>
      <c r="N28" s="22" t="s">
        <v>122</v>
      </c>
      <c r="O28" s="22">
        <v>1.0</v>
      </c>
      <c r="P28" s="9">
        <f t="shared" ref="P28:P63" si="9">COUNTIF(I$3:I$24,W28)</f>
        <v>0</v>
      </c>
      <c r="Q28" s="9">
        <f t="shared" ref="Q28:Q63" si="10">(P28/P$3)</f>
        <v>0</v>
      </c>
      <c r="R28" s="9"/>
      <c r="S28" s="9">
        <f t="shared" ref="S28:S63" si="11">COUNTIFS(J$3:J$45,O28,C$3:C$45,S$18) + COUNTIFS(J$3:J$45,O28,C$3:C$45,T$18)</f>
        <v>0</v>
      </c>
      <c r="T28" s="9" t="str">
        <f t="shared" ref="T28:T63" si="12">IF(P28&lt;&gt;0,S28/P28,"oo")</f>
        <v>oo</v>
      </c>
      <c r="U28" s="9">
        <f t="shared" ref="U28:U63" si="13">IF(P28&lt;&gt;0,T28,0)</f>
        <v>0</v>
      </c>
      <c r="V28" s="63">
        <f t="shared" ref="V28:V63" si="14">U28*Q28</f>
        <v>0</v>
      </c>
      <c r="W28" s="66" t="s">
        <v>123</v>
      </c>
      <c r="X28" s="67" t="s">
        <v>124</v>
      </c>
      <c r="Y28" s="68" t="s">
        <v>125</v>
      </c>
      <c r="Z28" s="22">
        <v>5.0</v>
      </c>
      <c r="AA28" s="9"/>
      <c r="AB28" s="9">
        <f t="shared" ref="AB28:AB63" si="15">SUMIFS(V$28:V$63,Y$28:Y$63,Y28)</f>
        <v>0</v>
      </c>
      <c r="AC28" s="9">
        <f t="shared" ref="AC28:AC63" si="16">SUMIFS(Q$28:Q$63,Y$28:Y$63,Y28)</f>
        <v>0</v>
      </c>
      <c r="AD28" s="9">
        <f t="shared" ref="AD28:AD63" si="17">IF(AC28&lt;&gt;0,AB28/AC28,0)</f>
        <v>0</v>
      </c>
      <c r="AE28" s="22" t="s">
        <v>126</v>
      </c>
      <c r="AF28" s="22">
        <v>6.0</v>
      </c>
      <c r="AG28" s="22" t="s">
        <v>127</v>
      </c>
      <c r="AH28" s="9">
        <f t="shared" ref="AH28:AH52" si="18">SUMIFS(V$28:V$63,Y$28:Y$63,AG28,Z$28:Z$63,AF28)</f>
        <v>0</v>
      </c>
      <c r="AI28" s="9" t="str">
        <f t="shared" ref="AI28:AI52" si="19">IF(AH28&lt;0.21,"BAJO",0)</f>
        <v>BAJO</v>
      </c>
      <c r="AJ28" s="9">
        <f t="shared" ref="AJ28:AJ52" si="20">IF(AH28&gt;0.5,"ALTO",0)</f>
        <v>0</v>
      </c>
      <c r="AK28" s="9" t="s">
        <v>24</v>
      </c>
      <c r="AL28" s="9" t="s">
        <v>128</v>
      </c>
      <c r="AM28" s="69" t="s">
        <v>129</v>
      </c>
      <c r="AN28" s="9"/>
      <c r="AO28" s="9"/>
      <c r="AP28" s="9" t="str">
        <f>IF(AND(AI$28&lt;&gt;0, AH$17&lt;&gt;0),AL$28&amp;" - "&amp;AK$28,0)</f>
        <v>Estudiante requiere entrenamiento de subhabilidad Informar - Comunicación</v>
      </c>
      <c r="AQ28" s="9"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9" t="s">
        <v>26</v>
      </c>
    </row>
    <row r="29" ht="31.5" customHeight="1">
      <c r="A29" s="1"/>
      <c r="B29" s="1"/>
      <c r="C29" s="39" t="str">
        <f t="shared" si="5"/>
        <v>Maxi</v>
      </c>
      <c r="D29" s="2"/>
      <c r="E29" s="40" t="s">
        <v>51</v>
      </c>
      <c r="F29" s="50">
        <v>41965.55138888889</v>
      </c>
      <c r="G29" s="42" t="s">
        <v>130</v>
      </c>
      <c r="H29" s="2"/>
      <c r="I29" s="44" t="s">
        <v>54</v>
      </c>
      <c r="J29" s="5">
        <f t="shared" si="1"/>
        <v>26</v>
      </c>
      <c r="K29" s="6">
        <f t="shared" si="2"/>
        <v>3</v>
      </c>
      <c r="L29" s="7"/>
      <c r="M29" s="8"/>
      <c r="N29" s="22" t="s">
        <v>122</v>
      </c>
      <c r="O29" s="22">
        <v>2.0</v>
      </c>
      <c r="P29" s="9">
        <f t="shared" si="9"/>
        <v>0</v>
      </c>
      <c r="Q29" s="9">
        <f t="shared" si="10"/>
        <v>0</v>
      </c>
      <c r="R29" s="9"/>
      <c r="S29" s="9">
        <f t="shared" si="11"/>
        <v>0</v>
      </c>
      <c r="T29" s="9" t="str">
        <f t="shared" si="12"/>
        <v>oo</v>
      </c>
      <c r="U29" s="9">
        <f t="shared" si="13"/>
        <v>0</v>
      </c>
      <c r="V29" s="63">
        <f t="shared" si="14"/>
        <v>0</v>
      </c>
      <c r="W29" s="66" t="s">
        <v>131</v>
      </c>
      <c r="X29" s="67" t="s">
        <v>132</v>
      </c>
      <c r="Y29" s="68" t="s">
        <v>133</v>
      </c>
      <c r="Z29" s="22">
        <v>5.0</v>
      </c>
      <c r="AA29" s="9"/>
      <c r="AB29" s="9">
        <f t="shared" si="15"/>
        <v>0</v>
      </c>
      <c r="AC29" s="9">
        <f t="shared" si="16"/>
        <v>0</v>
      </c>
      <c r="AD29" s="9">
        <f t="shared" si="17"/>
        <v>0</v>
      </c>
      <c r="AE29" s="22"/>
      <c r="AF29" s="22">
        <v>6.0</v>
      </c>
      <c r="AG29" s="22" t="s">
        <v>134</v>
      </c>
      <c r="AH29" s="9">
        <f t="shared" si="18"/>
        <v>0</v>
      </c>
      <c r="AI29" s="9" t="str">
        <f t="shared" si="19"/>
        <v>BAJO</v>
      </c>
      <c r="AJ29" s="9">
        <f t="shared" si="20"/>
        <v>0</v>
      </c>
      <c r="AK29" s="9" t="s">
        <v>24</v>
      </c>
      <c r="AL29" s="9" t="s">
        <v>135</v>
      </c>
      <c r="AM29" s="69" t="s">
        <v>136</v>
      </c>
      <c r="AN29" s="9"/>
      <c r="AO29" s="9"/>
      <c r="AP29" s="9" t="str">
        <f>IF( AND(AI$29&lt;&gt;0,AH$17&lt;&gt;0),AL$29&amp;" - "&amp;AK$29,0)</f>
        <v>Estudiante requiere entrenamiento de subhabilidad Tarea - Comunicación</v>
      </c>
      <c r="AQ29" s="9"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9" t="s">
        <v>26</v>
      </c>
    </row>
    <row r="30" ht="52.5" customHeight="1">
      <c r="A30" s="1"/>
      <c r="B30" s="1"/>
      <c r="C30" s="39" t="str">
        <f t="shared" si="5"/>
        <v>Maxi</v>
      </c>
      <c r="D30" s="2"/>
      <c r="E30" s="46"/>
      <c r="F30" s="34"/>
      <c r="G30" s="35"/>
      <c r="H30" s="2"/>
      <c r="I30" s="44" t="s">
        <v>137</v>
      </c>
      <c r="J30" s="5">
        <f t="shared" si="1"/>
        <v>17</v>
      </c>
      <c r="K30" s="6">
        <f t="shared" si="2"/>
        <v>5</v>
      </c>
      <c r="L30" s="7"/>
      <c r="M30" s="8"/>
      <c r="N30" s="22" t="s">
        <v>122</v>
      </c>
      <c r="O30" s="22">
        <v>3.0</v>
      </c>
      <c r="P30" s="9">
        <f t="shared" si="9"/>
        <v>0</v>
      </c>
      <c r="Q30" s="9">
        <f t="shared" si="10"/>
        <v>0</v>
      </c>
      <c r="R30" s="9"/>
      <c r="S30" s="9">
        <f t="shared" si="11"/>
        <v>0</v>
      </c>
      <c r="T30" s="9" t="str">
        <f t="shared" si="12"/>
        <v>oo</v>
      </c>
      <c r="U30" s="9">
        <f t="shared" si="13"/>
        <v>0</v>
      </c>
      <c r="V30" s="63">
        <f t="shared" si="14"/>
        <v>0</v>
      </c>
      <c r="W30" s="66" t="s">
        <v>139</v>
      </c>
      <c r="X30" s="67" t="s">
        <v>140</v>
      </c>
      <c r="Y30" s="68" t="s">
        <v>133</v>
      </c>
      <c r="Z30" s="22">
        <v>5.0</v>
      </c>
      <c r="AA30" s="9"/>
      <c r="AB30" s="9">
        <f t="shared" si="15"/>
        <v>0</v>
      </c>
      <c r="AC30" s="9">
        <f t="shared" si="16"/>
        <v>0</v>
      </c>
      <c r="AD30" s="9">
        <f t="shared" si="17"/>
        <v>0</v>
      </c>
      <c r="AE30" s="22"/>
      <c r="AF30" s="22">
        <v>7.0</v>
      </c>
      <c r="AG30" s="22" t="s">
        <v>141</v>
      </c>
      <c r="AH30" s="9">
        <f t="shared" si="18"/>
        <v>0</v>
      </c>
      <c r="AI30" s="9" t="str">
        <f t="shared" si="19"/>
        <v>BAJO</v>
      </c>
      <c r="AJ30" s="9">
        <f t="shared" si="20"/>
        <v>0</v>
      </c>
      <c r="AK30" s="9" t="s">
        <v>24</v>
      </c>
      <c r="AL30" s="9" t="s">
        <v>142</v>
      </c>
      <c r="AM30" s="69" t="s">
        <v>143</v>
      </c>
      <c r="AN30" s="9"/>
      <c r="AO30" s="9"/>
      <c r="AP30" s="9">
        <f>IF( AND(AI$30&lt;&gt;0,AH$18&lt;&gt;0),AL$30&amp;" - "&amp;AK$30,0)</f>
        <v>0</v>
      </c>
      <c r="AQ30" s="9">
        <f>IF( AP30&lt;&gt;0,AM$30,0)</f>
        <v>0</v>
      </c>
      <c r="AR30" s="9" t="s">
        <v>26</v>
      </c>
    </row>
    <row r="31" ht="24.75" customHeight="1">
      <c r="A31" s="1"/>
      <c r="B31" s="1"/>
      <c r="C31" s="39" t="str">
        <f t="shared" si="5"/>
        <v>Maxi</v>
      </c>
      <c r="D31" s="2"/>
      <c r="E31" s="34"/>
      <c r="F31" s="34"/>
      <c r="G31" s="47" t="s">
        <v>43</v>
      </c>
      <c r="H31" s="2"/>
      <c r="I31" s="1"/>
      <c r="J31" s="5">
        <f t="shared" si="1"/>
        <v>0</v>
      </c>
      <c r="K31" s="6">
        <f t="shared" si="2"/>
        <v>0</v>
      </c>
      <c r="L31" s="7"/>
      <c r="M31" s="8"/>
      <c r="N31" s="22" t="s">
        <v>122</v>
      </c>
      <c r="O31" s="22">
        <v>4.0</v>
      </c>
      <c r="P31" s="9">
        <f t="shared" si="9"/>
        <v>0</v>
      </c>
      <c r="Q31" s="9">
        <f t="shared" si="10"/>
        <v>0</v>
      </c>
      <c r="R31" s="9"/>
      <c r="S31" s="9">
        <f t="shared" si="11"/>
        <v>0</v>
      </c>
      <c r="T31" s="9" t="str">
        <f t="shared" si="12"/>
        <v>oo</v>
      </c>
      <c r="U31" s="9">
        <f t="shared" si="13"/>
        <v>0</v>
      </c>
      <c r="V31" s="63">
        <f t="shared" si="14"/>
        <v>0</v>
      </c>
      <c r="W31" s="66" t="s">
        <v>144</v>
      </c>
      <c r="X31" s="67" t="s">
        <v>145</v>
      </c>
      <c r="Y31" s="68" t="s">
        <v>133</v>
      </c>
      <c r="Z31" s="22">
        <v>12.0</v>
      </c>
      <c r="AA31" s="9"/>
      <c r="AB31" s="9">
        <f t="shared" si="15"/>
        <v>0</v>
      </c>
      <c r="AC31" s="9">
        <f t="shared" si="16"/>
        <v>0</v>
      </c>
      <c r="AD31" s="9">
        <f t="shared" si="17"/>
        <v>0</v>
      </c>
      <c r="AE31" s="22" t="s">
        <v>37</v>
      </c>
      <c r="AF31" s="22">
        <v>5.0</v>
      </c>
      <c r="AG31" s="22" t="s">
        <v>133</v>
      </c>
      <c r="AH31" s="9">
        <f t="shared" si="18"/>
        <v>0</v>
      </c>
      <c r="AI31" s="9" t="str">
        <f t="shared" si="19"/>
        <v>BAJO</v>
      </c>
      <c r="AJ31" s="9">
        <f t="shared" si="20"/>
        <v>0</v>
      </c>
      <c r="AK31" s="9" t="s">
        <v>37</v>
      </c>
      <c r="AL31" s="9" t="s">
        <v>146</v>
      </c>
      <c r="AM31" s="69" t="s">
        <v>147</v>
      </c>
      <c r="AN31" s="9"/>
      <c r="AO31" s="9"/>
      <c r="AP31" s="9" t="str">
        <f>IF( AND(AI$31&lt;&gt;0,AH$16&lt;&gt;0),AL$31&amp;" - "&amp;AK$31,0)</f>
        <v>Estudiante requiere entrenamiento de subhabilidad Argumentación - Evaluación</v>
      </c>
      <c r="AQ31" s="9" t="str">
        <f>IF( AP31&lt;&gt;0,AM$31,0)</f>
        <v>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v>
      </c>
      <c r="AR31" s="9" t="s">
        <v>26</v>
      </c>
    </row>
    <row r="32" ht="29.25" customHeight="1">
      <c r="A32" s="1"/>
      <c r="B32" s="1"/>
      <c r="C32" s="39" t="str">
        <f t="shared" si="5"/>
        <v>Maxi</v>
      </c>
      <c r="D32" s="2"/>
      <c r="E32" s="52"/>
      <c r="F32" s="52"/>
      <c r="G32" s="35"/>
      <c r="H32" s="2"/>
      <c r="I32" s="1"/>
      <c r="J32" s="5">
        <f t="shared" si="1"/>
        <v>0</v>
      </c>
      <c r="K32" s="6">
        <f t="shared" si="2"/>
        <v>0</v>
      </c>
      <c r="L32" s="7"/>
      <c r="M32" s="8"/>
      <c r="N32" s="22" t="s">
        <v>122</v>
      </c>
      <c r="O32" s="22">
        <v>5.0</v>
      </c>
      <c r="P32" s="9">
        <f t="shared" si="9"/>
        <v>0</v>
      </c>
      <c r="Q32" s="9">
        <f t="shared" si="10"/>
        <v>0</v>
      </c>
      <c r="R32" s="9"/>
      <c r="S32" s="9">
        <f t="shared" si="11"/>
        <v>0</v>
      </c>
      <c r="T32" s="9" t="str">
        <f t="shared" si="12"/>
        <v>oo</v>
      </c>
      <c r="U32" s="9">
        <f t="shared" si="13"/>
        <v>0</v>
      </c>
      <c r="V32" s="63">
        <f t="shared" si="14"/>
        <v>0</v>
      </c>
      <c r="W32" s="66" t="s">
        <v>148</v>
      </c>
      <c r="X32" s="67" t="s">
        <v>149</v>
      </c>
      <c r="Y32" s="68" t="s">
        <v>133</v>
      </c>
      <c r="Z32" s="22">
        <v>4.0</v>
      </c>
      <c r="AA32" s="9"/>
      <c r="AB32" s="9">
        <f t="shared" si="15"/>
        <v>0</v>
      </c>
      <c r="AC32" s="9">
        <f t="shared" si="16"/>
        <v>0</v>
      </c>
      <c r="AD32" s="9">
        <f t="shared" si="17"/>
        <v>0</v>
      </c>
      <c r="AE32" s="22"/>
      <c r="AF32" s="22">
        <v>5.0</v>
      </c>
      <c r="AG32" s="22" t="s">
        <v>125</v>
      </c>
      <c r="AH32" s="9">
        <f t="shared" si="18"/>
        <v>0</v>
      </c>
      <c r="AI32" s="9" t="str">
        <f t="shared" si="19"/>
        <v>BAJO</v>
      </c>
      <c r="AJ32" s="9">
        <f t="shared" si="20"/>
        <v>0</v>
      </c>
      <c r="AK32" s="9" t="s">
        <v>37</v>
      </c>
      <c r="AL32" s="9" t="s">
        <v>150</v>
      </c>
      <c r="AM32" s="69" t="s">
        <v>151</v>
      </c>
      <c r="AN32" s="9"/>
      <c r="AO32" s="9"/>
      <c r="AP32" s="9" t="str">
        <f>IF( AND(AI$32&lt;&gt;0,AH$16&lt;&gt;0),AL$32&amp;" - "&amp;AK$32,0)</f>
        <v>Estudiante requiere entrenamiento de subhabilidad Mediar - Evaluación</v>
      </c>
      <c r="AQ32" s="9" t="str">
        <f>IF( AP32&lt;&gt;0,AM$32,0)</f>
        <v>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v>
      </c>
      <c r="AR32" s="9" t="s">
        <v>26</v>
      </c>
    </row>
    <row r="33" ht="20.25" customHeight="1">
      <c r="A33" s="1"/>
      <c r="B33" s="1"/>
      <c r="C33" s="70" t="str">
        <f t="shared" si="5"/>
        <v>Maxi</v>
      </c>
      <c r="D33" s="2"/>
      <c r="E33" s="41" t="s">
        <v>51</v>
      </c>
      <c r="F33" s="50">
        <v>41965.66875</v>
      </c>
      <c r="G33" s="42" t="s">
        <v>152</v>
      </c>
      <c r="H33" s="2"/>
      <c r="I33" s="44" t="s">
        <v>40</v>
      </c>
      <c r="J33" s="5">
        <f t="shared" si="1"/>
        <v>15</v>
      </c>
      <c r="K33" s="6">
        <f t="shared" si="2"/>
        <v>4</v>
      </c>
      <c r="L33" s="7"/>
      <c r="M33" s="8"/>
      <c r="N33" s="22" t="s">
        <v>122</v>
      </c>
      <c r="O33" s="22">
        <v>6.0</v>
      </c>
      <c r="P33" s="9">
        <f t="shared" si="9"/>
        <v>0</v>
      </c>
      <c r="Q33" s="9">
        <f t="shared" si="10"/>
        <v>0</v>
      </c>
      <c r="R33" s="9"/>
      <c r="S33" s="9">
        <f t="shared" si="11"/>
        <v>1</v>
      </c>
      <c r="T33" s="9" t="str">
        <f t="shared" si="12"/>
        <v>oo</v>
      </c>
      <c r="U33" s="9">
        <f t="shared" si="13"/>
        <v>0</v>
      </c>
      <c r="V33" s="63">
        <f t="shared" si="14"/>
        <v>0</v>
      </c>
      <c r="W33" s="66" t="s">
        <v>154</v>
      </c>
      <c r="X33" s="67" t="s">
        <v>155</v>
      </c>
      <c r="Y33" s="68" t="s">
        <v>133</v>
      </c>
      <c r="Z33" s="22">
        <v>5.0</v>
      </c>
      <c r="AA33" s="9"/>
      <c r="AB33" s="9">
        <f t="shared" si="15"/>
        <v>0</v>
      </c>
      <c r="AC33" s="9">
        <f t="shared" si="16"/>
        <v>0</v>
      </c>
      <c r="AD33" s="9">
        <f t="shared" si="17"/>
        <v>0</v>
      </c>
      <c r="AE33" s="22"/>
      <c r="AF33" s="22">
        <v>5.0</v>
      </c>
      <c r="AG33" s="22" t="s">
        <v>127</v>
      </c>
      <c r="AH33" s="9">
        <f t="shared" si="18"/>
        <v>0</v>
      </c>
      <c r="AI33" s="9" t="str">
        <f t="shared" si="19"/>
        <v>BAJO</v>
      </c>
      <c r="AJ33" s="9">
        <f t="shared" si="20"/>
        <v>0</v>
      </c>
      <c r="AK33" s="9" t="s">
        <v>37</v>
      </c>
      <c r="AL33" s="9" t="s">
        <v>128</v>
      </c>
      <c r="AM33" s="69" t="s">
        <v>156</v>
      </c>
      <c r="AN33" s="9"/>
      <c r="AO33" s="9"/>
      <c r="AP33" s="9" t="str">
        <f>IF( AND(AI$33&lt;&gt;0,AH$16&lt;&gt;0),AL$33&amp;" - "&amp;AK$33,0)</f>
        <v>Estudiante requiere entrenamiento de subhabilidad Informar - Evaluación</v>
      </c>
      <c r="AQ33" s="9" t="str">
        <f>IF( AP33&lt;&gt;0,AM$33,0)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v>
      </c>
      <c r="AR33" s="9" t="s">
        <v>26</v>
      </c>
    </row>
    <row r="34" ht="37.5" customHeight="1">
      <c r="A34" s="1"/>
      <c r="B34" s="1"/>
      <c r="C34" s="70" t="str">
        <f t="shared" si="5"/>
        <v>Maxi</v>
      </c>
      <c r="D34" s="2"/>
      <c r="E34" s="34"/>
      <c r="F34" s="34"/>
      <c r="G34" s="42" t="s">
        <v>157</v>
      </c>
      <c r="H34" s="2"/>
      <c r="I34" s="44" t="s">
        <v>32</v>
      </c>
      <c r="J34" s="5">
        <f t="shared" si="1"/>
        <v>30</v>
      </c>
      <c r="K34" s="6">
        <f t="shared" si="2"/>
        <v>8</v>
      </c>
      <c r="L34" s="7"/>
      <c r="M34" s="8"/>
      <c r="N34" s="22" t="s">
        <v>122</v>
      </c>
      <c r="O34" s="22">
        <v>7.0</v>
      </c>
      <c r="P34" s="9">
        <f t="shared" si="9"/>
        <v>0</v>
      </c>
      <c r="Q34" s="9">
        <f t="shared" si="10"/>
        <v>0</v>
      </c>
      <c r="R34" s="9"/>
      <c r="S34" s="9">
        <f t="shared" si="11"/>
        <v>0</v>
      </c>
      <c r="T34" s="9" t="str">
        <f t="shared" si="12"/>
        <v>oo</v>
      </c>
      <c r="U34" s="9">
        <f t="shared" si="13"/>
        <v>0</v>
      </c>
      <c r="V34" s="63">
        <f t="shared" si="14"/>
        <v>0</v>
      </c>
      <c r="W34" s="66" t="s">
        <v>158</v>
      </c>
      <c r="X34" s="67" t="s">
        <v>159</v>
      </c>
      <c r="Y34" s="68" t="s">
        <v>133</v>
      </c>
      <c r="Z34" s="22">
        <v>5.0</v>
      </c>
      <c r="AA34" s="9"/>
      <c r="AB34" s="9">
        <f t="shared" si="15"/>
        <v>0</v>
      </c>
      <c r="AC34" s="9">
        <f t="shared" si="16"/>
        <v>0</v>
      </c>
      <c r="AD34" s="9">
        <f t="shared" si="17"/>
        <v>0</v>
      </c>
      <c r="AE34" s="22"/>
      <c r="AF34" s="22">
        <v>5.0</v>
      </c>
      <c r="AG34" s="22" t="s">
        <v>160</v>
      </c>
      <c r="AH34" s="9">
        <f t="shared" si="18"/>
        <v>0</v>
      </c>
      <c r="AI34" s="9" t="str">
        <f t="shared" si="19"/>
        <v>BAJO</v>
      </c>
      <c r="AJ34" s="9">
        <f t="shared" si="20"/>
        <v>0</v>
      </c>
      <c r="AK34" s="9" t="s">
        <v>37</v>
      </c>
      <c r="AL34" s="9" t="s">
        <v>161</v>
      </c>
      <c r="AM34" s="69" t="s">
        <v>162</v>
      </c>
      <c r="AN34" s="9"/>
      <c r="AO34" s="9"/>
      <c r="AP34" s="9" t="str">
        <f>IF( AND(AI$34&lt;&gt;0,AH$16&lt;&gt;0),AL$34&amp;" - "&amp;AK$34,0)</f>
        <v>Estudiante requiere entrenamiento de subhabilidad Motivar - Evaluación</v>
      </c>
      <c r="AQ34" s="9" t="str">
        <f>IF( AP34&lt;&gt;0,AM$34,0)</f>
        <v>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v>
      </c>
      <c r="AR34" s="9" t="s">
        <v>26</v>
      </c>
    </row>
    <row r="35" ht="24.0" customHeight="1">
      <c r="A35" s="1"/>
      <c r="B35" s="1"/>
      <c r="C35" s="70" t="str">
        <f t="shared" si="5"/>
        <v>Maxi</v>
      </c>
      <c r="D35" s="2"/>
      <c r="E35" s="34"/>
      <c r="F35" s="34"/>
      <c r="G35" s="35"/>
      <c r="H35" s="2"/>
      <c r="I35" s="1"/>
      <c r="J35" s="5">
        <f t="shared" si="1"/>
        <v>0</v>
      </c>
      <c r="K35" s="6">
        <f t="shared" si="2"/>
        <v>0</v>
      </c>
      <c r="L35" s="7"/>
      <c r="M35" s="8"/>
      <c r="N35" s="22" t="s">
        <v>122</v>
      </c>
      <c r="O35" s="22">
        <v>8.0</v>
      </c>
      <c r="P35" s="9">
        <f t="shared" si="9"/>
        <v>0</v>
      </c>
      <c r="Q35" s="9">
        <f t="shared" si="10"/>
        <v>0</v>
      </c>
      <c r="R35" s="9"/>
      <c r="S35" s="9">
        <f t="shared" si="11"/>
        <v>0</v>
      </c>
      <c r="T35" s="9" t="str">
        <f t="shared" si="12"/>
        <v>oo</v>
      </c>
      <c r="U35" s="9">
        <f t="shared" si="13"/>
        <v>0</v>
      </c>
      <c r="V35" s="63">
        <f t="shared" si="14"/>
        <v>0</v>
      </c>
      <c r="W35" s="66" t="s">
        <v>45</v>
      </c>
      <c r="X35" s="67" t="s">
        <v>163</v>
      </c>
      <c r="Y35" s="68" t="s">
        <v>133</v>
      </c>
      <c r="Z35" s="22">
        <v>5.0</v>
      </c>
      <c r="AA35" s="9"/>
      <c r="AB35" s="9">
        <f t="shared" si="15"/>
        <v>0</v>
      </c>
      <c r="AC35" s="9">
        <f t="shared" si="16"/>
        <v>0</v>
      </c>
      <c r="AD35" s="9">
        <f t="shared" si="17"/>
        <v>0</v>
      </c>
      <c r="AE35" s="22"/>
      <c r="AF35" s="22">
        <v>5.0</v>
      </c>
      <c r="AG35" s="22" t="s">
        <v>134</v>
      </c>
      <c r="AH35" s="9">
        <f t="shared" si="18"/>
        <v>0</v>
      </c>
      <c r="AI35" s="9" t="str">
        <f t="shared" si="19"/>
        <v>BAJO</v>
      </c>
      <c r="AJ35" s="9">
        <f t="shared" si="20"/>
        <v>0</v>
      </c>
      <c r="AK35" s="9" t="s">
        <v>37</v>
      </c>
      <c r="AL35" s="9" t="s">
        <v>135</v>
      </c>
      <c r="AM35" s="69" t="s">
        <v>164</v>
      </c>
      <c r="AN35" s="9"/>
      <c r="AO35" s="9"/>
      <c r="AP35" s="9" t="str">
        <f>IF( AND(AI$35&lt;&gt;0,AH$16&lt;&gt;0),AL$35&amp;" - "&amp;AK$35,0)</f>
        <v>Estudiante requiere entrenamiento de subhabilidad Tarea - Evaluación</v>
      </c>
      <c r="AQ35" s="9" t="str">
        <f>IF( AP35&lt;&gt;0,AM$35,0)</f>
        <v>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v>
      </c>
      <c r="AR35" s="9" t="s">
        <v>26</v>
      </c>
    </row>
    <row r="36" ht="37.5" customHeight="1">
      <c r="A36" s="1"/>
      <c r="B36" s="1"/>
      <c r="C36" s="70" t="str">
        <f t="shared" si="5"/>
        <v>Maxi</v>
      </c>
      <c r="D36" s="2"/>
      <c r="E36" s="34"/>
      <c r="F36" s="34"/>
      <c r="G36" s="47" t="s">
        <v>43</v>
      </c>
      <c r="H36" s="2"/>
      <c r="I36" s="1"/>
      <c r="J36" s="5">
        <f t="shared" si="1"/>
        <v>0</v>
      </c>
      <c r="K36" s="6">
        <f t="shared" si="2"/>
        <v>0</v>
      </c>
      <c r="L36" s="7"/>
      <c r="M36" s="8"/>
      <c r="N36" s="22" t="s">
        <v>122</v>
      </c>
      <c r="O36" s="22">
        <v>9.0</v>
      </c>
      <c r="P36" s="9">
        <f t="shared" si="9"/>
        <v>0</v>
      </c>
      <c r="Q36" s="9">
        <f t="shared" si="10"/>
        <v>0</v>
      </c>
      <c r="R36" s="9"/>
      <c r="S36" s="9">
        <f t="shared" si="11"/>
        <v>0</v>
      </c>
      <c r="T36" s="9" t="str">
        <f t="shared" si="12"/>
        <v>oo</v>
      </c>
      <c r="U36" s="9">
        <f t="shared" si="13"/>
        <v>0</v>
      </c>
      <c r="V36" s="63">
        <f t="shared" si="14"/>
        <v>0</v>
      </c>
      <c r="W36" s="66" t="s">
        <v>165</v>
      </c>
      <c r="X36" s="67" t="s">
        <v>166</v>
      </c>
      <c r="Y36" s="68" t="s">
        <v>133</v>
      </c>
      <c r="Z36" s="22">
        <v>11.0</v>
      </c>
      <c r="AA36" s="9"/>
      <c r="AB36" s="9">
        <f t="shared" si="15"/>
        <v>0</v>
      </c>
      <c r="AC36" s="9">
        <f t="shared" si="16"/>
        <v>0</v>
      </c>
      <c r="AD36" s="9">
        <f t="shared" si="17"/>
        <v>0</v>
      </c>
      <c r="AE36" s="22"/>
      <c r="AF36" s="22">
        <v>8.0</v>
      </c>
      <c r="AG36" s="22" t="s">
        <v>141</v>
      </c>
      <c r="AH36" s="9">
        <f t="shared" si="18"/>
        <v>0</v>
      </c>
      <c r="AI36" s="9" t="str">
        <f t="shared" si="19"/>
        <v>BAJO</v>
      </c>
      <c r="AJ36" s="9">
        <f t="shared" si="20"/>
        <v>0</v>
      </c>
      <c r="AK36" s="9" t="s">
        <v>37</v>
      </c>
      <c r="AL36" s="9" t="s">
        <v>142</v>
      </c>
      <c r="AM36" s="69" t="s">
        <v>167</v>
      </c>
      <c r="AN36" s="9"/>
      <c r="AO36" s="9"/>
      <c r="AP36" s="9" t="str">
        <f>IF( AND(AI$36&lt;&gt;0,AH$19&lt;&gt;0),AL$36&amp;" - "&amp;AK$36,0)</f>
        <v>Estudiante requiere entrenamiento de subhabilidad Requerir - Evaluación</v>
      </c>
      <c r="AQ36" s="9" t="str">
        <f>IF( AP36&lt;&gt;0,AM$36,0)</f>
        <v>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v>
      </c>
      <c r="AR36" s="9" t="s">
        <v>26</v>
      </c>
    </row>
    <row r="37" ht="33.0" customHeight="1">
      <c r="A37" s="1"/>
      <c r="B37" s="1"/>
      <c r="C37" s="70" t="str">
        <f t="shared" si="5"/>
        <v>Maxi</v>
      </c>
      <c r="D37" s="2"/>
      <c r="E37" s="52"/>
      <c r="F37" s="52"/>
      <c r="G37" s="35"/>
      <c r="H37" s="2"/>
      <c r="I37" s="1"/>
      <c r="J37" s="5">
        <f t="shared" si="1"/>
        <v>0</v>
      </c>
      <c r="K37" s="6">
        <f t="shared" si="2"/>
        <v>0</v>
      </c>
      <c r="L37" s="7"/>
      <c r="M37" s="8"/>
      <c r="N37" s="22" t="s">
        <v>122</v>
      </c>
      <c r="O37" s="22">
        <v>10.0</v>
      </c>
      <c r="P37" s="9">
        <f t="shared" si="9"/>
        <v>0</v>
      </c>
      <c r="Q37" s="9">
        <f t="shared" si="10"/>
        <v>0</v>
      </c>
      <c r="R37" s="9"/>
      <c r="S37" s="9">
        <f t="shared" si="11"/>
        <v>0</v>
      </c>
      <c r="T37" s="9" t="str">
        <f t="shared" si="12"/>
        <v>oo</v>
      </c>
      <c r="U37" s="9">
        <f t="shared" si="13"/>
        <v>0</v>
      </c>
      <c r="V37" s="63">
        <f t="shared" si="14"/>
        <v>0</v>
      </c>
      <c r="W37" s="66" t="s">
        <v>110</v>
      </c>
      <c r="X37" s="67" t="s">
        <v>169</v>
      </c>
      <c r="Y37" s="68" t="s">
        <v>160</v>
      </c>
      <c r="Z37" s="22">
        <v>1.0</v>
      </c>
      <c r="AA37" s="9"/>
      <c r="AB37" s="9">
        <f t="shared" si="15"/>
        <v>0</v>
      </c>
      <c r="AC37" s="9">
        <f t="shared" si="16"/>
        <v>0</v>
      </c>
      <c r="AD37" s="9">
        <f t="shared" si="17"/>
        <v>0</v>
      </c>
      <c r="AE37" s="22"/>
      <c r="AF37" s="22">
        <v>8.0</v>
      </c>
      <c r="AG37" s="22" t="s">
        <v>170</v>
      </c>
      <c r="AH37" s="9">
        <f t="shared" si="18"/>
        <v>0.08333333333</v>
      </c>
      <c r="AI37" s="9" t="str">
        <f t="shared" si="19"/>
        <v>BAJO</v>
      </c>
      <c r="AJ37" s="9">
        <f t="shared" si="20"/>
        <v>0</v>
      </c>
      <c r="AK37" s="9" t="s">
        <v>37</v>
      </c>
      <c r="AL37" s="9" t="s">
        <v>171</v>
      </c>
      <c r="AM37" s="69" t="s">
        <v>172</v>
      </c>
      <c r="AN37" s="9"/>
      <c r="AO37" s="9"/>
      <c r="AP37" s="9" t="str">
        <f>IF( AND(AI$37&lt;&gt;0,AH$19&lt;&gt;0),AL$37&amp;" - "&amp;AK$37,0)</f>
        <v>Estudiante requiere entrenamiento de subhabilidad Mantenimiento - Evaluación</v>
      </c>
      <c r="AQ37" s="9" t="str">
        <f>IF( AP37&lt;&gt;0,AM$37,0)</f>
        <v>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v>
      </c>
      <c r="AR37" s="9" t="s">
        <v>26</v>
      </c>
    </row>
    <row r="38" ht="33.75" customHeight="1">
      <c r="A38" s="1"/>
      <c r="B38" s="1"/>
      <c r="C38" s="70" t="str">
        <f t="shared" si="5"/>
        <v>Emmanuel</v>
      </c>
      <c r="D38" s="2"/>
      <c r="E38" s="41" t="s">
        <v>29</v>
      </c>
      <c r="F38" s="50">
        <v>41965.674305555556</v>
      </c>
      <c r="G38" s="42" t="s">
        <v>174</v>
      </c>
      <c r="H38" s="2"/>
      <c r="I38" s="44" t="s">
        <v>54</v>
      </c>
      <c r="J38" s="5">
        <f t="shared" si="1"/>
        <v>26</v>
      </c>
      <c r="K38" s="6">
        <f t="shared" si="2"/>
        <v>3</v>
      </c>
      <c r="L38" s="7"/>
      <c r="M38" s="8"/>
      <c r="N38" s="22" t="s">
        <v>122</v>
      </c>
      <c r="O38" s="22">
        <v>11.0</v>
      </c>
      <c r="P38" s="9">
        <f t="shared" si="9"/>
        <v>0</v>
      </c>
      <c r="Q38" s="9">
        <f t="shared" si="10"/>
        <v>0</v>
      </c>
      <c r="R38" s="9"/>
      <c r="S38" s="9">
        <f t="shared" si="11"/>
        <v>0</v>
      </c>
      <c r="T38" s="9" t="str">
        <f t="shared" si="12"/>
        <v>oo</v>
      </c>
      <c r="U38" s="9">
        <f t="shared" si="13"/>
        <v>0</v>
      </c>
      <c r="V38" s="63">
        <f t="shared" si="14"/>
        <v>0</v>
      </c>
      <c r="W38" s="66" t="s">
        <v>59</v>
      </c>
      <c r="X38" s="67" t="s">
        <v>175</v>
      </c>
      <c r="Y38" s="68" t="s">
        <v>160</v>
      </c>
      <c r="Z38" s="22">
        <v>5.0</v>
      </c>
      <c r="AA38" s="9"/>
      <c r="AB38" s="9">
        <f t="shared" si="15"/>
        <v>0</v>
      </c>
      <c r="AC38" s="9">
        <f t="shared" si="16"/>
        <v>0</v>
      </c>
      <c r="AD38" s="9">
        <f t="shared" si="17"/>
        <v>0</v>
      </c>
      <c r="AE38" s="22" t="s">
        <v>47</v>
      </c>
      <c r="AF38" s="22">
        <v>4.0</v>
      </c>
      <c r="AG38" s="22" t="s">
        <v>133</v>
      </c>
      <c r="AH38" s="9">
        <f t="shared" si="18"/>
        <v>0</v>
      </c>
      <c r="AI38" s="9" t="str">
        <f t="shared" si="19"/>
        <v>BAJO</v>
      </c>
      <c r="AJ38" s="9">
        <f t="shared" si="20"/>
        <v>0</v>
      </c>
      <c r="AK38" s="9" t="s">
        <v>47</v>
      </c>
      <c r="AL38" s="9" t="s">
        <v>146</v>
      </c>
      <c r="AM38" s="69" t="s">
        <v>176</v>
      </c>
      <c r="AN38" s="9"/>
      <c r="AO38" s="9"/>
      <c r="AP38" s="9" t="str">
        <f>IF( AND(AI$38&lt;&gt;0,AH$15&lt;&gt;0),AL$38&amp;" - "&amp;AK$38,0)</f>
        <v>Estudiante requiere entrenamiento de subhabilidad Argumentación - Control</v>
      </c>
      <c r="AQ38" s="9"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9" t="s">
        <v>26</v>
      </c>
    </row>
    <row r="39" ht="37.5" customHeight="1">
      <c r="A39" s="1"/>
      <c r="B39" s="1"/>
      <c r="C39" s="70" t="str">
        <f t="shared" si="5"/>
        <v>Emmanuel</v>
      </c>
      <c r="D39" s="2"/>
      <c r="E39" s="34"/>
      <c r="F39" s="34"/>
      <c r="G39" s="35"/>
      <c r="H39" s="2"/>
      <c r="J39" s="5">
        <f t="shared" si="1"/>
        <v>0</v>
      </c>
      <c r="K39" s="6">
        <f t="shared" si="2"/>
        <v>0</v>
      </c>
      <c r="L39" s="7"/>
      <c r="M39" s="8"/>
      <c r="N39" s="22" t="s">
        <v>122</v>
      </c>
      <c r="O39" s="22">
        <v>12.0</v>
      </c>
      <c r="P39" s="9">
        <f t="shared" si="9"/>
        <v>0</v>
      </c>
      <c r="Q39" s="9">
        <f t="shared" si="10"/>
        <v>0</v>
      </c>
      <c r="R39" s="9"/>
      <c r="S39" s="9">
        <f t="shared" si="11"/>
        <v>0</v>
      </c>
      <c r="T39" s="9" t="str">
        <f t="shared" si="12"/>
        <v>oo</v>
      </c>
      <c r="U39" s="9">
        <f t="shared" si="13"/>
        <v>0</v>
      </c>
      <c r="V39" s="63">
        <f t="shared" si="14"/>
        <v>0</v>
      </c>
      <c r="W39" s="66" t="s">
        <v>178</v>
      </c>
      <c r="X39" s="67" t="s">
        <v>179</v>
      </c>
      <c r="Y39" s="68" t="s">
        <v>127</v>
      </c>
      <c r="Z39" s="22">
        <v>6.0</v>
      </c>
      <c r="AA39" s="9"/>
      <c r="AB39" s="9">
        <f t="shared" si="15"/>
        <v>0</v>
      </c>
      <c r="AC39" s="9">
        <f t="shared" si="16"/>
        <v>0</v>
      </c>
      <c r="AD39" s="9">
        <f t="shared" si="17"/>
        <v>0</v>
      </c>
      <c r="AE39" s="22"/>
      <c r="AF39" s="22">
        <v>4.0</v>
      </c>
      <c r="AG39" s="22" t="s">
        <v>127</v>
      </c>
      <c r="AH39" s="9">
        <f t="shared" si="18"/>
        <v>0</v>
      </c>
      <c r="AI39" s="9" t="str">
        <f t="shared" si="19"/>
        <v>BAJO</v>
      </c>
      <c r="AJ39" s="9">
        <f t="shared" si="20"/>
        <v>0</v>
      </c>
      <c r="AK39" s="9" t="s">
        <v>47</v>
      </c>
      <c r="AL39" s="9" t="s">
        <v>128</v>
      </c>
      <c r="AM39" s="69" t="s">
        <v>180</v>
      </c>
      <c r="AN39" s="9"/>
      <c r="AO39" s="9"/>
      <c r="AP39" s="9" t="str">
        <f>IF( AND(AI$39&lt;&gt;0,AH$15&lt;&gt;0),AL$39&amp;" - "&amp;AK$39,0)</f>
        <v>Estudiante requiere entrenamiento de subhabilidad Informar - Control</v>
      </c>
      <c r="AQ39" s="9"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9" t="s">
        <v>26</v>
      </c>
    </row>
    <row r="40" ht="31.5" customHeight="1">
      <c r="A40" s="1"/>
      <c r="B40" s="1"/>
      <c r="C40" s="70" t="str">
        <f t="shared" si="5"/>
        <v>Emmanuel</v>
      </c>
      <c r="D40" s="2"/>
      <c r="E40" s="34"/>
      <c r="F40" s="34"/>
      <c r="G40" s="47" t="s">
        <v>43</v>
      </c>
      <c r="H40" s="2"/>
      <c r="I40" s="1"/>
      <c r="J40" s="5">
        <f t="shared" si="1"/>
        <v>0</v>
      </c>
      <c r="K40" s="6">
        <f t="shared" si="2"/>
        <v>0</v>
      </c>
      <c r="L40" s="7"/>
      <c r="M40" s="8"/>
      <c r="N40" s="22" t="s">
        <v>122</v>
      </c>
      <c r="O40" s="22">
        <v>13.0</v>
      </c>
      <c r="P40" s="9">
        <f t="shared" si="9"/>
        <v>0</v>
      </c>
      <c r="Q40" s="9">
        <f t="shared" si="10"/>
        <v>0</v>
      </c>
      <c r="R40" s="9"/>
      <c r="S40" s="9">
        <f t="shared" si="11"/>
        <v>0</v>
      </c>
      <c r="T40" s="9" t="str">
        <f t="shared" si="12"/>
        <v>oo</v>
      </c>
      <c r="U40" s="9">
        <f t="shared" si="13"/>
        <v>0</v>
      </c>
      <c r="V40" s="63">
        <f t="shared" si="14"/>
        <v>0</v>
      </c>
      <c r="W40" s="66" t="s">
        <v>182</v>
      </c>
      <c r="X40" s="67" t="s">
        <v>183</v>
      </c>
      <c r="Y40" s="68" t="s">
        <v>127</v>
      </c>
      <c r="Z40" s="22">
        <v>4.0</v>
      </c>
      <c r="AA40" s="9"/>
      <c r="AB40" s="9">
        <f t="shared" si="15"/>
        <v>0</v>
      </c>
      <c r="AC40" s="9">
        <f t="shared" si="16"/>
        <v>0</v>
      </c>
      <c r="AD40" s="9">
        <f t="shared" si="17"/>
        <v>0</v>
      </c>
      <c r="AE40" s="22"/>
      <c r="AF40" s="22">
        <v>4.0</v>
      </c>
      <c r="AG40" s="22" t="s">
        <v>170</v>
      </c>
      <c r="AH40" s="9">
        <f t="shared" si="18"/>
        <v>0</v>
      </c>
      <c r="AI40" s="9" t="str">
        <f t="shared" si="19"/>
        <v>BAJO</v>
      </c>
      <c r="AJ40" s="9">
        <f t="shared" si="20"/>
        <v>0</v>
      </c>
      <c r="AK40" s="9" t="s">
        <v>47</v>
      </c>
      <c r="AL40" s="9" t="s">
        <v>171</v>
      </c>
      <c r="AM40" s="69" t="s">
        <v>184</v>
      </c>
      <c r="AN40" s="9"/>
      <c r="AO40" s="9"/>
      <c r="AP40" s="9" t="str">
        <f>IF( AND(AI$40&lt;&gt;0,AH$15&lt;&gt;0),AL$40&amp;" - "&amp;AK$40,0)</f>
        <v>Estudiante requiere entrenamiento de subhabilidad Mantenimiento - Control</v>
      </c>
      <c r="AQ40" s="9"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9" t="s">
        <v>26</v>
      </c>
    </row>
    <row r="41" ht="38.25" customHeight="1">
      <c r="A41" s="1"/>
      <c r="B41" s="1"/>
      <c r="C41" s="70" t="str">
        <f t="shared" si="5"/>
        <v>Emmanuel</v>
      </c>
      <c r="D41" s="2"/>
      <c r="E41" s="52"/>
      <c r="F41" s="52"/>
      <c r="G41" s="35"/>
      <c r="H41" s="2"/>
      <c r="I41" s="1"/>
      <c r="J41" s="5">
        <f t="shared" si="1"/>
        <v>0</v>
      </c>
      <c r="K41" s="6">
        <f t="shared" si="2"/>
        <v>0</v>
      </c>
      <c r="L41" s="7"/>
      <c r="M41" s="8"/>
      <c r="N41" s="22" t="s">
        <v>122</v>
      </c>
      <c r="O41" s="22">
        <v>14.0</v>
      </c>
      <c r="P41" s="9">
        <f t="shared" si="9"/>
        <v>0</v>
      </c>
      <c r="Q41" s="9">
        <f t="shared" si="10"/>
        <v>0</v>
      </c>
      <c r="R41" s="9"/>
      <c r="S41" s="9">
        <f t="shared" si="11"/>
        <v>0</v>
      </c>
      <c r="T41" s="9" t="str">
        <f t="shared" si="12"/>
        <v>oo</v>
      </c>
      <c r="U41" s="9">
        <f t="shared" si="13"/>
        <v>0</v>
      </c>
      <c r="V41" s="63">
        <f t="shared" si="14"/>
        <v>0</v>
      </c>
      <c r="W41" s="66" t="s">
        <v>186</v>
      </c>
      <c r="X41" s="67" t="s">
        <v>187</v>
      </c>
      <c r="Y41" s="68" t="s">
        <v>127</v>
      </c>
      <c r="Z41" s="22">
        <v>5.0</v>
      </c>
      <c r="AA41" s="9"/>
      <c r="AB41" s="9">
        <f t="shared" si="15"/>
        <v>0</v>
      </c>
      <c r="AC41" s="9">
        <f t="shared" si="16"/>
        <v>0</v>
      </c>
      <c r="AD41" s="9">
        <f t="shared" si="17"/>
        <v>0</v>
      </c>
      <c r="AE41" s="22"/>
      <c r="AF41" s="22">
        <v>4.0</v>
      </c>
      <c r="AG41" s="22" t="s">
        <v>134</v>
      </c>
      <c r="AH41" s="9">
        <f t="shared" si="18"/>
        <v>0</v>
      </c>
      <c r="AI41" s="9" t="str">
        <f t="shared" si="19"/>
        <v>BAJO</v>
      </c>
      <c r="AJ41" s="9">
        <f t="shared" si="20"/>
        <v>0</v>
      </c>
      <c r="AK41" s="9" t="s">
        <v>47</v>
      </c>
      <c r="AL41" s="9" t="s">
        <v>135</v>
      </c>
      <c r="AM41" s="69" t="s">
        <v>188</v>
      </c>
      <c r="AN41" s="9"/>
      <c r="AO41" s="9"/>
      <c r="AP41" s="9" t="str">
        <f>IF( AND(AI$41&lt;&gt;0,AH$15&lt;&gt;0),AL$41&amp;" - "&amp;AK$41,0)</f>
        <v>Estudiante requiere entrenamiento de subhabilidad Tarea - Control</v>
      </c>
      <c r="AQ41" s="9"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9" t="s">
        <v>26</v>
      </c>
    </row>
    <row r="42" ht="32.25" customHeight="1">
      <c r="A42" s="1"/>
      <c r="B42" s="1"/>
      <c r="C42" s="70" t="str">
        <f t="shared" si="5"/>
        <v>Maxi</v>
      </c>
      <c r="D42" s="2"/>
      <c r="E42" s="41" t="s">
        <v>51</v>
      </c>
      <c r="F42" s="50">
        <v>41965.675</v>
      </c>
      <c r="G42" s="42" t="s">
        <v>189</v>
      </c>
      <c r="H42" s="2"/>
      <c r="I42" s="44" t="s">
        <v>154</v>
      </c>
      <c r="J42" s="5">
        <f t="shared" si="1"/>
        <v>6</v>
      </c>
      <c r="K42" s="6">
        <f t="shared" si="2"/>
        <v>5</v>
      </c>
      <c r="L42" s="7"/>
      <c r="M42" s="8"/>
      <c r="N42" s="22" t="s">
        <v>122</v>
      </c>
      <c r="O42" s="22">
        <v>15.0</v>
      </c>
      <c r="P42" s="9">
        <f t="shared" si="9"/>
        <v>0</v>
      </c>
      <c r="Q42" s="9">
        <f t="shared" si="10"/>
        <v>0</v>
      </c>
      <c r="R42" s="9"/>
      <c r="S42" s="9">
        <f t="shared" si="11"/>
        <v>1</v>
      </c>
      <c r="T42" s="9" t="str">
        <f t="shared" si="12"/>
        <v>oo</v>
      </c>
      <c r="U42" s="9">
        <f t="shared" si="13"/>
        <v>0</v>
      </c>
      <c r="V42" s="63">
        <f t="shared" si="14"/>
        <v>0</v>
      </c>
      <c r="W42" s="66" t="s">
        <v>40</v>
      </c>
      <c r="X42" s="67" t="s">
        <v>190</v>
      </c>
      <c r="Y42" s="68" t="s">
        <v>127</v>
      </c>
      <c r="Z42" s="22">
        <v>4.0</v>
      </c>
      <c r="AA42" s="9"/>
      <c r="AB42" s="9">
        <f t="shared" si="15"/>
        <v>0</v>
      </c>
      <c r="AC42" s="9">
        <f t="shared" si="16"/>
        <v>0</v>
      </c>
      <c r="AD42" s="9">
        <f t="shared" si="17"/>
        <v>0</v>
      </c>
      <c r="AE42" s="22"/>
      <c r="AF42" s="22">
        <v>9.0</v>
      </c>
      <c r="AG42" s="22" t="s">
        <v>141</v>
      </c>
      <c r="AH42" s="9">
        <f t="shared" si="18"/>
        <v>0</v>
      </c>
      <c r="AI42" s="9" t="str">
        <f t="shared" si="19"/>
        <v>BAJO</v>
      </c>
      <c r="AJ42" s="9">
        <f t="shared" si="20"/>
        <v>0</v>
      </c>
      <c r="AK42" s="9" t="s">
        <v>47</v>
      </c>
      <c r="AL42" s="9" t="s">
        <v>142</v>
      </c>
      <c r="AM42" s="69" t="s">
        <v>191</v>
      </c>
      <c r="AN42" s="9"/>
      <c r="AO42" s="9"/>
      <c r="AP42" s="9">
        <f>IF( AND(AI$42&lt;&gt;0,AH$20&lt;&gt;0),AL$42&amp;" - "&amp;AK$42,0)</f>
        <v>0</v>
      </c>
      <c r="AQ42" s="9">
        <f>IF( AP42&lt;&gt;0,AM$42,0)</f>
        <v>0</v>
      </c>
      <c r="AR42" s="9" t="s">
        <v>26</v>
      </c>
    </row>
    <row r="43" ht="27.75" customHeight="1">
      <c r="A43" s="1"/>
      <c r="B43" s="1"/>
      <c r="C43" s="70" t="str">
        <f t="shared" si="5"/>
        <v>Maxi</v>
      </c>
      <c r="D43" s="2"/>
      <c r="E43" s="34"/>
      <c r="F43" s="34"/>
      <c r="G43" s="35"/>
      <c r="H43" s="2"/>
      <c r="I43" s="1"/>
      <c r="J43" s="5">
        <f t="shared" si="1"/>
        <v>0</v>
      </c>
      <c r="K43" s="6">
        <f t="shared" si="2"/>
        <v>0</v>
      </c>
      <c r="L43" s="7"/>
      <c r="M43" s="8"/>
      <c r="N43" s="22" t="s">
        <v>122</v>
      </c>
      <c r="O43" s="22">
        <v>16.0</v>
      </c>
      <c r="P43" s="9">
        <f t="shared" si="9"/>
        <v>0</v>
      </c>
      <c r="Q43" s="9">
        <f t="shared" si="10"/>
        <v>0</v>
      </c>
      <c r="R43" s="9"/>
      <c r="S43" s="9">
        <f t="shared" si="11"/>
        <v>0</v>
      </c>
      <c r="T43" s="9" t="str">
        <f t="shared" si="12"/>
        <v>oo</v>
      </c>
      <c r="U43" s="9">
        <f t="shared" si="13"/>
        <v>0</v>
      </c>
      <c r="V43" s="63">
        <f t="shared" si="14"/>
        <v>0</v>
      </c>
      <c r="W43" s="66" t="s">
        <v>193</v>
      </c>
      <c r="X43" s="67" t="s">
        <v>194</v>
      </c>
      <c r="Y43" s="68" t="s">
        <v>127</v>
      </c>
      <c r="Z43" s="22">
        <v>6.0</v>
      </c>
      <c r="AA43" s="9"/>
      <c r="AB43" s="9">
        <f t="shared" si="15"/>
        <v>0</v>
      </c>
      <c r="AC43" s="9">
        <f t="shared" si="16"/>
        <v>0</v>
      </c>
      <c r="AD43" s="9">
        <f t="shared" si="17"/>
        <v>0</v>
      </c>
      <c r="AE43" s="22" t="s">
        <v>56</v>
      </c>
      <c r="AF43" s="22">
        <v>3.0</v>
      </c>
      <c r="AG43" s="22" t="s">
        <v>195</v>
      </c>
      <c r="AH43" s="9">
        <f t="shared" si="18"/>
        <v>0.25</v>
      </c>
      <c r="AI43" s="9">
        <f t="shared" si="19"/>
        <v>0</v>
      </c>
      <c r="AJ43" s="9">
        <f t="shared" si="20"/>
        <v>0</v>
      </c>
      <c r="AK43" s="9" t="s">
        <v>196</v>
      </c>
      <c r="AL43" s="9" t="s">
        <v>196</v>
      </c>
      <c r="AM43" s="9" t="s">
        <v>196</v>
      </c>
      <c r="AN43" s="9"/>
      <c r="AO43" s="9"/>
      <c r="AP43" s="9"/>
      <c r="AQ43" s="9">
        <f>IF( AP43&lt;&gt;0,AM$43,0)</f>
        <v>0</v>
      </c>
      <c r="AR43" s="9" t="s">
        <v>26</v>
      </c>
    </row>
    <row r="44" ht="27.75" customHeight="1">
      <c r="A44" s="1"/>
      <c r="B44" s="1"/>
      <c r="C44" s="70" t="str">
        <f t="shared" si="5"/>
        <v>Maxi</v>
      </c>
      <c r="D44" s="2"/>
      <c r="E44" s="1"/>
      <c r="F44" s="1"/>
      <c r="G44" s="3"/>
      <c r="H44" s="2"/>
      <c r="I44" s="1"/>
      <c r="J44" s="5">
        <f t="shared" si="1"/>
        <v>0</v>
      </c>
      <c r="K44" s="6">
        <f t="shared" si="2"/>
        <v>0</v>
      </c>
      <c r="L44" s="7"/>
      <c r="M44" s="8"/>
      <c r="N44" s="22" t="s">
        <v>122</v>
      </c>
      <c r="O44" s="22">
        <v>17.0</v>
      </c>
      <c r="P44" s="9">
        <f t="shared" si="9"/>
        <v>0</v>
      </c>
      <c r="Q44" s="9">
        <f t="shared" si="10"/>
        <v>0</v>
      </c>
      <c r="R44" s="9"/>
      <c r="S44" s="9">
        <f t="shared" si="11"/>
        <v>1</v>
      </c>
      <c r="T44" s="9" t="str">
        <f t="shared" si="12"/>
        <v>oo</v>
      </c>
      <c r="U44" s="9">
        <f t="shared" si="13"/>
        <v>0</v>
      </c>
      <c r="V44" s="63">
        <f t="shared" si="14"/>
        <v>0</v>
      </c>
      <c r="W44" s="66" t="s">
        <v>137</v>
      </c>
      <c r="X44" s="67" t="s">
        <v>197</v>
      </c>
      <c r="Y44" s="68" t="s">
        <v>127</v>
      </c>
      <c r="Z44" s="22">
        <v>5.0</v>
      </c>
      <c r="AA44" s="9"/>
      <c r="AB44" s="9">
        <f t="shared" si="15"/>
        <v>0</v>
      </c>
      <c r="AC44" s="9">
        <f t="shared" si="16"/>
        <v>0</v>
      </c>
      <c r="AD44" s="9">
        <f t="shared" si="17"/>
        <v>0</v>
      </c>
      <c r="AE44" s="22"/>
      <c r="AF44" s="22">
        <v>10.0</v>
      </c>
      <c r="AG44" s="22" t="s">
        <v>195</v>
      </c>
      <c r="AH44" s="9">
        <f t="shared" si="18"/>
        <v>0</v>
      </c>
      <c r="AI44" s="9" t="str">
        <f t="shared" si="19"/>
        <v>BAJO</v>
      </c>
      <c r="AJ44" s="9">
        <f t="shared" si="20"/>
        <v>0</v>
      </c>
      <c r="AK44" s="9" t="s">
        <v>196</v>
      </c>
      <c r="AL44" s="9" t="s">
        <v>196</v>
      </c>
      <c r="AM44" s="9" t="s">
        <v>196</v>
      </c>
      <c r="AN44" s="9"/>
      <c r="AO44" s="9"/>
      <c r="AP44" s="9"/>
      <c r="AQ44" s="9">
        <f>IF( AP44&lt;&gt;0,AM$44,0)</f>
        <v>0</v>
      </c>
      <c r="AR44" s="9" t="s">
        <v>26</v>
      </c>
    </row>
    <row r="45" ht="33.0" customHeight="1">
      <c r="A45" s="1"/>
      <c r="B45" s="1"/>
      <c r="C45" s="70" t="str">
        <f t="shared" si="5"/>
        <v>Maxi</v>
      </c>
      <c r="D45" s="2"/>
      <c r="H45" s="2"/>
      <c r="I45" s="1"/>
      <c r="J45" s="5">
        <f t="shared" si="1"/>
        <v>0</v>
      </c>
      <c r="K45" s="6">
        <f t="shared" si="2"/>
        <v>0</v>
      </c>
      <c r="L45" s="7"/>
      <c r="M45" s="8"/>
      <c r="N45" s="22" t="s">
        <v>122</v>
      </c>
      <c r="O45" s="22">
        <v>18.0</v>
      </c>
      <c r="P45" s="9">
        <f t="shared" si="9"/>
        <v>0</v>
      </c>
      <c r="Q45" s="9">
        <f t="shared" si="10"/>
        <v>0</v>
      </c>
      <c r="R45" s="9"/>
      <c r="S45" s="9">
        <f t="shared" si="11"/>
        <v>0</v>
      </c>
      <c r="T45" s="9" t="str">
        <f t="shared" si="12"/>
        <v>oo</v>
      </c>
      <c r="U45" s="9">
        <f t="shared" si="13"/>
        <v>0</v>
      </c>
      <c r="V45" s="63">
        <f t="shared" si="14"/>
        <v>0</v>
      </c>
      <c r="W45" s="66" t="s">
        <v>198</v>
      </c>
      <c r="X45" s="67" t="s">
        <v>199</v>
      </c>
      <c r="Y45" s="68" t="s">
        <v>127</v>
      </c>
      <c r="Z45" s="22">
        <v>5.0</v>
      </c>
      <c r="AA45" s="9"/>
      <c r="AB45" s="9">
        <f t="shared" si="15"/>
        <v>0</v>
      </c>
      <c r="AC45" s="9">
        <f t="shared" si="16"/>
        <v>0</v>
      </c>
      <c r="AD45" s="9">
        <f t="shared" si="17"/>
        <v>0</v>
      </c>
      <c r="AE45" s="9"/>
      <c r="AF45" s="9"/>
      <c r="AG45" s="22" t="s">
        <v>195</v>
      </c>
      <c r="AH45" s="9">
        <f t="shared" si="18"/>
        <v>0</v>
      </c>
      <c r="AI45" s="9" t="str">
        <f t="shared" si="19"/>
        <v>BAJO</v>
      </c>
      <c r="AJ45" s="9">
        <f t="shared" si="20"/>
        <v>0</v>
      </c>
      <c r="AK45" s="9" t="s">
        <v>56</v>
      </c>
      <c r="AL45" s="9" t="s">
        <v>200</v>
      </c>
      <c r="AM45" s="69" t="s">
        <v>201</v>
      </c>
      <c r="AN45" s="9"/>
      <c r="AO45" s="9"/>
      <c r="AP45" s="9" t="str">
        <f>IF( AND(AI$45&lt;&gt;0,OR(AH$21&lt;&gt;0,AH$14&lt;&gt;0)),AL$45&amp;" - "&amp;AK$45,0)</f>
        <v>Estudiante requiere entrenamiento de subhabilidad Reconocimiento - Decisión</v>
      </c>
      <c r="AQ45" s="9"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9" t="s">
        <v>26</v>
      </c>
    </row>
    <row r="46" ht="25.5" customHeight="1">
      <c r="A46" s="1"/>
      <c r="B46" s="1"/>
      <c r="C46" s="70" t="str">
        <f t="shared" si="5"/>
        <v>Maxi</v>
      </c>
      <c r="D46" s="2"/>
      <c r="H46" s="2"/>
      <c r="I46" s="1"/>
      <c r="J46" s="5">
        <f t="shared" si="1"/>
        <v>0</v>
      </c>
      <c r="K46" s="6">
        <f t="shared" si="2"/>
        <v>0</v>
      </c>
      <c r="L46" s="7"/>
      <c r="M46" s="8"/>
      <c r="N46" s="22" t="s">
        <v>122</v>
      </c>
      <c r="O46" s="22">
        <v>19.0</v>
      </c>
      <c r="P46" s="9">
        <f t="shared" si="9"/>
        <v>1</v>
      </c>
      <c r="Q46" s="9">
        <f t="shared" si="10"/>
        <v>0.08333333333</v>
      </c>
      <c r="R46" s="9"/>
      <c r="S46" s="9">
        <f t="shared" si="11"/>
        <v>0</v>
      </c>
      <c r="T46" s="9">
        <f t="shared" si="12"/>
        <v>0</v>
      </c>
      <c r="U46" s="9">
        <f t="shared" si="13"/>
        <v>0</v>
      </c>
      <c r="V46" s="63">
        <f t="shared" si="14"/>
        <v>0</v>
      </c>
      <c r="W46" s="66" t="s">
        <v>76</v>
      </c>
      <c r="X46" s="67" t="s">
        <v>205</v>
      </c>
      <c r="Y46" s="68" t="s">
        <v>141</v>
      </c>
      <c r="Z46" s="22">
        <v>7.0</v>
      </c>
      <c r="AA46" s="9"/>
      <c r="AB46" s="9">
        <f t="shared" si="15"/>
        <v>0</v>
      </c>
      <c r="AC46" s="9">
        <f t="shared" si="16"/>
        <v>0.08333333333</v>
      </c>
      <c r="AD46" s="9">
        <f t="shared" si="17"/>
        <v>0</v>
      </c>
      <c r="AE46" s="22" t="s">
        <v>64</v>
      </c>
      <c r="AF46" s="22">
        <v>2.0</v>
      </c>
      <c r="AG46" s="22" t="s">
        <v>195</v>
      </c>
      <c r="AH46" s="9">
        <f t="shared" si="18"/>
        <v>0</v>
      </c>
      <c r="AI46" s="9" t="str">
        <f t="shared" si="19"/>
        <v>BAJO</v>
      </c>
      <c r="AJ46" s="9">
        <f t="shared" si="20"/>
        <v>0</v>
      </c>
      <c r="AK46" s="9" t="s">
        <v>64</v>
      </c>
      <c r="AL46" s="9" t="s">
        <v>200</v>
      </c>
      <c r="AM46" s="69" t="s">
        <v>206</v>
      </c>
      <c r="AN46" s="9" t="s">
        <v>26</v>
      </c>
      <c r="AO46" s="9"/>
      <c r="AP46" s="9" t="str">
        <f>IF( AND(AI$46&lt;&gt;0,AH$13&lt;&gt;0),AL$46&amp;" - "&amp;AK$46,0)</f>
        <v>Estudiante requiere entrenamiento de subhabilidad Reconocimiento - Reducción de tensión</v>
      </c>
      <c r="AQ46" s="9"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9" t="s">
        <v>26</v>
      </c>
    </row>
    <row r="47" ht="24.75" customHeight="1">
      <c r="A47" s="1"/>
      <c r="B47" s="1"/>
      <c r="C47" s="70" t="str">
        <f t="shared" si="5"/>
        <v>Maxi</v>
      </c>
      <c r="D47" s="2"/>
      <c r="H47" s="2"/>
      <c r="I47" s="1"/>
      <c r="J47" s="5">
        <f t="shared" si="1"/>
        <v>0</v>
      </c>
      <c r="K47" s="6">
        <f t="shared" si="2"/>
        <v>0</v>
      </c>
      <c r="L47" s="7"/>
      <c r="M47" s="8"/>
      <c r="N47" s="22" t="s">
        <v>122</v>
      </c>
      <c r="O47" s="22">
        <v>20.0</v>
      </c>
      <c r="P47" s="9">
        <f t="shared" si="9"/>
        <v>0</v>
      </c>
      <c r="Q47" s="9">
        <f t="shared" si="10"/>
        <v>0</v>
      </c>
      <c r="R47" s="9"/>
      <c r="S47" s="9">
        <f t="shared" si="11"/>
        <v>0</v>
      </c>
      <c r="T47" s="9" t="str">
        <f t="shared" si="12"/>
        <v>oo</v>
      </c>
      <c r="U47" s="9">
        <f t="shared" si="13"/>
        <v>0</v>
      </c>
      <c r="V47" s="63">
        <f t="shared" si="14"/>
        <v>0</v>
      </c>
      <c r="W47" s="66" t="s">
        <v>208</v>
      </c>
      <c r="X47" s="67" t="s">
        <v>209</v>
      </c>
      <c r="Y47" s="68" t="s">
        <v>141</v>
      </c>
      <c r="Z47" s="22">
        <v>9.0</v>
      </c>
      <c r="AA47" s="9"/>
      <c r="AB47" s="9">
        <f t="shared" si="15"/>
        <v>0</v>
      </c>
      <c r="AC47" s="9">
        <f t="shared" si="16"/>
        <v>0.08333333333</v>
      </c>
      <c r="AD47" s="9">
        <f t="shared" si="17"/>
        <v>0</v>
      </c>
      <c r="AE47" s="22"/>
      <c r="AF47" s="22">
        <v>11.0</v>
      </c>
      <c r="AG47" s="22" t="s">
        <v>133</v>
      </c>
      <c r="AH47" s="9">
        <f t="shared" si="18"/>
        <v>0</v>
      </c>
      <c r="AI47" s="9" t="str">
        <f t="shared" si="19"/>
        <v>BAJO</v>
      </c>
      <c r="AJ47" s="9">
        <f t="shared" si="20"/>
        <v>0</v>
      </c>
      <c r="AK47" s="9" t="s">
        <v>64</v>
      </c>
      <c r="AL47" s="9" t="s">
        <v>146</v>
      </c>
      <c r="AM47" s="9" t="s">
        <v>210</v>
      </c>
      <c r="AN47" s="9" t="s">
        <v>26</v>
      </c>
      <c r="AO47" s="9"/>
      <c r="AP47" s="9" t="str">
        <f>IF( AND(AI$47&lt;&gt;0,AH$22&lt;&gt;0),AL$47&amp;" - "&amp;AK$47,0)</f>
        <v>Estudiante requiere entrenamiento de subhabilidad Argumentación - Reducción de tensión</v>
      </c>
      <c r="AQ47" s="9" t="str">
        <f>IF( AP47&lt;&gt;0,AM$47,0)</f>
        <v>Puesto que la conducta “Muestra tensión” es calificada por (Bales, 1950) como una conducta negativa, no se considera conveniente entrenar al grupo para que la manifieste.</v>
      </c>
      <c r="AR47" s="9" t="s">
        <v>26</v>
      </c>
    </row>
    <row r="48" ht="24.0" customHeight="1">
      <c r="A48" s="1"/>
      <c r="B48" s="1"/>
      <c r="C48" s="70" t="str">
        <f t="shared" si="5"/>
        <v>Maxi</v>
      </c>
      <c r="D48" s="2"/>
      <c r="H48" s="2"/>
      <c r="I48" s="1"/>
      <c r="J48" s="5">
        <f t="shared" si="1"/>
        <v>0</v>
      </c>
      <c r="K48" s="6">
        <f t="shared" si="2"/>
        <v>0</v>
      </c>
      <c r="L48" s="7"/>
      <c r="M48" s="8"/>
      <c r="N48" s="22" t="s">
        <v>122</v>
      </c>
      <c r="O48" s="22">
        <v>21.0</v>
      </c>
      <c r="P48" s="9">
        <f t="shared" si="9"/>
        <v>0</v>
      </c>
      <c r="Q48" s="9">
        <f t="shared" si="10"/>
        <v>0</v>
      </c>
      <c r="R48" s="9"/>
      <c r="S48" s="9">
        <f t="shared" si="11"/>
        <v>0</v>
      </c>
      <c r="T48" s="9" t="str">
        <f t="shared" si="12"/>
        <v>oo</v>
      </c>
      <c r="U48" s="9">
        <f t="shared" si="13"/>
        <v>0</v>
      </c>
      <c r="V48" s="63">
        <f t="shared" si="14"/>
        <v>0</v>
      </c>
      <c r="W48" s="66" t="s">
        <v>211</v>
      </c>
      <c r="X48" s="67" t="s">
        <v>212</v>
      </c>
      <c r="Y48" s="68" t="s">
        <v>141</v>
      </c>
      <c r="Z48" s="22">
        <v>7.0</v>
      </c>
      <c r="AA48" s="9"/>
      <c r="AB48" s="9">
        <f t="shared" si="15"/>
        <v>0</v>
      </c>
      <c r="AC48" s="9">
        <f t="shared" si="16"/>
        <v>0.08333333333</v>
      </c>
      <c r="AD48" s="9">
        <f t="shared" si="17"/>
        <v>0</v>
      </c>
      <c r="AE48" s="22"/>
      <c r="AF48" s="22">
        <v>11.0</v>
      </c>
      <c r="AG48" s="22" t="s">
        <v>170</v>
      </c>
      <c r="AH48" s="9">
        <f t="shared" si="18"/>
        <v>0</v>
      </c>
      <c r="AI48" s="9" t="str">
        <f t="shared" si="19"/>
        <v>BAJO</v>
      </c>
      <c r="AJ48" s="9">
        <f t="shared" si="20"/>
        <v>0</v>
      </c>
      <c r="AK48" s="9" t="s">
        <v>64</v>
      </c>
      <c r="AL48" s="9" t="s">
        <v>171</v>
      </c>
      <c r="AM48" s="9" t="s">
        <v>210</v>
      </c>
      <c r="AN48" s="9" t="s">
        <v>26</v>
      </c>
      <c r="AO48" s="9"/>
      <c r="AP48" s="9" t="str">
        <f>IF( AND(AI$48&lt;&gt;0,AH$22&lt;&gt;0),AL$48&amp;" - "&amp;AK$48,0)</f>
        <v>Estudiante requiere entrenamiento de subhabilidad Mantenimiento - Reducción de tensión</v>
      </c>
      <c r="AQ48" s="9" t="str">
        <f>IF( AP48&lt;&gt;0,AM$48,0)</f>
        <v>Puesto que la conducta “Muestra tensión” es calificada por (Bales, 1950) como una conducta negativa, no se considera conveniente entrenar al grupo para que la manifieste.</v>
      </c>
      <c r="AR48" s="9" t="s">
        <v>26</v>
      </c>
    </row>
    <row r="49" ht="22.5" customHeight="1">
      <c r="A49" s="1"/>
      <c r="B49" s="1"/>
      <c r="C49" s="70" t="str">
        <f t="shared" si="5"/>
        <v>Maxi</v>
      </c>
      <c r="D49" s="2"/>
      <c r="H49" s="2"/>
      <c r="I49" s="1"/>
      <c r="J49" s="5">
        <f t="shared" si="1"/>
        <v>0</v>
      </c>
      <c r="K49" s="6">
        <f t="shared" si="2"/>
        <v>0</v>
      </c>
      <c r="L49" s="7"/>
      <c r="M49" s="8"/>
      <c r="N49" s="22" t="s">
        <v>122</v>
      </c>
      <c r="O49" s="22">
        <v>22.0</v>
      </c>
      <c r="P49" s="9">
        <f t="shared" si="9"/>
        <v>0</v>
      </c>
      <c r="Q49" s="9">
        <f t="shared" si="10"/>
        <v>0</v>
      </c>
      <c r="R49" s="9"/>
      <c r="S49" s="9">
        <f t="shared" si="11"/>
        <v>0</v>
      </c>
      <c r="T49" s="9" t="str">
        <f t="shared" si="12"/>
        <v>oo</v>
      </c>
      <c r="U49" s="9">
        <f t="shared" si="13"/>
        <v>0</v>
      </c>
      <c r="V49" s="63">
        <f t="shared" si="14"/>
        <v>0</v>
      </c>
      <c r="W49" s="66" t="s">
        <v>213</v>
      </c>
      <c r="X49" s="67" t="s">
        <v>214</v>
      </c>
      <c r="Y49" s="68" t="s">
        <v>141</v>
      </c>
      <c r="Z49" s="22">
        <v>8.0</v>
      </c>
      <c r="AA49" s="9"/>
      <c r="AB49" s="9">
        <f t="shared" si="15"/>
        <v>0</v>
      </c>
      <c r="AC49" s="9">
        <f t="shared" si="16"/>
        <v>0.08333333333</v>
      </c>
      <c r="AD49" s="9">
        <f t="shared" si="17"/>
        <v>0</v>
      </c>
      <c r="AE49" s="22" t="s">
        <v>70</v>
      </c>
      <c r="AF49" s="22">
        <v>1.0</v>
      </c>
      <c r="AG49" s="22" t="s">
        <v>160</v>
      </c>
      <c r="AH49" s="9">
        <f t="shared" si="18"/>
        <v>0</v>
      </c>
      <c r="AI49" s="9" t="str">
        <f t="shared" si="19"/>
        <v>BAJO</v>
      </c>
      <c r="AJ49" s="9">
        <f t="shared" si="20"/>
        <v>0</v>
      </c>
      <c r="AK49" s="9" t="s">
        <v>70</v>
      </c>
      <c r="AL49" s="9" t="s">
        <v>215</v>
      </c>
      <c r="AM49" s="9" t="s">
        <v>216</v>
      </c>
      <c r="AN49" s="9" t="s">
        <v>26</v>
      </c>
      <c r="AO49" s="9"/>
      <c r="AP49" s="9">
        <f>IF( AND(AI$49&lt;&gt;0,AH$12&lt;&gt;0),AL$49&amp;" - "&amp;AK$49,0)</f>
        <v>0</v>
      </c>
      <c r="AQ49" s="9">
        <f>IF( AP49&lt;&gt;0,AM$49,0)</f>
        <v>0</v>
      </c>
      <c r="AR49" s="9" t="s">
        <v>26</v>
      </c>
    </row>
    <row r="50" ht="20.25" customHeight="1">
      <c r="A50" s="1"/>
      <c r="B50" s="1"/>
      <c r="C50" s="70" t="str">
        <f t="shared" si="5"/>
        <v>Maxi</v>
      </c>
      <c r="D50" s="2"/>
      <c r="H50" s="2"/>
      <c r="J50" s="5">
        <f t="shared" si="1"/>
        <v>0</v>
      </c>
      <c r="K50" s="6">
        <f t="shared" si="2"/>
        <v>0</v>
      </c>
      <c r="L50" s="7"/>
      <c r="M50" s="8"/>
      <c r="N50" s="22" t="s">
        <v>122</v>
      </c>
      <c r="O50" s="22">
        <v>23.0</v>
      </c>
      <c r="P50" s="9">
        <f t="shared" si="9"/>
        <v>0</v>
      </c>
      <c r="Q50" s="9">
        <f t="shared" si="10"/>
        <v>0</v>
      </c>
      <c r="R50" s="9"/>
      <c r="S50" s="9">
        <f t="shared" si="11"/>
        <v>0</v>
      </c>
      <c r="T50" s="9" t="str">
        <f t="shared" si="12"/>
        <v>oo</v>
      </c>
      <c r="U50" s="9">
        <f t="shared" si="13"/>
        <v>0</v>
      </c>
      <c r="V50" s="63">
        <f t="shared" si="14"/>
        <v>0</v>
      </c>
      <c r="W50" s="66" t="s">
        <v>217</v>
      </c>
      <c r="X50" s="67" t="s">
        <v>218</v>
      </c>
      <c r="Y50" s="68" t="s">
        <v>141</v>
      </c>
      <c r="Z50" s="22">
        <v>8.0</v>
      </c>
      <c r="AA50" s="9"/>
      <c r="AB50" s="9">
        <f t="shared" si="15"/>
        <v>0</v>
      </c>
      <c r="AC50" s="9">
        <f t="shared" si="16"/>
        <v>0.08333333333</v>
      </c>
      <c r="AD50" s="9">
        <f t="shared" si="17"/>
        <v>0</v>
      </c>
      <c r="AE50" s="9"/>
      <c r="AF50" s="22">
        <v>1.0</v>
      </c>
      <c r="AG50" s="22" t="s">
        <v>170</v>
      </c>
      <c r="AH50" s="9">
        <f t="shared" si="18"/>
        <v>0</v>
      </c>
      <c r="AI50" s="9" t="str">
        <f t="shared" si="19"/>
        <v>BAJO</v>
      </c>
      <c r="AJ50" s="9">
        <f t="shared" si="20"/>
        <v>0</v>
      </c>
      <c r="AK50" s="9" t="s">
        <v>70</v>
      </c>
      <c r="AL50" s="9" t="s">
        <v>171</v>
      </c>
      <c r="AM50" s="69" t="s">
        <v>219</v>
      </c>
      <c r="AN50" s="9" t="s">
        <v>26</v>
      </c>
      <c r="AO50" s="9"/>
      <c r="AP50" s="9">
        <f>IF( AND(AI$50&lt;&gt;0,AH$12&lt;&gt;0),AL$50&amp;" - "&amp;AK$50,0)</f>
        <v>0</v>
      </c>
      <c r="AQ50" s="9">
        <f>IF( AP50&lt;&gt;0,AM$50,0)</f>
        <v>0</v>
      </c>
      <c r="AR50" s="9" t="s">
        <v>26</v>
      </c>
    </row>
    <row r="51" ht="22.5" customHeight="1">
      <c r="A51" s="1"/>
      <c r="B51" s="1"/>
      <c r="C51" s="70" t="str">
        <f t="shared" si="5"/>
        <v>Maxi</v>
      </c>
      <c r="D51" s="2"/>
      <c r="H51" s="2"/>
      <c r="I51" s="1"/>
      <c r="J51" s="5">
        <f t="shared" si="1"/>
        <v>0</v>
      </c>
      <c r="K51" s="6">
        <f t="shared" si="2"/>
        <v>0</v>
      </c>
      <c r="L51" s="7"/>
      <c r="M51" s="8"/>
      <c r="N51" s="22" t="s">
        <v>122</v>
      </c>
      <c r="O51" s="22">
        <v>24.0</v>
      </c>
      <c r="P51" s="9">
        <f t="shared" si="9"/>
        <v>0</v>
      </c>
      <c r="Q51" s="9">
        <f t="shared" si="10"/>
        <v>0</v>
      </c>
      <c r="R51" s="9"/>
      <c r="S51" s="9">
        <f t="shared" si="11"/>
        <v>0</v>
      </c>
      <c r="T51" s="9" t="str">
        <f t="shared" si="12"/>
        <v>oo</v>
      </c>
      <c r="U51" s="9">
        <f t="shared" si="13"/>
        <v>0</v>
      </c>
      <c r="V51" s="63">
        <f t="shared" si="14"/>
        <v>0</v>
      </c>
      <c r="W51" s="66" t="s">
        <v>223</v>
      </c>
      <c r="X51" s="67" t="s">
        <v>224</v>
      </c>
      <c r="Y51" s="68" t="s">
        <v>141</v>
      </c>
      <c r="Z51" s="22">
        <v>7.0</v>
      </c>
      <c r="AA51" s="9"/>
      <c r="AB51" s="9">
        <f t="shared" si="15"/>
        <v>0</v>
      </c>
      <c r="AC51" s="9">
        <f t="shared" si="16"/>
        <v>0.08333333333</v>
      </c>
      <c r="AD51" s="9">
        <f t="shared" si="17"/>
        <v>0</v>
      </c>
      <c r="AE51" s="9"/>
      <c r="AF51" s="22">
        <v>1.0</v>
      </c>
      <c r="AG51" s="22" t="s">
        <v>134</v>
      </c>
      <c r="AH51" s="9">
        <f t="shared" si="18"/>
        <v>0</v>
      </c>
      <c r="AI51" s="9" t="str">
        <f t="shared" si="19"/>
        <v>BAJO</v>
      </c>
      <c r="AJ51" s="9">
        <f t="shared" si="20"/>
        <v>0</v>
      </c>
      <c r="AK51" s="9" t="s">
        <v>70</v>
      </c>
      <c r="AL51" s="9" t="s">
        <v>135</v>
      </c>
      <c r="AM51" s="9" t="s">
        <v>225</v>
      </c>
      <c r="AN51" s="9" t="s">
        <v>26</v>
      </c>
      <c r="AO51" s="9"/>
      <c r="AP51" s="9">
        <f>IF( AND(AI$51&lt;&gt;0,AH$12&lt;&gt;0),AL$51&amp;" - "&amp;AK$51,0)</f>
        <v>0</v>
      </c>
      <c r="AQ51" s="9">
        <f>IF( AP51&lt;&gt;0,AM$51,0)</f>
        <v>0</v>
      </c>
      <c r="AR51" s="9" t="s">
        <v>26</v>
      </c>
    </row>
    <row r="52" ht="18.75" customHeight="1">
      <c r="A52" s="1"/>
      <c r="B52" s="1"/>
      <c r="C52" s="70" t="str">
        <f t="shared" si="5"/>
        <v>Maxi</v>
      </c>
      <c r="D52" s="2"/>
      <c r="H52" s="2"/>
      <c r="I52" s="1"/>
      <c r="J52" s="5">
        <f t="shared" si="1"/>
        <v>0</v>
      </c>
      <c r="K52" s="6">
        <f t="shared" si="2"/>
        <v>0</v>
      </c>
      <c r="L52" s="7"/>
      <c r="M52" s="8"/>
      <c r="N52" s="22" t="s">
        <v>122</v>
      </c>
      <c r="O52" s="22">
        <v>25.0</v>
      </c>
      <c r="P52" s="9">
        <f t="shared" si="9"/>
        <v>0</v>
      </c>
      <c r="Q52" s="9">
        <f t="shared" si="10"/>
        <v>0</v>
      </c>
      <c r="R52" s="9"/>
      <c r="S52" s="9">
        <f t="shared" si="11"/>
        <v>0</v>
      </c>
      <c r="T52" s="9" t="str">
        <f t="shared" si="12"/>
        <v>oo</v>
      </c>
      <c r="U52" s="9">
        <f t="shared" si="13"/>
        <v>0</v>
      </c>
      <c r="V52" s="63">
        <f t="shared" si="14"/>
        <v>0</v>
      </c>
      <c r="W52" s="66" t="s">
        <v>226</v>
      </c>
      <c r="X52" s="67" t="s">
        <v>227</v>
      </c>
      <c r="Y52" s="68" t="s">
        <v>195</v>
      </c>
      <c r="Z52" s="22">
        <v>2.0</v>
      </c>
      <c r="AA52" s="9"/>
      <c r="AB52" s="9">
        <f t="shared" si="15"/>
        <v>0.25</v>
      </c>
      <c r="AC52" s="9">
        <f t="shared" si="16"/>
        <v>0.1666666667</v>
      </c>
      <c r="AD52" s="9">
        <f t="shared" si="17"/>
        <v>1.5</v>
      </c>
      <c r="AE52" s="9"/>
      <c r="AF52" s="22">
        <v>12.0</v>
      </c>
      <c r="AG52" s="22" t="s">
        <v>133</v>
      </c>
      <c r="AH52" s="9">
        <f t="shared" si="18"/>
        <v>0</v>
      </c>
      <c r="AI52" s="9" t="str">
        <f t="shared" si="19"/>
        <v>BAJO</v>
      </c>
      <c r="AJ52" s="9">
        <f t="shared" si="20"/>
        <v>0</v>
      </c>
      <c r="AK52" s="9" t="s">
        <v>70</v>
      </c>
      <c r="AL52" s="9" t="s">
        <v>146</v>
      </c>
      <c r="AM52" s="9" t="s">
        <v>228</v>
      </c>
      <c r="AN52" s="9" t="s">
        <v>26</v>
      </c>
      <c r="AO52" s="9"/>
      <c r="AP52" s="9">
        <f>IF( AND(AI$52&lt;&gt;0,AH$23&lt;&gt;0),AL$52&amp;" - "&amp;AK$52,0)</f>
        <v>0</v>
      </c>
      <c r="AQ52" s="9">
        <f>IF( AP52&lt;&gt;0,AM$52,0)</f>
        <v>0</v>
      </c>
      <c r="AR52" s="9" t="s">
        <v>26</v>
      </c>
    </row>
    <row r="53" ht="20.25" customHeight="1">
      <c r="A53" s="1"/>
      <c r="B53" s="1"/>
      <c r="C53" s="70" t="str">
        <f t="shared" si="5"/>
        <v>Maxi</v>
      </c>
      <c r="D53" s="2"/>
      <c r="H53" s="2"/>
      <c r="I53" s="1"/>
      <c r="J53" s="5">
        <f t="shared" si="1"/>
        <v>0</v>
      </c>
      <c r="K53" s="6">
        <f t="shared" si="2"/>
        <v>0</v>
      </c>
      <c r="L53" s="7"/>
      <c r="M53" s="8"/>
      <c r="N53" s="22" t="s">
        <v>122</v>
      </c>
      <c r="O53" s="22">
        <v>26.0</v>
      </c>
      <c r="P53" s="9">
        <f t="shared" si="9"/>
        <v>2</v>
      </c>
      <c r="Q53" s="9">
        <f t="shared" si="10"/>
        <v>0.1666666667</v>
      </c>
      <c r="R53" s="9"/>
      <c r="S53" s="9">
        <f t="shared" si="11"/>
        <v>3</v>
      </c>
      <c r="T53" s="9">
        <f t="shared" si="12"/>
        <v>1.5</v>
      </c>
      <c r="U53" s="9">
        <f t="shared" si="13"/>
        <v>1.5</v>
      </c>
      <c r="V53" s="63">
        <f t="shared" si="14"/>
        <v>0.25</v>
      </c>
      <c r="W53" s="66" t="s">
        <v>54</v>
      </c>
      <c r="X53" s="67" t="s">
        <v>229</v>
      </c>
      <c r="Y53" s="68" t="s">
        <v>195</v>
      </c>
      <c r="Z53" s="22">
        <v>3.0</v>
      </c>
      <c r="AA53" s="9"/>
      <c r="AB53" s="9">
        <f t="shared" si="15"/>
        <v>0.25</v>
      </c>
      <c r="AC53" s="9">
        <f t="shared" si="16"/>
        <v>0.1666666667</v>
      </c>
      <c r="AD53" s="9">
        <f t="shared" si="17"/>
        <v>1.5</v>
      </c>
      <c r="AE53" s="9"/>
      <c r="AF53" s="9"/>
      <c r="AG53" s="9"/>
      <c r="AH53" s="9"/>
      <c r="AI53" s="9"/>
      <c r="AJ53" s="9"/>
      <c r="AK53" s="9"/>
      <c r="AL53" s="9"/>
      <c r="AM53" s="9"/>
      <c r="AN53" s="9"/>
      <c r="AO53" s="9"/>
      <c r="AP53" s="22" t="s">
        <v>230</v>
      </c>
      <c r="AQ53" s="9"/>
      <c r="AR53" s="9"/>
    </row>
    <row r="54" ht="18.75" customHeight="1">
      <c r="A54" s="1"/>
      <c r="B54" s="1"/>
      <c r="C54" s="70" t="str">
        <f t="shared" si="5"/>
        <v>Maxi</v>
      </c>
      <c r="D54" s="2"/>
      <c r="H54" s="2"/>
      <c r="I54" s="1"/>
      <c r="J54" s="5">
        <f t="shared" si="1"/>
        <v>0</v>
      </c>
      <c r="K54" s="6">
        <f t="shared" si="2"/>
        <v>0</v>
      </c>
      <c r="L54" s="7"/>
      <c r="M54" s="8"/>
      <c r="N54" s="22" t="s">
        <v>122</v>
      </c>
      <c r="O54" s="22">
        <v>27.0</v>
      </c>
      <c r="P54" s="9">
        <f t="shared" si="9"/>
        <v>0</v>
      </c>
      <c r="Q54" s="9">
        <f t="shared" si="10"/>
        <v>0</v>
      </c>
      <c r="R54" s="9"/>
      <c r="S54" s="9">
        <f t="shared" si="11"/>
        <v>0</v>
      </c>
      <c r="T54" s="9" t="str">
        <f t="shared" si="12"/>
        <v>oo</v>
      </c>
      <c r="U54" s="9">
        <f t="shared" si="13"/>
        <v>0</v>
      </c>
      <c r="V54" s="63">
        <f t="shared" si="14"/>
        <v>0</v>
      </c>
      <c r="W54" s="66" t="s">
        <v>231</v>
      </c>
      <c r="X54" s="67" t="s">
        <v>232</v>
      </c>
      <c r="Y54" s="68" t="s">
        <v>195</v>
      </c>
      <c r="Z54" s="22">
        <v>10.0</v>
      </c>
      <c r="AA54" s="9"/>
      <c r="AB54" s="9">
        <f t="shared" si="15"/>
        <v>0.25</v>
      </c>
      <c r="AC54" s="9">
        <f t="shared" si="16"/>
        <v>0.1666666667</v>
      </c>
      <c r="AD54" s="9">
        <f t="shared" si="17"/>
        <v>1.5</v>
      </c>
      <c r="AE54" s="9"/>
      <c r="AF54" s="9"/>
      <c r="AG54" s="9"/>
      <c r="AH54" s="9"/>
      <c r="AI54" s="9"/>
      <c r="AJ54" s="9"/>
      <c r="AK54" s="9" t="s">
        <v>24</v>
      </c>
      <c r="AL54" s="9" t="s">
        <v>233</v>
      </c>
      <c r="AM54" s="69" t="s">
        <v>234</v>
      </c>
      <c r="AN54" s="9" t="s">
        <v>26</v>
      </c>
      <c r="AO54" s="9"/>
      <c r="AP54" s="9" t="str">
        <f>IF(AND(AD39&lt;0.5,AI$28&lt;&gt;0, AH$17&lt;&gt;0),AL$28&amp;" - "&amp;AK$28,0)</f>
        <v>Estudiante requiere entrenamiento de subhabilidad Informar - Comunicación</v>
      </c>
      <c r="AQ54" s="9"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9" t="s">
        <v>26</v>
      </c>
    </row>
    <row r="55" ht="21.0" customHeight="1">
      <c r="A55" s="1"/>
      <c r="B55" s="1"/>
      <c r="C55" s="70" t="str">
        <f t="shared" si="5"/>
        <v>Maxi</v>
      </c>
      <c r="D55" s="2"/>
      <c r="H55" s="2"/>
      <c r="I55" s="1"/>
      <c r="J55" s="5">
        <f t="shared" si="1"/>
        <v>0</v>
      </c>
      <c r="K55" s="6">
        <f t="shared" si="2"/>
        <v>0</v>
      </c>
      <c r="L55" s="7"/>
      <c r="M55" s="8"/>
      <c r="N55" s="22" t="s">
        <v>122</v>
      </c>
      <c r="O55" s="22">
        <v>28.0</v>
      </c>
      <c r="P55" s="9">
        <f t="shared" si="9"/>
        <v>0</v>
      </c>
      <c r="Q55" s="9">
        <f t="shared" si="10"/>
        <v>0</v>
      </c>
      <c r="R55" s="9"/>
      <c r="S55" s="9">
        <f t="shared" si="11"/>
        <v>0</v>
      </c>
      <c r="T55" s="9" t="str">
        <f t="shared" si="12"/>
        <v>oo</v>
      </c>
      <c r="U55" s="9">
        <f t="shared" si="13"/>
        <v>0</v>
      </c>
      <c r="V55" s="63">
        <f t="shared" si="14"/>
        <v>0</v>
      </c>
      <c r="W55" s="66" t="s">
        <v>238</v>
      </c>
      <c r="X55" s="67" t="s">
        <v>239</v>
      </c>
      <c r="Y55" s="68" t="s">
        <v>170</v>
      </c>
      <c r="Z55" s="22">
        <v>11.0</v>
      </c>
      <c r="AA55" s="9"/>
      <c r="AB55" s="9">
        <f t="shared" si="15"/>
        <v>0.08333333333</v>
      </c>
      <c r="AC55" s="9">
        <f t="shared" si="16"/>
        <v>0.1666666667</v>
      </c>
      <c r="AD55" s="9">
        <f t="shared" si="17"/>
        <v>0.5</v>
      </c>
      <c r="AE55" s="9"/>
      <c r="AF55" s="9"/>
      <c r="AG55" s="9"/>
      <c r="AH55" s="9"/>
      <c r="AI55" s="9"/>
      <c r="AJ55" s="9"/>
      <c r="AK55" s="9" t="s">
        <v>24</v>
      </c>
      <c r="AL55" s="9" t="s">
        <v>240</v>
      </c>
      <c r="AM55" s="69" t="s">
        <v>241</v>
      </c>
      <c r="AN55" s="9" t="s">
        <v>26</v>
      </c>
      <c r="AO55" s="9"/>
      <c r="AP55" s="9" t="str">
        <f>IF( AND(AD60&lt;0.5,AI$29&lt;&gt;0,AH$17&lt;&gt;0),AL$29&amp;" - "&amp;AK$29,0)</f>
        <v>Estudiante requiere entrenamiento de subhabilidad Tarea - Comunicación</v>
      </c>
      <c r="AQ55" s="9" t="str">
        <f t="shared" si="21"/>
        <v>Debe indicarle que cuando se efectúen un pedido de información, que realice una contribución a continuación de la oración de apertura “Resumiendo,…”.</v>
      </c>
      <c r="AR55" s="9" t="s">
        <v>26</v>
      </c>
    </row>
    <row r="56" ht="21.0" customHeight="1">
      <c r="A56" s="1"/>
      <c r="B56" s="1"/>
      <c r="C56" s="70" t="str">
        <f t="shared" si="5"/>
        <v>Maxi</v>
      </c>
      <c r="D56" s="2"/>
      <c r="H56" s="2"/>
      <c r="I56" s="1"/>
      <c r="J56" s="5">
        <f t="shared" si="1"/>
        <v>0</v>
      </c>
      <c r="K56" s="6">
        <f t="shared" si="2"/>
        <v>0</v>
      </c>
      <c r="L56" s="7"/>
      <c r="M56" s="8"/>
      <c r="N56" s="22" t="s">
        <v>122</v>
      </c>
      <c r="O56" s="22">
        <v>29.0</v>
      </c>
      <c r="P56" s="9">
        <f t="shared" si="9"/>
        <v>0</v>
      </c>
      <c r="Q56" s="9">
        <f t="shared" si="10"/>
        <v>0</v>
      </c>
      <c r="R56" s="9"/>
      <c r="S56" s="9">
        <f t="shared" si="11"/>
        <v>0</v>
      </c>
      <c r="T56" s="9" t="str">
        <f t="shared" si="12"/>
        <v>oo</v>
      </c>
      <c r="U56" s="9">
        <f t="shared" si="13"/>
        <v>0</v>
      </c>
      <c r="V56" s="63">
        <f t="shared" si="14"/>
        <v>0</v>
      </c>
      <c r="W56" s="66" t="s">
        <v>98</v>
      </c>
      <c r="X56" s="67" t="s">
        <v>243</v>
      </c>
      <c r="Y56" s="68" t="s">
        <v>170</v>
      </c>
      <c r="Z56" s="22">
        <v>4.0</v>
      </c>
      <c r="AA56" s="9"/>
      <c r="AB56" s="9">
        <f t="shared" si="15"/>
        <v>0.08333333333</v>
      </c>
      <c r="AC56" s="9">
        <f t="shared" si="16"/>
        <v>0.1666666667</v>
      </c>
      <c r="AD56" s="9">
        <f t="shared" si="17"/>
        <v>0.5</v>
      </c>
      <c r="AE56" s="9"/>
      <c r="AF56" s="9"/>
      <c r="AG56" s="9"/>
      <c r="AH56" s="9"/>
      <c r="AI56" s="9"/>
      <c r="AJ56" s="9"/>
      <c r="AK56" s="9" t="s">
        <v>24</v>
      </c>
      <c r="AL56" s="9" t="s">
        <v>244</v>
      </c>
      <c r="AM56" s="69" t="s">
        <v>245</v>
      </c>
      <c r="AN56" s="9" t="s">
        <v>26</v>
      </c>
      <c r="AO56" s="9"/>
      <c r="AP56" s="9">
        <f>IF( AND(AD46&lt;0.5,AI$30&lt;&gt;0,AH$18&lt;&gt;0),AL$30&amp;" - "&amp;AK$30,0)</f>
        <v>0</v>
      </c>
      <c r="AQ56" s="9">
        <f t="shared" si="21"/>
        <v>0</v>
      </c>
      <c r="AR56" s="9" t="s">
        <v>26</v>
      </c>
    </row>
    <row r="57" ht="20.25" customHeight="1">
      <c r="A57" s="1"/>
      <c r="B57" s="1"/>
      <c r="C57" s="70" t="str">
        <f t="shared" si="5"/>
        <v>Maxi</v>
      </c>
      <c r="D57" s="2"/>
      <c r="H57" s="2"/>
      <c r="I57" s="1"/>
      <c r="J57" s="5">
        <f t="shared" si="1"/>
        <v>0</v>
      </c>
      <c r="K57" s="6">
        <f t="shared" si="2"/>
        <v>0</v>
      </c>
      <c r="L57" s="7"/>
      <c r="M57" s="8"/>
      <c r="N57" s="22" t="s">
        <v>122</v>
      </c>
      <c r="O57" s="22">
        <v>30.0</v>
      </c>
      <c r="P57" s="9">
        <f t="shared" si="9"/>
        <v>2</v>
      </c>
      <c r="Q57" s="9">
        <f t="shared" si="10"/>
        <v>0.1666666667</v>
      </c>
      <c r="R57" s="9"/>
      <c r="S57" s="9">
        <f t="shared" si="11"/>
        <v>1</v>
      </c>
      <c r="T57" s="9">
        <f t="shared" si="12"/>
        <v>0.5</v>
      </c>
      <c r="U57" s="9">
        <f t="shared" si="13"/>
        <v>0.5</v>
      </c>
      <c r="V57" s="63">
        <f t="shared" si="14"/>
        <v>0.08333333333</v>
      </c>
      <c r="W57" s="66" t="s">
        <v>32</v>
      </c>
      <c r="X57" s="67" t="s">
        <v>246</v>
      </c>
      <c r="Y57" s="68" t="s">
        <v>170</v>
      </c>
      <c r="Z57" s="22">
        <v>8.0</v>
      </c>
      <c r="AA57" s="9"/>
      <c r="AB57" s="9">
        <f t="shared" si="15"/>
        <v>0.08333333333</v>
      </c>
      <c r="AC57" s="9">
        <f t="shared" si="16"/>
        <v>0.1666666667</v>
      </c>
      <c r="AD57" s="9">
        <f t="shared" si="17"/>
        <v>0.5</v>
      </c>
      <c r="AE57" s="9"/>
      <c r="AF57" s="9"/>
      <c r="AG57" s="9"/>
      <c r="AH57" s="9"/>
      <c r="AI57" s="9"/>
      <c r="AJ57" s="9"/>
      <c r="AK57" s="9" t="s">
        <v>37</v>
      </c>
      <c r="AL57" s="9" t="s">
        <v>247</v>
      </c>
      <c r="AM57" s="69" t="s">
        <v>248</v>
      </c>
      <c r="AN57" s="9" t="s">
        <v>26</v>
      </c>
      <c r="AO57" s="9"/>
      <c r="AP57" s="9" t="str">
        <f>IF( AND(AD29&lt;0.5,AI$31&lt;&gt;0,AH$16&lt;&gt;0),AL$31&amp;" - "&amp;AK$31,0)</f>
        <v>Estudiante requiere entrenamiento de subhabilidad Argumentación - Evaluación</v>
      </c>
      <c r="AQ57" s="9" t="str">
        <f t="shared" si="21"/>
        <v>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v>
      </c>
      <c r="AR57" s="9" t="s">
        <v>26</v>
      </c>
    </row>
    <row r="58" ht="15.75" customHeight="1">
      <c r="A58" s="1"/>
      <c r="B58" s="1"/>
      <c r="C58" s="70" t="str">
        <f t="shared" si="5"/>
        <v>Maxi</v>
      </c>
      <c r="D58" s="2"/>
      <c r="H58" s="2"/>
      <c r="I58" s="1"/>
      <c r="J58" s="5">
        <f t="shared" si="1"/>
        <v>0</v>
      </c>
      <c r="K58" s="6">
        <f t="shared" si="2"/>
        <v>0</v>
      </c>
      <c r="L58" s="7"/>
      <c r="M58" s="8"/>
      <c r="N58" s="22" t="s">
        <v>122</v>
      </c>
      <c r="O58" s="22">
        <v>31.0</v>
      </c>
      <c r="P58" s="9">
        <f t="shared" si="9"/>
        <v>0</v>
      </c>
      <c r="Q58" s="9">
        <f t="shared" si="10"/>
        <v>0</v>
      </c>
      <c r="R58" s="9"/>
      <c r="S58" s="9">
        <f t="shared" si="11"/>
        <v>0</v>
      </c>
      <c r="T58" s="9" t="str">
        <f t="shared" si="12"/>
        <v>oo</v>
      </c>
      <c r="U58" s="9">
        <f t="shared" si="13"/>
        <v>0</v>
      </c>
      <c r="V58" s="63">
        <f t="shared" si="14"/>
        <v>0</v>
      </c>
      <c r="W58" s="66" t="s">
        <v>249</v>
      </c>
      <c r="X58" s="67" t="s">
        <v>250</v>
      </c>
      <c r="Y58" s="68" t="s">
        <v>170</v>
      </c>
      <c r="Z58" s="22">
        <v>1.0</v>
      </c>
      <c r="AA58" s="9"/>
      <c r="AB58" s="9">
        <f t="shared" si="15"/>
        <v>0.08333333333</v>
      </c>
      <c r="AC58" s="9">
        <f t="shared" si="16"/>
        <v>0.1666666667</v>
      </c>
      <c r="AD58" s="9">
        <f t="shared" si="17"/>
        <v>0.5</v>
      </c>
      <c r="AE58" s="9"/>
      <c r="AF58" s="9"/>
      <c r="AG58" s="9"/>
      <c r="AH58" s="9"/>
      <c r="AI58" s="9"/>
      <c r="AJ58" s="9"/>
      <c r="AK58" s="9" t="s">
        <v>37</v>
      </c>
      <c r="AL58" s="9" t="s">
        <v>251</v>
      </c>
      <c r="AM58" s="69" t="s">
        <v>252</v>
      </c>
      <c r="AN58" s="9" t="s">
        <v>26</v>
      </c>
      <c r="AO58" s="9"/>
      <c r="AP58" s="9" t="str">
        <f>IF( AND(AD28&lt;0.5,AI$32&lt;&gt;0,AH$16&lt;&gt;0),AL$32&amp;" - "&amp;AK$32,0)</f>
        <v>Estudiante requiere entrenamiento de subhabilidad Mediar - Evaluación</v>
      </c>
      <c r="AQ58" s="9" t="str">
        <f t="shared" si="21"/>
        <v>Indicar que en un futuro debe formular al menos un requerimiento al grupo. El estudiante debe hacer su contribución a continuación de la oración de apertura “Preguntemos al profesor...”.</v>
      </c>
      <c r="AR58" s="9" t="s">
        <v>26</v>
      </c>
    </row>
    <row r="59" ht="17.25" customHeight="1">
      <c r="A59" s="1"/>
      <c r="B59" s="1"/>
      <c r="C59" s="70" t="str">
        <f t="shared" si="5"/>
        <v>Maxi</v>
      </c>
      <c r="D59" s="2"/>
      <c r="H59" s="2"/>
      <c r="I59" s="1"/>
      <c r="J59" s="5">
        <f t="shared" si="1"/>
        <v>0</v>
      </c>
      <c r="K59" s="6">
        <f t="shared" si="2"/>
        <v>0</v>
      </c>
      <c r="L59" s="80"/>
      <c r="M59" s="11"/>
      <c r="N59" s="22" t="s">
        <v>122</v>
      </c>
      <c r="O59" s="22">
        <v>32.0</v>
      </c>
      <c r="P59" s="9">
        <f t="shared" si="9"/>
        <v>0</v>
      </c>
      <c r="Q59" s="9">
        <f t="shared" si="10"/>
        <v>0</v>
      </c>
      <c r="R59" s="9"/>
      <c r="S59" s="9">
        <f t="shared" si="11"/>
        <v>0</v>
      </c>
      <c r="T59" s="9" t="str">
        <f t="shared" si="12"/>
        <v>oo</v>
      </c>
      <c r="U59" s="9">
        <f t="shared" si="13"/>
        <v>0</v>
      </c>
      <c r="V59" s="63">
        <f t="shared" si="14"/>
        <v>0</v>
      </c>
      <c r="W59" s="66" t="s">
        <v>254</v>
      </c>
      <c r="X59" s="67" t="s">
        <v>255</v>
      </c>
      <c r="Y59" s="68" t="s">
        <v>170</v>
      </c>
      <c r="Z59" s="22">
        <v>1.0</v>
      </c>
      <c r="AA59" s="9"/>
      <c r="AB59" s="9">
        <f t="shared" si="15"/>
        <v>0.08333333333</v>
      </c>
      <c r="AC59" s="9">
        <f t="shared" si="16"/>
        <v>0.1666666667</v>
      </c>
      <c r="AD59" s="9">
        <f t="shared" si="17"/>
        <v>0.5</v>
      </c>
      <c r="AE59" s="9"/>
      <c r="AF59" s="9"/>
      <c r="AG59" s="9"/>
      <c r="AH59" s="9"/>
      <c r="AI59" s="9"/>
      <c r="AJ59" s="9"/>
      <c r="AK59" s="9" t="s">
        <v>37</v>
      </c>
      <c r="AL59" s="9" t="s">
        <v>233</v>
      </c>
      <c r="AM59" s="69" t="s">
        <v>256</v>
      </c>
      <c r="AN59" s="9" t="s">
        <v>26</v>
      </c>
      <c r="AO59" s="9"/>
      <c r="AP59" s="9" t="str">
        <f>IF( AND(AD39&lt;0.5,AI$33&lt;&gt;0,AH$16&lt;&gt;0),AL$33&amp;" - "&amp;AK$33,0)</f>
        <v>Estudiante requiere entrenamiento de subhabilidad Informar - Evaluación</v>
      </c>
      <c r="AQ59" s="9" t="str">
        <f t="shared" si="21"/>
        <v>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v>
      </c>
      <c r="AR59" s="9" t="s">
        <v>26</v>
      </c>
    </row>
    <row r="60" ht="17.25" customHeight="1">
      <c r="A60" s="1"/>
      <c r="B60" s="1"/>
      <c r="C60" s="70" t="str">
        <f t="shared" si="5"/>
        <v>Maxi</v>
      </c>
      <c r="D60" s="2"/>
      <c r="H60" s="2"/>
      <c r="I60" s="1"/>
      <c r="J60" s="5">
        <f t="shared" si="1"/>
        <v>0</v>
      </c>
      <c r="K60" s="6">
        <f t="shared" si="2"/>
        <v>0</v>
      </c>
      <c r="L60" s="7"/>
      <c r="M60" s="8"/>
      <c r="N60" s="22" t="s">
        <v>122</v>
      </c>
      <c r="O60" s="22">
        <v>33.0</v>
      </c>
      <c r="P60" s="9">
        <f t="shared" si="9"/>
        <v>0</v>
      </c>
      <c r="Q60" s="9">
        <f t="shared" si="10"/>
        <v>0</v>
      </c>
      <c r="R60" s="9"/>
      <c r="S60" s="9">
        <f t="shared" si="11"/>
        <v>0</v>
      </c>
      <c r="T60" s="9" t="str">
        <f t="shared" si="12"/>
        <v>oo</v>
      </c>
      <c r="U60" s="9">
        <f t="shared" si="13"/>
        <v>0</v>
      </c>
      <c r="V60" s="63">
        <f t="shared" si="14"/>
        <v>0</v>
      </c>
      <c r="W60" s="66" t="s">
        <v>35</v>
      </c>
      <c r="X60" s="67" t="s">
        <v>257</v>
      </c>
      <c r="Y60" s="68" t="s">
        <v>134</v>
      </c>
      <c r="Z60" s="22">
        <v>5.0</v>
      </c>
      <c r="AA60" s="9"/>
      <c r="AB60" s="9">
        <f t="shared" si="15"/>
        <v>0</v>
      </c>
      <c r="AC60" s="9">
        <f t="shared" si="16"/>
        <v>0</v>
      </c>
      <c r="AD60" s="9">
        <f t="shared" si="17"/>
        <v>0</v>
      </c>
      <c r="AE60" s="9"/>
      <c r="AF60" s="9"/>
      <c r="AG60" s="9"/>
      <c r="AH60" s="9"/>
      <c r="AI60" s="9"/>
      <c r="AJ60" s="9"/>
      <c r="AK60" s="9" t="s">
        <v>37</v>
      </c>
      <c r="AL60" s="9" t="s">
        <v>258</v>
      </c>
      <c r="AM60" s="69" t="s">
        <v>259</v>
      </c>
      <c r="AN60" s="9" t="s">
        <v>26</v>
      </c>
      <c r="AO60" s="9"/>
      <c r="AP60" s="9" t="str">
        <f>IF( AND(AD37&lt;0.5,AI$34&lt;&gt;0,AH$16&lt;&gt;0),AL$34&amp;" - "&amp;AK$34,0)</f>
        <v>Estudiante requiere entrenamiento de subhabilidad Motivar - Evaluación</v>
      </c>
      <c r="AQ60" s="9" t="str">
        <f t="shared" si="21"/>
        <v>Indicar que en un futuro debe formular al menos un requerimiento al grupo. El estudiante debe hacer su contribución a continuación de la oración de apertura “¡Esto va bien! Sigamos…”.</v>
      </c>
      <c r="AR60" s="9" t="s">
        <v>26</v>
      </c>
    </row>
    <row r="61" ht="21.75" customHeight="1">
      <c r="A61" s="1"/>
      <c r="B61" s="1"/>
      <c r="C61" s="70" t="str">
        <f t="shared" si="5"/>
        <v>Maxi</v>
      </c>
      <c r="D61" s="2"/>
      <c r="H61" s="2"/>
      <c r="I61" s="1"/>
      <c r="J61" s="5">
        <f t="shared" si="1"/>
        <v>0</v>
      </c>
      <c r="K61" s="6">
        <f t="shared" si="2"/>
        <v>0</v>
      </c>
      <c r="L61" s="7"/>
      <c r="M61" s="8"/>
      <c r="N61" s="22" t="s">
        <v>122</v>
      </c>
      <c r="O61" s="22">
        <v>34.0</v>
      </c>
      <c r="P61" s="9">
        <f t="shared" si="9"/>
        <v>0</v>
      </c>
      <c r="Q61" s="9">
        <f t="shared" si="10"/>
        <v>0</v>
      </c>
      <c r="R61" s="9"/>
      <c r="S61" s="9">
        <f t="shared" si="11"/>
        <v>0</v>
      </c>
      <c r="T61" s="9" t="str">
        <f t="shared" si="12"/>
        <v>oo</v>
      </c>
      <c r="U61" s="9">
        <f t="shared" si="13"/>
        <v>0</v>
      </c>
      <c r="V61" s="63">
        <f t="shared" si="14"/>
        <v>0</v>
      </c>
      <c r="W61" s="66" t="s">
        <v>260</v>
      </c>
      <c r="X61" s="67" t="s">
        <v>261</v>
      </c>
      <c r="Y61" s="68" t="s">
        <v>134</v>
      </c>
      <c r="Z61" s="22">
        <v>4.0</v>
      </c>
      <c r="AA61" s="9"/>
      <c r="AB61" s="9">
        <f t="shared" si="15"/>
        <v>0</v>
      </c>
      <c r="AC61" s="9">
        <f t="shared" si="16"/>
        <v>0</v>
      </c>
      <c r="AD61" s="9">
        <f t="shared" si="17"/>
        <v>0</v>
      </c>
      <c r="AE61" s="9"/>
      <c r="AF61" s="9"/>
      <c r="AG61" s="9"/>
      <c r="AH61" s="9"/>
      <c r="AI61" s="9"/>
      <c r="AJ61" s="9"/>
      <c r="AK61" s="9" t="s">
        <v>37</v>
      </c>
      <c r="AL61" s="9" t="s">
        <v>240</v>
      </c>
      <c r="AM61" s="69" t="s">
        <v>262</v>
      </c>
      <c r="AN61" s="9" t="s">
        <v>26</v>
      </c>
      <c r="AO61" s="9"/>
      <c r="AP61" s="9" t="str">
        <f>IF( AND(AD60&lt;0.5,AI$35&lt;&gt;0,AH$16&lt;&gt;0),AL$35&amp;" - "&amp;AK$35,0)</f>
        <v>Estudiante requiere entrenamiento de subhabilidad Tarea - Evaluación</v>
      </c>
      <c r="AQ61" s="9" t="str">
        <f t="shared" si="21"/>
        <v>Indicar que en un futuro debe formular al menos un requerimiento al grupo. El estudiante debe hacer su contribución a continuación de la oración de apertura “Continuemos…”.</v>
      </c>
      <c r="AR61" s="9" t="s">
        <v>26</v>
      </c>
    </row>
    <row r="62" ht="18.75" customHeight="1">
      <c r="A62" s="1"/>
      <c r="B62" s="1"/>
      <c r="C62" s="70" t="str">
        <f t="shared" si="5"/>
        <v>Maxi</v>
      </c>
      <c r="D62" s="2"/>
      <c r="H62" s="2"/>
      <c r="I62" s="1"/>
      <c r="J62" s="5">
        <f t="shared" si="1"/>
        <v>0</v>
      </c>
      <c r="K62" s="6">
        <f t="shared" si="2"/>
        <v>0</v>
      </c>
      <c r="L62" s="7"/>
      <c r="M62" s="8"/>
      <c r="N62" s="22" t="s">
        <v>122</v>
      </c>
      <c r="O62" s="22">
        <v>35.0</v>
      </c>
      <c r="P62" s="9">
        <f t="shared" si="9"/>
        <v>0</v>
      </c>
      <c r="Q62" s="9">
        <f t="shared" si="10"/>
        <v>0</v>
      </c>
      <c r="R62" s="9"/>
      <c r="S62" s="9">
        <f t="shared" si="11"/>
        <v>0</v>
      </c>
      <c r="T62" s="9" t="str">
        <f t="shared" si="12"/>
        <v>oo</v>
      </c>
      <c r="U62" s="9">
        <f t="shared" si="13"/>
        <v>0</v>
      </c>
      <c r="V62" s="63">
        <f t="shared" si="14"/>
        <v>0</v>
      </c>
      <c r="W62" s="66" t="s">
        <v>100</v>
      </c>
      <c r="X62" s="67" t="s">
        <v>263</v>
      </c>
      <c r="Y62" s="68" t="s">
        <v>134</v>
      </c>
      <c r="Z62" s="22">
        <v>6.0</v>
      </c>
      <c r="AA62" s="9"/>
      <c r="AB62" s="9">
        <f t="shared" si="15"/>
        <v>0</v>
      </c>
      <c r="AC62" s="9">
        <f t="shared" si="16"/>
        <v>0</v>
      </c>
      <c r="AD62" s="9">
        <f t="shared" si="17"/>
        <v>0</v>
      </c>
      <c r="AE62" s="9"/>
      <c r="AF62" s="9"/>
      <c r="AG62" s="9"/>
      <c r="AH62" s="9"/>
      <c r="AI62" s="9"/>
      <c r="AJ62" s="9"/>
      <c r="AK62" s="9" t="s">
        <v>37</v>
      </c>
      <c r="AL62" s="9" t="s">
        <v>244</v>
      </c>
      <c r="AM62" s="69" t="s">
        <v>264</v>
      </c>
      <c r="AN62" s="9"/>
      <c r="AO62" s="9"/>
      <c r="AP62" s="9" t="str">
        <f>IF( AND(AD46&lt;0.5,AI$36&lt;&gt;0,AH$19&lt;&gt;0),AL$36&amp;" - "&amp;AK$36,0)</f>
        <v>Estudiante requiere entrenamiento de subhabilidad Requerir - Evaluación</v>
      </c>
      <c r="AQ62" s="9" t="str">
        <f t="shared" si="21"/>
        <v>Indicar que en un futuro debe formular al menos un requerimiento al grupo.El estudiante puede optar por: 
• Primera alternativa: La contribución comienza con la oración de apertura “¿Por qué... ?”.
• Segunda alternativa: La contribución comienza con la oración de apertura “¿Se puede…?”.</v>
      </c>
      <c r="AR62" s="9" t="s">
        <v>26</v>
      </c>
    </row>
    <row r="63" ht="18.0" customHeight="1">
      <c r="A63" s="1"/>
      <c r="B63" s="1"/>
      <c r="C63" s="70" t="str">
        <f t="shared" si="5"/>
        <v>Maxi</v>
      </c>
      <c r="D63" s="2"/>
      <c r="H63" s="2"/>
      <c r="J63" s="5">
        <f t="shared" si="1"/>
        <v>0</v>
      </c>
      <c r="K63" s="6">
        <f t="shared" si="2"/>
        <v>0</v>
      </c>
      <c r="L63" s="7"/>
      <c r="M63" s="8"/>
      <c r="N63" s="22" t="s">
        <v>122</v>
      </c>
      <c r="O63" s="22">
        <v>36.0</v>
      </c>
      <c r="P63" s="9">
        <f t="shared" si="9"/>
        <v>0</v>
      </c>
      <c r="Q63" s="9">
        <f t="shared" si="10"/>
        <v>0</v>
      </c>
      <c r="R63" s="9"/>
      <c r="S63" s="9">
        <f t="shared" si="11"/>
        <v>0</v>
      </c>
      <c r="T63" s="9" t="str">
        <f t="shared" si="12"/>
        <v>oo</v>
      </c>
      <c r="U63" s="9">
        <f t="shared" si="13"/>
        <v>0</v>
      </c>
      <c r="V63" s="63">
        <f t="shared" si="14"/>
        <v>0</v>
      </c>
      <c r="W63" s="66" t="s">
        <v>267</v>
      </c>
      <c r="X63" s="67" t="s">
        <v>268</v>
      </c>
      <c r="Y63" s="68" t="s">
        <v>134</v>
      </c>
      <c r="Z63" s="22">
        <v>1.0</v>
      </c>
      <c r="AA63" s="9"/>
      <c r="AB63" s="9">
        <f t="shared" si="15"/>
        <v>0</v>
      </c>
      <c r="AC63" s="9">
        <f t="shared" si="16"/>
        <v>0</v>
      </c>
      <c r="AD63" s="9">
        <f t="shared" si="17"/>
        <v>0</v>
      </c>
      <c r="AE63" s="9"/>
      <c r="AF63" s="9"/>
      <c r="AG63" s="9"/>
      <c r="AH63" s="9"/>
      <c r="AI63" s="9"/>
      <c r="AJ63" s="9"/>
      <c r="AK63" s="9" t="s">
        <v>37</v>
      </c>
      <c r="AL63" s="9" t="s">
        <v>269</v>
      </c>
      <c r="AM63" s="69" t="s">
        <v>270</v>
      </c>
      <c r="AN63" s="9" t="s">
        <v>26</v>
      </c>
      <c r="AO63" s="9"/>
      <c r="AP63" s="9">
        <f>IF( AND(AD55&lt;0.5,AI$37&lt;&gt;0,AH$19&lt;&gt;0),AL$37&amp;" - "&amp;AK$37,0)</f>
        <v>0</v>
      </c>
      <c r="AQ63" s="9">
        <f t="shared" si="21"/>
        <v>0</v>
      </c>
      <c r="AR63" s="9" t="s">
        <v>26</v>
      </c>
    </row>
    <row r="64" ht="25.5" customHeight="1">
      <c r="A64" s="1"/>
      <c r="B64" s="1"/>
      <c r="C64" s="70" t="str">
        <f t="shared" si="5"/>
        <v>Maxi</v>
      </c>
      <c r="D64" s="2"/>
      <c r="H64" s="2"/>
      <c r="I64" s="1"/>
      <c r="J64" s="5">
        <f t="shared" si="1"/>
        <v>0</v>
      </c>
      <c r="K64" s="6">
        <f t="shared" si="2"/>
        <v>0</v>
      </c>
      <c r="L64" s="7"/>
      <c r="M64" s="8"/>
      <c r="N64" s="9"/>
      <c r="O64" s="9"/>
      <c r="P64" s="9"/>
      <c r="Q64" s="9"/>
      <c r="R64" s="9"/>
      <c r="S64" s="9"/>
      <c r="T64" s="9"/>
      <c r="U64" s="9"/>
      <c r="V64" s="63"/>
      <c r="W64" s="63"/>
      <c r="X64" s="63"/>
      <c r="Y64" s="63"/>
      <c r="Z64" s="9"/>
      <c r="AA64" s="9"/>
      <c r="AB64" s="9"/>
      <c r="AC64" s="9"/>
      <c r="AD64" s="9"/>
      <c r="AE64" s="9"/>
      <c r="AF64" s="9"/>
      <c r="AG64" s="9"/>
      <c r="AH64" s="9"/>
      <c r="AI64" s="9"/>
      <c r="AJ64" s="9"/>
      <c r="AK64" s="9" t="s">
        <v>47</v>
      </c>
      <c r="AL64" s="9" t="s">
        <v>247</v>
      </c>
      <c r="AM64" s="69" t="s">
        <v>272</v>
      </c>
      <c r="AN64" s="9" t="s">
        <v>26</v>
      </c>
      <c r="AO64" s="9"/>
      <c r="AP64" s="9" t="str">
        <f>IF( AND(AD29&lt;0.5,AI$38&lt;&gt;0,AH$15&lt;&gt;0),AL$38&amp;" - "&amp;AK$38,0)</f>
        <v>Estudiante requiere entrenamiento de subhabilidad Argumentación - Control</v>
      </c>
      <c r="AQ64" s="9" t="str">
        <f t="shared" si="21"/>
        <v>Debe indicarle que cuando se efectúen un pedido de sugerencia u orientación, que realice una contribución a continuación de la oración de apertura “En lugar de eso podríamos…”.
</v>
      </c>
      <c r="AR64" s="9" t="s">
        <v>26</v>
      </c>
    </row>
    <row r="65" ht="30.75" customHeight="1">
      <c r="A65" s="1"/>
      <c r="B65" s="1"/>
      <c r="C65" s="70" t="str">
        <f t="shared" si="5"/>
        <v>Maxi</v>
      </c>
      <c r="D65" s="2"/>
      <c r="H65" s="2"/>
      <c r="I65" s="1"/>
      <c r="J65" s="5">
        <f t="shared" si="1"/>
        <v>0</v>
      </c>
      <c r="K65" s="6">
        <f t="shared" si="2"/>
        <v>0</v>
      </c>
      <c r="L65" s="7"/>
      <c r="M65" s="8"/>
      <c r="N65" s="9"/>
      <c r="O65" s="9"/>
      <c r="P65" s="9"/>
      <c r="Q65" s="9"/>
      <c r="R65" s="9"/>
      <c r="S65" s="9"/>
      <c r="T65" s="9"/>
      <c r="U65" s="9"/>
      <c r="V65" s="63"/>
      <c r="W65" s="63"/>
      <c r="X65" s="63"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63"/>
      <c r="Z65" s="9"/>
      <c r="AA65" s="9"/>
      <c r="AB65" s="9"/>
      <c r="AC65" s="9"/>
      <c r="AD65" s="9"/>
      <c r="AE65" s="9"/>
      <c r="AF65" s="9"/>
      <c r="AG65" s="9"/>
      <c r="AH65" s="9"/>
      <c r="AI65" s="9"/>
      <c r="AJ65" s="9"/>
      <c r="AK65" s="9" t="s">
        <v>47</v>
      </c>
      <c r="AL65" s="9" t="s">
        <v>233</v>
      </c>
      <c r="AM65" s="69" t="s">
        <v>273</v>
      </c>
      <c r="AN65" s="9" t="s">
        <v>26</v>
      </c>
      <c r="AO65" s="9"/>
      <c r="AP65" s="9" t="str">
        <f>IF( AND(AD39&lt;0.5,AI$39&lt;&gt;0,AH$15&lt;&gt;0),AL$39&amp;" - "&amp;AK$39,0)</f>
        <v>Estudiante requiere entrenamiento de subhabilidad Informar - Control</v>
      </c>
      <c r="AQ65" s="9"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9" t="s">
        <v>26</v>
      </c>
    </row>
    <row r="66" ht="24.75" customHeight="1">
      <c r="A66" s="1"/>
      <c r="B66" s="1"/>
      <c r="C66" s="70" t="str">
        <f t="shared" si="5"/>
        <v>Maxi</v>
      </c>
      <c r="D66" s="2"/>
      <c r="H66" s="2"/>
      <c r="I66" s="1"/>
      <c r="J66" s="5">
        <f t="shared" si="1"/>
        <v>0</v>
      </c>
      <c r="K66" s="6">
        <f t="shared" si="2"/>
        <v>0</v>
      </c>
      <c r="L66" s="7"/>
      <c r="M66" s="8"/>
      <c r="N66" s="63"/>
      <c r="O66" s="63"/>
      <c r="P66" s="63"/>
      <c r="Q66" s="63"/>
      <c r="R66" s="63"/>
      <c r="S66" s="63"/>
      <c r="T66" s="63"/>
      <c r="U66" s="63"/>
      <c r="V66" s="63"/>
      <c r="W66" s="63"/>
      <c r="X66" s="63"/>
      <c r="Y66" s="63"/>
      <c r="Z66" s="9"/>
      <c r="AA66" s="9"/>
      <c r="AB66" s="9"/>
      <c r="AC66" s="9"/>
      <c r="AD66" s="9"/>
      <c r="AE66" s="9"/>
      <c r="AF66" s="9"/>
      <c r="AG66" s="9"/>
      <c r="AH66" s="9"/>
      <c r="AI66" s="9"/>
      <c r="AJ66" s="9"/>
      <c r="AK66" s="9" t="s">
        <v>47</v>
      </c>
      <c r="AL66" s="9" t="s">
        <v>269</v>
      </c>
      <c r="AM66" s="69" t="s">
        <v>274</v>
      </c>
      <c r="AN66" s="9" t="s">
        <v>26</v>
      </c>
      <c r="AO66" s="9"/>
      <c r="AP66" s="9">
        <f>IF( AND(AD55&lt;0.5,AI$40&lt;&gt;0,AH$15&lt;&gt;0),AL$40&amp;" - "&amp;AK$40,0)</f>
        <v>0</v>
      </c>
      <c r="AQ66" s="9">
        <f t="shared" si="21"/>
        <v>0</v>
      </c>
      <c r="AR66" s="9" t="s">
        <v>26</v>
      </c>
    </row>
    <row r="67" ht="27.0" customHeight="1">
      <c r="A67" s="1"/>
      <c r="B67" s="1"/>
      <c r="C67" s="70" t="str">
        <f t="shared" si="5"/>
        <v>Maxi</v>
      </c>
      <c r="D67" s="2"/>
      <c r="H67" s="2"/>
      <c r="I67" s="1"/>
      <c r="J67" s="5">
        <f t="shared" si="1"/>
        <v>0</v>
      </c>
      <c r="K67" s="6">
        <f t="shared" si="2"/>
        <v>0</v>
      </c>
      <c r="L67" s="7"/>
      <c r="M67" s="8"/>
      <c r="N67" s="63"/>
      <c r="O67" s="63"/>
      <c r="P67" s="63"/>
      <c r="Q67" s="63"/>
      <c r="R67" s="63"/>
      <c r="S67" s="63"/>
      <c r="T67" s="63"/>
      <c r="U67" s="63"/>
      <c r="V67" s="63"/>
      <c r="W67" s="63"/>
      <c r="X67" s="63"/>
      <c r="Y67" s="63"/>
      <c r="Z67" s="9"/>
      <c r="AA67" s="9"/>
      <c r="AB67" s="9"/>
      <c r="AC67" s="9"/>
      <c r="AD67" s="9"/>
      <c r="AE67" s="9"/>
      <c r="AF67" s="9"/>
      <c r="AG67" s="9"/>
      <c r="AH67" s="9"/>
      <c r="AI67" s="9"/>
      <c r="AJ67" s="9"/>
      <c r="AK67" s="9" t="s">
        <v>47</v>
      </c>
      <c r="AL67" s="9" t="s">
        <v>240</v>
      </c>
      <c r="AM67" s="69" t="s">
        <v>275</v>
      </c>
      <c r="AN67" s="9" t="s">
        <v>26</v>
      </c>
      <c r="AO67" s="9"/>
      <c r="AP67" s="9" t="str">
        <f>IF( AND(AD60&lt;0.5,AI$41&lt;&gt;0,AH$15&lt;&gt;0),AL$41&amp;" - "&amp;AK$41,0)</f>
        <v>Estudiante requiere entrenamiento de subhabilidad Tarea - Control</v>
      </c>
      <c r="AQ67" s="9" t="str">
        <f t="shared" si="21"/>
        <v>Debe indicarle que cuando se efectúen un pedido de sugerencia u orientación, que realice una contribución a continuación de la oración de apertura “En vez de… probemos…”.
</v>
      </c>
      <c r="AR67" s="9" t="s">
        <v>26</v>
      </c>
    </row>
    <row r="68" ht="24.0" customHeight="1">
      <c r="A68" s="1"/>
      <c r="B68" s="1"/>
      <c r="C68" s="70" t="str">
        <f t="shared" si="5"/>
        <v>Maxi</v>
      </c>
      <c r="D68" s="2"/>
      <c r="H68" s="2"/>
      <c r="I68" s="1"/>
      <c r="J68" s="5">
        <f t="shared" si="1"/>
        <v>0</v>
      </c>
      <c r="K68" s="6">
        <f t="shared" si="2"/>
        <v>0</v>
      </c>
      <c r="L68" s="7"/>
      <c r="M68" s="8"/>
      <c r="N68" s="63"/>
      <c r="O68" s="63"/>
      <c r="P68" s="63"/>
      <c r="Q68" s="63"/>
      <c r="R68" s="63"/>
      <c r="S68" s="63"/>
      <c r="T68" s="63"/>
      <c r="U68" s="63"/>
      <c r="V68" s="63"/>
      <c r="W68" s="63"/>
      <c r="X68" s="63"/>
      <c r="Y68" s="63"/>
      <c r="Z68" s="9"/>
      <c r="AA68" s="9"/>
      <c r="AB68" s="9"/>
      <c r="AC68" s="9"/>
      <c r="AD68" s="9"/>
      <c r="AE68" s="9"/>
      <c r="AF68" s="9"/>
      <c r="AG68" s="9"/>
      <c r="AH68" s="9"/>
      <c r="AI68" s="9"/>
      <c r="AJ68" s="9"/>
      <c r="AK68" s="9" t="s">
        <v>47</v>
      </c>
      <c r="AL68" s="9" t="s">
        <v>244</v>
      </c>
      <c r="AM68" s="69" t="s">
        <v>278</v>
      </c>
      <c r="AN68" s="9" t="s">
        <v>26</v>
      </c>
      <c r="AO68" s="9"/>
      <c r="AP68" s="9">
        <f>IF( AND(AD46&lt;0.5,AI$42&lt;&gt;0,AH$20&lt;&gt;0),AL$42&amp;" - "&amp;AK$42,0)</f>
        <v>0</v>
      </c>
      <c r="AQ68" s="9">
        <f t="shared" si="21"/>
        <v>0</v>
      </c>
      <c r="AR68" s="9" t="s">
        <v>26</v>
      </c>
    </row>
    <row r="69" ht="15.0" customHeight="1">
      <c r="A69" s="1"/>
      <c r="B69" s="1"/>
      <c r="C69" s="70" t="str">
        <f t="shared" si="5"/>
        <v>Maxi</v>
      </c>
      <c r="D69" s="2"/>
      <c r="H69" s="2"/>
      <c r="I69" s="1"/>
      <c r="J69" s="5">
        <f t="shared" si="1"/>
        <v>0</v>
      </c>
      <c r="K69" s="6">
        <f t="shared" si="2"/>
        <v>0</v>
      </c>
      <c r="L69" s="7"/>
      <c r="M69" s="8"/>
      <c r="N69" s="63"/>
      <c r="O69" s="63"/>
      <c r="P69" s="63"/>
      <c r="Q69" s="63"/>
      <c r="R69" s="63"/>
      <c r="S69" s="63"/>
      <c r="T69" s="63"/>
      <c r="U69" s="63"/>
      <c r="V69" s="63"/>
      <c r="W69" s="63"/>
      <c r="X69" s="63"/>
      <c r="Y69" s="63"/>
      <c r="Z69" s="9"/>
      <c r="AA69" s="9"/>
      <c r="AB69" s="9"/>
      <c r="AC69" s="9"/>
      <c r="AD69" s="9"/>
      <c r="AE69" s="9"/>
      <c r="AF69" s="9"/>
      <c r="AG69" s="9"/>
      <c r="AH69" s="9"/>
      <c r="AI69" s="9"/>
      <c r="AJ69" s="9"/>
      <c r="AK69" s="9" t="s">
        <v>196</v>
      </c>
      <c r="AL69" s="9" t="s">
        <v>196</v>
      </c>
      <c r="AM69" s="9" t="s">
        <v>196</v>
      </c>
      <c r="AN69" s="9" t="s">
        <v>26</v>
      </c>
      <c r="AO69" s="9"/>
      <c r="AP69" s="9"/>
      <c r="AQ69" s="9">
        <f t="shared" si="21"/>
        <v>0</v>
      </c>
      <c r="AR69" s="9" t="s">
        <v>26</v>
      </c>
    </row>
    <row r="70" ht="15.0" customHeight="1">
      <c r="A70" s="1"/>
      <c r="B70" s="1"/>
      <c r="C70" s="70" t="str">
        <f t="shared" si="5"/>
        <v>Maxi</v>
      </c>
      <c r="D70" s="2"/>
      <c r="H70" s="2"/>
      <c r="I70" s="1"/>
      <c r="J70" s="5">
        <f t="shared" si="1"/>
        <v>0</v>
      </c>
      <c r="K70" s="6">
        <f t="shared" si="2"/>
        <v>0</v>
      </c>
      <c r="L70" s="7"/>
      <c r="M70" s="8"/>
      <c r="N70" s="63"/>
      <c r="O70" s="63"/>
      <c r="P70" s="63"/>
      <c r="Q70" s="63"/>
      <c r="R70" s="63"/>
      <c r="S70" s="63"/>
      <c r="T70" s="63"/>
      <c r="U70" s="63"/>
      <c r="V70" s="63"/>
      <c r="W70" s="63"/>
      <c r="X70" s="63"/>
      <c r="Y70" s="63"/>
      <c r="Z70" s="9"/>
      <c r="AA70" s="9"/>
      <c r="AB70" s="9"/>
      <c r="AC70" s="9"/>
      <c r="AD70" s="9"/>
      <c r="AE70" s="9"/>
      <c r="AF70" s="9"/>
      <c r="AG70" s="9"/>
      <c r="AH70" s="9"/>
      <c r="AI70" s="9"/>
      <c r="AJ70" s="9"/>
      <c r="AK70" s="9" t="s">
        <v>196</v>
      </c>
      <c r="AL70" s="9" t="s">
        <v>196</v>
      </c>
      <c r="AM70" s="9" t="s">
        <v>196</v>
      </c>
      <c r="AN70" s="9" t="s">
        <v>26</v>
      </c>
      <c r="AO70" s="9"/>
      <c r="AP70" s="9"/>
      <c r="AQ70" s="9">
        <f t="shared" si="21"/>
        <v>0</v>
      </c>
      <c r="AR70" s="9" t="s">
        <v>26</v>
      </c>
    </row>
    <row r="71" ht="24.0" customHeight="1">
      <c r="A71" s="1"/>
      <c r="B71" s="1"/>
      <c r="C71" s="70" t="str">
        <f t="shared" si="5"/>
        <v>Maxi</v>
      </c>
      <c r="D71" s="2"/>
      <c r="H71" s="2"/>
      <c r="I71" s="1"/>
      <c r="J71" s="5">
        <f t="shared" si="1"/>
        <v>0</v>
      </c>
      <c r="K71" s="6">
        <f t="shared" si="2"/>
        <v>0</v>
      </c>
      <c r="L71" s="7"/>
      <c r="M71" s="8"/>
      <c r="N71" s="63"/>
      <c r="O71" s="63"/>
      <c r="P71" s="63"/>
      <c r="Q71" s="63"/>
      <c r="R71" s="63"/>
      <c r="S71" s="63"/>
      <c r="T71" s="63"/>
      <c r="U71" s="63"/>
      <c r="V71" s="63"/>
      <c r="W71" s="63"/>
      <c r="X71" s="63"/>
      <c r="Y71" s="63"/>
      <c r="Z71" s="9"/>
      <c r="AA71" s="9"/>
      <c r="AB71" s="9"/>
      <c r="AC71" s="9"/>
      <c r="AD71" s="9"/>
      <c r="AE71" s="9"/>
      <c r="AF71" s="9"/>
      <c r="AG71" s="9"/>
      <c r="AH71" s="9"/>
      <c r="AI71" s="9"/>
      <c r="AJ71" s="9"/>
      <c r="AK71" s="9" t="s">
        <v>56</v>
      </c>
      <c r="AL71" s="9" t="s">
        <v>280</v>
      </c>
      <c r="AM71" s="69" t="s">
        <v>281</v>
      </c>
      <c r="AN71" s="9"/>
      <c r="AO71" s="9"/>
      <c r="AP71" s="9">
        <f>IF( AND(AD52&lt;0.5,AI$45&lt;&gt;0,OR(AH$21&lt;&gt;0,AH$14&lt;&gt;0)),AL$45&amp;" - "&amp;AK$45,0)</f>
        <v>0</v>
      </c>
      <c r="AQ71" s="9">
        <f t="shared" si="21"/>
        <v>0</v>
      </c>
      <c r="AR71" s="9" t="s">
        <v>26</v>
      </c>
    </row>
    <row r="72" ht="24.75" customHeight="1">
      <c r="A72" s="1"/>
      <c r="B72" s="1"/>
      <c r="C72" s="70" t="str">
        <f t="shared" si="5"/>
        <v>Maxi</v>
      </c>
      <c r="D72" s="2"/>
      <c r="H72" s="2"/>
      <c r="I72" s="1"/>
      <c r="J72" s="5">
        <f t="shared" si="1"/>
        <v>0</v>
      </c>
      <c r="K72" s="6">
        <f t="shared" si="2"/>
        <v>0</v>
      </c>
      <c r="L72" s="7"/>
      <c r="M72" s="8"/>
      <c r="N72" s="63"/>
      <c r="O72" s="63"/>
      <c r="P72" s="63"/>
      <c r="Q72" s="63"/>
      <c r="R72" s="63"/>
      <c r="S72" s="63"/>
      <c r="T72" s="63"/>
      <c r="U72" s="63"/>
      <c r="V72" s="63"/>
      <c r="W72" s="63"/>
      <c r="X72" s="63"/>
      <c r="Y72" s="63"/>
      <c r="Z72" s="9"/>
      <c r="AA72" s="9"/>
      <c r="AB72" s="9"/>
      <c r="AC72" s="9"/>
      <c r="AD72" s="9"/>
      <c r="AE72" s="9"/>
      <c r="AF72" s="9"/>
      <c r="AG72" s="9"/>
      <c r="AH72" s="9"/>
      <c r="AI72" s="9"/>
      <c r="AJ72" s="9"/>
      <c r="AK72" s="9" t="s">
        <v>64</v>
      </c>
      <c r="AL72" s="9" t="s">
        <v>280</v>
      </c>
      <c r="AM72" s="69" t="s">
        <v>282</v>
      </c>
      <c r="AN72" s="9" t="s">
        <v>26</v>
      </c>
      <c r="AO72" s="9"/>
      <c r="AP72" s="9">
        <f>IF( AND(AD52&lt;0.5,AI$46&lt;&gt;0,AH$13&lt;&gt;0),AL$46&amp;" - "&amp;AK$46,0)</f>
        <v>0</v>
      </c>
      <c r="AQ72" s="9">
        <f t="shared" si="21"/>
        <v>0</v>
      </c>
      <c r="AR72" s="9" t="s">
        <v>26</v>
      </c>
    </row>
    <row r="73" ht="15.0" customHeight="1">
      <c r="A73" s="1"/>
      <c r="B73" s="1"/>
      <c r="C73" s="70" t="str">
        <f t="shared" si="5"/>
        <v>Maxi</v>
      </c>
      <c r="D73" s="2"/>
      <c r="H73" s="2"/>
      <c r="I73" s="1"/>
      <c r="J73" s="5">
        <f t="shared" si="1"/>
        <v>0</v>
      </c>
      <c r="K73" s="6">
        <f t="shared" si="2"/>
        <v>0</v>
      </c>
      <c r="L73" s="7"/>
      <c r="M73" s="8"/>
      <c r="N73" s="63"/>
      <c r="O73" s="63"/>
      <c r="P73" s="63"/>
      <c r="Q73" s="63"/>
      <c r="R73" s="63"/>
      <c r="S73" s="63"/>
      <c r="T73" s="63"/>
      <c r="U73" s="63"/>
      <c r="V73" s="63"/>
      <c r="W73" s="63"/>
      <c r="X73" s="63"/>
      <c r="Y73" s="63"/>
      <c r="Z73" s="9"/>
      <c r="AA73" s="9"/>
      <c r="AB73" s="9"/>
      <c r="AC73" s="9"/>
      <c r="AD73" s="9"/>
      <c r="AE73" s="9"/>
      <c r="AF73" s="9"/>
      <c r="AG73" s="9"/>
      <c r="AH73" s="9"/>
      <c r="AI73" s="9"/>
      <c r="AJ73" s="9"/>
      <c r="AK73" s="9" t="s">
        <v>64</v>
      </c>
      <c r="AL73" s="9" t="s">
        <v>247</v>
      </c>
      <c r="AM73" s="9" t="s">
        <v>285</v>
      </c>
      <c r="AN73" s="9" t="s">
        <v>26</v>
      </c>
      <c r="AO73" s="9"/>
      <c r="AP73" s="9" t="str">
        <f>IF( AND(AD29&lt;0.5,AI$47&lt;&gt;0,AH$22&lt;&gt;0),AL$47&amp;" - "&amp;AK$47,0)</f>
        <v>Estudiante requiere entrenamiento de subhabilidad Argumentación - Reducción de tensión</v>
      </c>
      <c r="AQ73" s="9" t="str">
        <f t="shared" si="21"/>
        <v>Puesto que la conducta “Muestra tensión” es calificada como una conducta negativa, no se considera conveniente entrenarla.</v>
      </c>
      <c r="AR73" s="9" t="s">
        <v>26</v>
      </c>
    </row>
    <row r="74" ht="15.0" customHeight="1">
      <c r="A74" s="1"/>
      <c r="B74" s="1"/>
      <c r="C74" s="70" t="str">
        <f t="shared" si="5"/>
        <v>Maxi</v>
      </c>
      <c r="D74" s="2"/>
      <c r="H74" s="2"/>
      <c r="I74" s="1"/>
      <c r="J74" s="5">
        <f t="shared" si="1"/>
        <v>0</v>
      </c>
      <c r="K74" s="6">
        <f t="shared" si="2"/>
        <v>0</v>
      </c>
      <c r="L74" s="7"/>
      <c r="M74" s="8"/>
      <c r="N74" s="63"/>
      <c r="O74" s="63"/>
      <c r="P74" s="63"/>
      <c r="Q74" s="63"/>
      <c r="R74" s="63"/>
      <c r="S74" s="63"/>
      <c r="T74" s="63"/>
      <c r="U74" s="63"/>
      <c r="V74" s="63"/>
      <c r="W74" s="63"/>
      <c r="X74" s="63"/>
      <c r="Y74" s="63"/>
      <c r="Z74" s="9"/>
      <c r="AA74" s="9"/>
      <c r="AB74" s="9"/>
      <c r="AC74" s="9"/>
      <c r="AD74" s="9"/>
      <c r="AE74" s="9"/>
      <c r="AF74" s="9"/>
      <c r="AG74" s="9"/>
      <c r="AH74" s="9"/>
      <c r="AI74" s="9"/>
      <c r="AJ74" s="9"/>
      <c r="AK74" s="9" t="s">
        <v>64</v>
      </c>
      <c r="AL74" s="9" t="s">
        <v>269</v>
      </c>
      <c r="AM74" s="9" t="s">
        <v>285</v>
      </c>
      <c r="AN74" s="9" t="s">
        <v>26</v>
      </c>
      <c r="AO74" s="9"/>
      <c r="AP74" s="9">
        <f>IF( AND(AD55&lt;0.5,AI$48&lt;&gt;0,AH$22&lt;&gt;0),AL$48&amp;" - "&amp;AK$48,0)</f>
        <v>0</v>
      </c>
      <c r="AQ74" s="9">
        <f t="shared" si="21"/>
        <v>0</v>
      </c>
      <c r="AR74" s="9" t="s">
        <v>26</v>
      </c>
    </row>
    <row r="75" ht="15.0" customHeight="1">
      <c r="A75" s="1"/>
      <c r="B75" s="1"/>
      <c r="C75" s="70" t="str">
        <f t="shared" si="5"/>
        <v>Maxi</v>
      </c>
      <c r="D75" s="2"/>
      <c r="H75" s="2"/>
      <c r="I75" s="1"/>
      <c r="J75" s="5">
        <f t="shared" si="1"/>
        <v>0</v>
      </c>
      <c r="K75" s="6">
        <f t="shared" si="2"/>
        <v>0</v>
      </c>
      <c r="L75" s="7"/>
      <c r="M75" s="8"/>
      <c r="N75" s="63"/>
      <c r="O75" s="63"/>
      <c r="P75" s="63"/>
      <c r="Q75" s="63"/>
      <c r="R75" s="63"/>
      <c r="S75" s="63"/>
      <c r="T75" s="63"/>
      <c r="U75" s="63"/>
      <c r="V75" s="63"/>
      <c r="W75" s="63"/>
      <c r="X75" s="63"/>
      <c r="Y75" s="63"/>
      <c r="Z75" s="9"/>
      <c r="AA75" s="9"/>
      <c r="AB75" s="9"/>
      <c r="AC75" s="9"/>
      <c r="AD75" s="9"/>
      <c r="AE75" s="9"/>
      <c r="AF75" s="9"/>
      <c r="AG75" s="9"/>
      <c r="AH75" s="9"/>
      <c r="AI75" s="9"/>
      <c r="AJ75" s="9"/>
      <c r="AK75" s="9" t="s">
        <v>70</v>
      </c>
      <c r="AL75" s="9" t="s">
        <v>286</v>
      </c>
      <c r="AM75" s="9" t="s">
        <v>287</v>
      </c>
      <c r="AN75" s="9" t="s">
        <v>26</v>
      </c>
      <c r="AO75" s="9"/>
      <c r="AP75" s="9">
        <f>IF( AND(AD37&lt;0.5,AI$49&lt;&gt;0,AH$12&lt;&gt;0),AL$49&amp;" - "&amp;AK$49,0)</f>
        <v>0</v>
      </c>
      <c r="AQ75" s="9">
        <f t="shared" si="21"/>
        <v>0</v>
      </c>
      <c r="AR75" s="9" t="s">
        <v>26</v>
      </c>
    </row>
    <row r="76" ht="24.75" customHeight="1">
      <c r="A76" s="1"/>
      <c r="B76" s="1"/>
      <c r="C76" s="70" t="str">
        <f t="shared" si="5"/>
        <v>Maxi</v>
      </c>
      <c r="D76" s="2"/>
      <c r="H76" s="2"/>
      <c r="I76" s="1"/>
      <c r="J76" s="5">
        <f t="shared" si="1"/>
        <v>0</v>
      </c>
      <c r="K76" s="6">
        <f t="shared" si="2"/>
        <v>0</v>
      </c>
      <c r="L76" s="7"/>
      <c r="M76" s="8"/>
      <c r="N76" s="63"/>
      <c r="O76" s="63"/>
      <c r="P76" s="63"/>
      <c r="Q76" s="63"/>
      <c r="R76" s="63"/>
      <c r="S76" s="63"/>
      <c r="T76" s="63"/>
      <c r="U76" s="63"/>
      <c r="V76" s="63"/>
      <c r="W76" s="63"/>
      <c r="X76" s="63"/>
      <c r="Y76" s="63"/>
      <c r="Z76" s="9"/>
      <c r="AA76" s="9"/>
      <c r="AB76" s="9"/>
      <c r="AC76" s="9"/>
      <c r="AD76" s="9"/>
      <c r="AE76" s="9"/>
      <c r="AF76" s="9"/>
      <c r="AG76" s="9"/>
      <c r="AH76" s="9"/>
      <c r="AI76" s="9"/>
      <c r="AJ76" s="9"/>
      <c r="AK76" s="9" t="s">
        <v>70</v>
      </c>
      <c r="AL76" s="9" t="s">
        <v>269</v>
      </c>
      <c r="AM76" s="69" t="s">
        <v>288</v>
      </c>
      <c r="AN76" s="9" t="s">
        <v>26</v>
      </c>
      <c r="AO76" s="9"/>
      <c r="AP76" s="9">
        <f>IF( AND(AD55&lt;0.5,AI$50&lt;&gt;0,AH$12&lt;&gt;0),AL$50&amp;" - "&amp;AK$50,0)</f>
        <v>0</v>
      </c>
      <c r="AQ76" s="9">
        <f t="shared" si="21"/>
        <v>0</v>
      </c>
      <c r="AR76" s="9" t="s">
        <v>26</v>
      </c>
    </row>
    <row r="77" ht="15.0" customHeight="1">
      <c r="A77" s="1"/>
      <c r="B77" s="1"/>
      <c r="C77" s="70" t="str">
        <f t="shared" si="5"/>
        <v>Maxi</v>
      </c>
      <c r="D77" s="2"/>
      <c r="H77" s="2"/>
      <c r="I77" s="1"/>
      <c r="J77" s="5">
        <f t="shared" si="1"/>
        <v>0</v>
      </c>
      <c r="K77" s="6">
        <f t="shared" si="2"/>
        <v>0</v>
      </c>
      <c r="L77" s="7"/>
      <c r="M77" s="8"/>
      <c r="N77" s="63"/>
      <c r="O77" s="63"/>
      <c r="P77" s="63"/>
      <c r="Q77" s="63"/>
      <c r="R77" s="63"/>
      <c r="S77" s="63"/>
      <c r="T77" s="63"/>
      <c r="U77" s="63"/>
      <c r="V77" s="63"/>
      <c r="W77" s="63"/>
      <c r="X77" s="63"/>
      <c r="Y77" s="63"/>
      <c r="Z77" s="9"/>
      <c r="AA77" s="9"/>
      <c r="AB77" s="9"/>
      <c r="AC77" s="9"/>
      <c r="AD77" s="9"/>
      <c r="AE77" s="9"/>
      <c r="AF77" s="9"/>
      <c r="AG77" s="9"/>
      <c r="AH77" s="9"/>
      <c r="AI77" s="9"/>
      <c r="AJ77" s="9"/>
      <c r="AK77" s="9" t="s">
        <v>70</v>
      </c>
      <c r="AL77" s="9" t="s">
        <v>240</v>
      </c>
      <c r="AM77" s="9" t="s">
        <v>291</v>
      </c>
      <c r="AN77" s="9" t="s">
        <v>26</v>
      </c>
      <c r="AO77" s="9"/>
      <c r="AP77" s="9">
        <f>IF( AND(AD60&lt;0.5,AI$51&lt;&gt;0,AH$12&lt;&gt;0),AL$51&amp;" - "&amp;AK$51,0)</f>
        <v>0</v>
      </c>
      <c r="AQ77" s="9">
        <f t="shared" si="21"/>
        <v>0</v>
      </c>
      <c r="AR77" s="9" t="s">
        <v>26</v>
      </c>
    </row>
    <row r="78" ht="15.0" customHeight="1">
      <c r="A78" s="1"/>
      <c r="B78" s="1"/>
      <c r="C78" s="70" t="str">
        <f t="shared" si="5"/>
        <v>Maxi</v>
      </c>
      <c r="D78" s="2"/>
      <c r="E78" s="1"/>
      <c r="F78" s="1"/>
      <c r="G78" s="3"/>
      <c r="H78" s="2"/>
      <c r="I78" s="1"/>
      <c r="J78" s="5">
        <f t="shared" si="1"/>
        <v>0</v>
      </c>
      <c r="K78" s="6">
        <f t="shared" si="2"/>
        <v>0</v>
      </c>
      <c r="L78" s="7"/>
      <c r="M78" s="8"/>
      <c r="N78" s="63"/>
      <c r="O78" s="63"/>
      <c r="P78" s="63"/>
      <c r="Q78" s="63"/>
      <c r="R78" s="63"/>
      <c r="S78" s="63"/>
      <c r="T78" s="63"/>
      <c r="U78" s="63"/>
      <c r="V78" s="63"/>
      <c r="W78" s="63"/>
      <c r="X78" s="63"/>
      <c r="Y78" s="63"/>
      <c r="Z78" s="9"/>
      <c r="AA78" s="9"/>
      <c r="AB78" s="9"/>
      <c r="AC78" s="9"/>
      <c r="AD78" s="9"/>
      <c r="AE78" s="9"/>
      <c r="AF78" s="9"/>
      <c r="AG78" s="9"/>
      <c r="AH78" s="9"/>
      <c r="AI78" s="9"/>
      <c r="AJ78" s="9"/>
      <c r="AK78" s="9" t="s">
        <v>70</v>
      </c>
      <c r="AL78" s="9" t="s">
        <v>247</v>
      </c>
      <c r="AM78" s="9" t="s">
        <v>292</v>
      </c>
      <c r="AN78" s="9" t="s">
        <v>26</v>
      </c>
      <c r="AO78" s="9"/>
      <c r="AP78" s="9">
        <f>IF( AND(AD29&lt;0.5,AI$52&lt;&gt;0,AH$23&lt;&gt;0),AL$52&amp;" - "&amp;AK$52,0)</f>
        <v>0</v>
      </c>
      <c r="AQ78" s="9">
        <f t="shared" si="21"/>
        <v>0</v>
      </c>
      <c r="AR78" s="9" t="s">
        <v>26</v>
      </c>
    </row>
    <row r="79" ht="15.0" customHeight="1">
      <c r="A79" s="1"/>
      <c r="B79" s="1"/>
      <c r="C79" s="70" t="str">
        <f t="shared" si="5"/>
        <v>Maxi</v>
      </c>
      <c r="D79" s="2"/>
      <c r="E79" s="1"/>
      <c r="F79" s="1"/>
      <c r="G79" s="3"/>
      <c r="H79" s="2"/>
      <c r="I79" s="1"/>
      <c r="J79" s="5">
        <f t="shared" si="1"/>
        <v>0</v>
      </c>
      <c r="K79" s="6">
        <f t="shared" si="2"/>
        <v>0</v>
      </c>
      <c r="L79" s="7"/>
      <c r="M79" s="8"/>
      <c r="N79" s="63"/>
      <c r="O79" s="63"/>
      <c r="P79" s="63"/>
      <c r="Q79" s="63"/>
      <c r="R79" s="63"/>
      <c r="S79" s="63"/>
      <c r="T79" s="63"/>
      <c r="U79" s="63"/>
      <c r="V79" s="63"/>
      <c r="W79" s="63"/>
      <c r="X79" s="63"/>
      <c r="Y79" s="63"/>
      <c r="Z79" s="9"/>
      <c r="AA79" s="9"/>
      <c r="AB79" s="9"/>
      <c r="AC79" s="9"/>
      <c r="AD79" s="9"/>
      <c r="AE79" s="9"/>
      <c r="AF79" s="9"/>
      <c r="AG79" s="9"/>
      <c r="AH79" s="9"/>
      <c r="AI79" s="9"/>
      <c r="AJ79" s="9"/>
      <c r="AK79" s="9"/>
      <c r="AL79" s="9"/>
      <c r="AM79" s="9"/>
      <c r="AN79" s="9"/>
      <c r="AO79" s="9"/>
      <c r="AP79" s="9"/>
      <c r="AQ79" s="9"/>
      <c r="AR79" s="9" t="s">
        <v>26</v>
      </c>
    </row>
    <row r="80" ht="15.0" customHeight="1">
      <c r="A80" s="1"/>
      <c r="B80" s="1"/>
      <c r="C80" s="70" t="str">
        <f t="shared" si="5"/>
        <v>Maxi</v>
      </c>
      <c r="D80" s="2"/>
      <c r="E80" s="1"/>
      <c r="F80" s="1"/>
      <c r="G80" s="3"/>
      <c r="H80" s="2"/>
      <c r="I80" s="1"/>
      <c r="J80" s="5">
        <f t="shared" si="1"/>
        <v>0</v>
      </c>
      <c r="K80" s="6">
        <f t="shared" si="2"/>
        <v>0</v>
      </c>
      <c r="L80" s="7"/>
      <c r="M80" s="8"/>
      <c r="N80" s="63"/>
      <c r="O80" s="63"/>
      <c r="P80" s="63"/>
      <c r="Q80" s="63"/>
      <c r="R80" s="63"/>
      <c r="S80" s="63"/>
      <c r="T80" s="63"/>
      <c r="U80" s="63"/>
      <c r="V80" s="63"/>
      <c r="W80" s="63"/>
      <c r="X80" s="63"/>
      <c r="Y80" s="63"/>
      <c r="Z80" s="9"/>
      <c r="AA80" s="9"/>
      <c r="AB80" s="9"/>
      <c r="AC80" s="9"/>
      <c r="AD80" s="9"/>
      <c r="AE80" s="9"/>
      <c r="AF80" s="9"/>
      <c r="AG80" s="9"/>
      <c r="AH80" s="9"/>
      <c r="AI80" s="9"/>
      <c r="AJ80" s="9"/>
      <c r="AK80" s="9"/>
      <c r="AL80" s="9"/>
      <c r="AM80" s="9"/>
      <c r="AN80" s="9"/>
      <c r="AO80" s="9"/>
      <c r="AP80" s="9"/>
      <c r="AQ80" s="9"/>
      <c r="AR80" s="9"/>
    </row>
    <row r="81" ht="15.0" customHeight="1">
      <c r="A81" s="1"/>
      <c r="B81" s="1"/>
      <c r="C81" s="70" t="str">
        <f t="shared" si="5"/>
        <v>Maxi</v>
      </c>
      <c r="D81" s="2"/>
      <c r="E81" s="1"/>
      <c r="F81" s="1"/>
      <c r="G81" s="3"/>
      <c r="H81" s="2"/>
      <c r="I81" s="1"/>
      <c r="J81" s="5">
        <f t="shared" si="1"/>
        <v>0</v>
      </c>
      <c r="K81" s="6">
        <f t="shared" si="2"/>
        <v>0</v>
      </c>
      <c r="L81" s="7"/>
      <c r="M81" s="8"/>
      <c r="N81" s="63"/>
      <c r="O81" s="63"/>
      <c r="P81" s="63"/>
      <c r="Q81" s="63"/>
      <c r="R81" s="63"/>
      <c r="S81" s="63"/>
      <c r="T81" s="63"/>
      <c r="U81" s="63"/>
      <c r="V81" s="63"/>
      <c r="W81" s="63"/>
      <c r="X81" s="63"/>
      <c r="Y81" s="63"/>
      <c r="Z81" s="9"/>
      <c r="AA81" s="9"/>
      <c r="AB81" s="9"/>
      <c r="AC81" s="9"/>
      <c r="AD81" s="9"/>
      <c r="AE81" s="9"/>
      <c r="AF81" s="9"/>
      <c r="AG81" s="9"/>
      <c r="AH81" s="9"/>
      <c r="AI81" s="9"/>
      <c r="AJ81" s="9"/>
      <c r="AK81" s="9"/>
      <c r="AL81" s="9"/>
      <c r="AM81" s="9"/>
      <c r="AN81" s="9"/>
      <c r="AO81" s="9"/>
      <c r="AP81" s="9"/>
      <c r="AQ81" s="9"/>
      <c r="AR81" s="9"/>
    </row>
    <row r="82" ht="15.0" customHeight="1">
      <c r="A82" s="1"/>
      <c r="B82" s="1"/>
      <c r="C82" s="70" t="str">
        <f t="shared" si="5"/>
        <v>Maxi</v>
      </c>
      <c r="D82" s="2"/>
      <c r="E82" s="1"/>
      <c r="F82" s="1"/>
      <c r="G82" s="3"/>
      <c r="H82" s="2"/>
      <c r="I82" s="1"/>
      <c r="J82" s="5">
        <f t="shared" si="1"/>
        <v>0</v>
      </c>
      <c r="K82" s="6">
        <f t="shared" si="2"/>
        <v>0</v>
      </c>
      <c r="L82" s="7"/>
      <c r="M82" s="8"/>
      <c r="N82" s="63"/>
      <c r="O82" s="63"/>
      <c r="P82" s="63"/>
      <c r="Q82" s="63"/>
      <c r="R82" s="63"/>
      <c r="S82" s="63"/>
      <c r="T82" s="63"/>
      <c r="U82" s="63"/>
      <c r="V82" s="63"/>
      <c r="W82" s="63"/>
      <c r="X82" s="63"/>
      <c r="Y82" s="63"/>
      <c r="Z82" s="9"/>
      <c r="AA82" s="9"/>
      <c r="AB82" s="9"/>
      <c r="AC82" s="9"/>
      <c r="AD82" s="9"/>
      <c r="AE82" s="9"/>
      <c r="AF82" s="9"/>
      <c r="AG82" s="9"/>
      <c r="AH82" s="9"/>
      <c r="AI82" s="9"/>
      <c r="AJ82" s="9"/>
      <c r="AK82" s="9"/>
      <c r="AL82" s="9"/>
      <c r="AM82" s="9"/>
      <c r="AN82" s="9"/>
      <c r="AO82" s="9"/>
      <c r="AP82" s="9"/>
      <c r="AQ82" s="9"/>
      <c r="AR82" s="9"/>
    </row>
    <row r="83" ht="15.0" customHeight="1">
      <c r="A83" s="1"/>
      <c r="B83" s="1"/>
      <c r="C83" s="70" t="str">
        <f t="shared" si="5"/>
        <v>Maxi</v>
      </c>
      <c r="D83" s="2"/>
      <c r="E83" s="1"/>
      <c r="F83" s="1"/>
      <c r="G83" s="3"/>
      <c r="H83" s="2"/>
      <c r="I83" s="1"/>
      <c r="J83" s="5">
        <f t="shared" si="1"/>
        <v>0</v>
      </c>
      <c r="K83" s="6">
        <f t="shared" si="2"/>
        <v>0</v>
      </c>
      <c r="L83" s="7"/>
      <c r="M83" s="8"/>
      <c r="N83" s="63"/>
      <c r="O83" s="63"/>
      <c r="P83" s="63"/>
      <c r="Q83" s="63"/>
      <c r="R83" s="63"/>
      <c r="S83" s="63"/>
      <c r="T83" s="63"/>
      <c r="U83" s="63"/>
      <c r="V83" s="63"/>
      <c r="W83" s="63"/>
      <c r="X83" s="63"/>
      <c r="Y83" s="63"/>
      <c r="Z83" s="9"/>
      <c r="AA83" s="9"/>
      <c r="AB83" s="9"/>
      <c r="AC83" s="9"/>
      <c r="AD83" s="9"/>
      <c r="AE83" s="9"/>
      <c r="AF83" s="9"/>
      <c r="AG83" s="9"/>
      <c r="AH83" s="9"/>
      <c r="AI83" s="9"/>
      <c r="AJ83" s="9"/>
      <c r="AK83" s="9"/>
      <c r="AL83" s="9"/>
      <c r="AM83" s="9"/>
      <c r="AN83" s="9"/>
      <c r="AO83" s="9"/>
      <c r="AP83" s="9"/>
      <c r="AQ83" s="9"/>
      <c r="AR83" s="9"/>
    </row>
    <row r="84" ht="15.0" customHeight="1">
      <c r="A84" s="1"/>
      <c r="B84" s="1"/>
      <c r="C84" s="70" t="str">
        <f t="shared" si="5"/>
        <v>Maxi</v>
      </c>
      <c r="D84" s="2"/>
      <c r="E84" s="1"/>
      <c r="F84" s="1"/>
      <c r="G84" s="3"/>
      <c r="H84" s="2"/>
      <c r="I84" s="1"/>
      <c r="J84" s="5">
        <f t="shared" si="1"/>
        <v>0</v>
      </c>
      <c r="K84" s="6">
        <f t="shared" si="2"/>
        <v>0</v>
      </c>
      <c r="L84" s="7"/>
      <c r="M84" s="8"/>
      <c r="N84" s="63"/>
      <c r="O84" s="63"/>
      <c r="P84" s="63"/>
      <c r="Q84" s="63"/>
      <c r="R84" s="63"/>
      <c r="S84" s="63"/>
      <c r="T84" s="63"/>
      <c r="U84" s="63"/>
      <c r="V84" s="63"/>
      <c r="W84" s="63"/>
      <c r="X84" s="63"/>
      <c r="Y84" s="63"/>
      <c r="Z84" s="9"/>
      <c r="AA84" s="9"/>
      <c r="AB84" s="9"/>
      <c r="AC84" s="9"/>
      <c r="AD84" s="9"/>
      <c r="AE84" s="9"/>
      <c r="AF84" s="9"/>
      <c r="AG84" s="9"/>
      <c r="AH84" s="9"/>
      <c r="AI84" s="9"/>
      <c r="AJ84" s="9"/>
      <c r="AK84" s="9"/>
      <c r="AL84" s="9"/>
      <c r="AM84" s="9"/>
      <c r="AN84" s="9"/>
      <c r="AO84" s="9"/>
      <c r="AP84" s="9"/>
      <c r="AQ84" s="9"/>
      <c r="AR84" s="9"/>
    </row>
    <row r="85" ht="15.0" customHeight="1">
      <c r="A85" s="1"/>
      <c r="B85" s="1"/>
      <c r="C85" s="70" t="str">
        <f t="shared" si="5"/>
        <v>Maxi</v>
      </c>
      <c r="D85" s="2"/>
      <c r="E85" s="1"/>
      <c r="F85" s="1"/>
      <c r="G85" s="3"/>
      <c r="H85" s="2"/>
      <c r="I85" s="1"/>
      <c r="J85" s="5">
        <f t="shared" si="1"/>
        <v>0</v>
      </c>
      <c r="K85" s="6">
        <f t="shared" si="2"/>
        <v>0</v>
      </c>
      <c r="L85" s="7"/>
      <c r="M85" s="8"/>
      <c r="N85" s="63"/>
      <c r="O85" s="63"/>
      <c r="P85" s="63"/>
      <c r="Q85" s="63"/>
      <c r="R85" s="63"/>
      <c r="S85" s="63"/>
      <c r="T85" s="63"/>
      <c r="U85" s="63"/>
      <c r="V85" s="63"/>
      <c r="W85" s="63"/>
      <c r="X85" s="63"/>
      <c r="Y85" s="63"/>
      <c r="Z85" s="9"/>
      <c r="AA85" s="9"/>
      <c r="AB85" s="9"/>
      <c r="AC85" s="9"/>
      <c r="AD85" s="9"/>
      <c r="AE85" s="9"/>
      <c r="AF85" s="9"/>
      <c r="AG85" s="9"/>
      <c r="AH85" s="9"/>
      <c r="AI85" s="9"/>
      <c r="AJ85" s="9"/>
      <c r="AK85" s="9"/>
      <c r="AL85" s="9"/>
      <c r="AM85" s="9"/>
      <c r="AN85" s="9"/>
      <c r="AO85" s="9"/>
      <c r="AP85" s="9"/>
      <c r="AQ85" s="9"/>
      <c r="AR85" s="9"/>
    </row>
    <row r="86" ht="15.0" customHeight="1">
      <c r="A86" s="1"/>
      <c r="B86" s="1"/>
      <c r="C86" s="70" t="str">
        <f t="shared" si="5"/>
        <v>Maxi</v>
      </c>
      <c r="D86" s="2"/>
      <c r="E86" s="1"/>
      <c r="F86" s="1"/>
      <c r="G86" s="3"/>
      <c r="H86" s="2"/>
      <c r="I86" s="1"/>
      <c r="J86" s="5">
        <f t="shared" si="1"/>
        <v>0</v>
      </c>
      <c r="K86" s="6">
        <f t="shared" si="2"/>
        <v>0</v>
      </c>
      <c r="L86" s="7"/>
      <c r="M86" s="8"/>
      <c r="N86" s="63"/>
      <c r="O86" s="63"/>
      <c r="P86" s="63"/>
      <c r="Q86" s="63"/>
      <c r="R86" s="63"/>
      <c r="S86" s="63"/>
      <c r="T86" s="63"/>
      <c r="U86" s="63"/>
      <c r="V86" s="63"/>
      <c r="W86" s="63"/>
      <c r="X86" s="63"/>
      <c r="Y86" s="63"/>
      <c r="Z86" s="9"/>
      <c r="AA86" s="9"/>
      <c r="AB86" s="9"/>
      <c r="AC86" s="9"/>
      <c r="AD86" s="9"/>
      <c r="AE86" s="9"/>
      <c r="AF86" s="9"/>
      <c r="AG86" s="9"/>
      <c r="AH86" s="9"/>
      <c r="AI86" s="9"/>
      <c r="AJ86" s="9"/>
      <c r="AK86" s="9"/>
      <c r="AL86" s="9"/>
      <c r="AM86" s="9"/>
      <c r="AN86" s="9"/>
      <c r="AO86" s="9"/>
      <c r="AP86" s="9"/>
      <c r="AQ86" s="9"/>
      <c r="AR86" s="9"/>
    </row>
    <row r="87" ht="15.0" customHeight="1">
      <c r="A87" s="1"/>
      <c r="B87" s="1"/>
      <c r="C87" s="70" t="str">
        <f t="shared" si="5"/>
        <v>Maxi</v>
      </c>
      <c r="D87" s="2"/>
      <c r="E87" s="1"/>
      <c r="F87" s="1"/>
      <c r="G87" s="3"/>
      <c r="H87" s="2"/>
      <c r="I87" s="1"/>
      <c r="J87" s="5">
        <f t="shared" si="1"/>
        <v>0</v>
      </c>
      <c r="K87" s="6">
        <f t="shared" si="2"/>
        <v>0</v>
      </c>
      <c r="L87" s="7"/>
      <c r="M87" s="2"/>
      <c r="N87" s="63"/>
      <c r="O87" s="63"/>
      <c r="P87" s="63"/>
      <c r="Q87" s="63"/>
      <c r="R87" s="63"/>
      <c r="S87" s="63"/>
      <c r="T87" s="63"/>
      <c r="U87" s="82"/>
      <c r="V87" s="82"/>
      <c r="W87" s="82"/>
      <c r="X87" s="63"/>
      <c r="Y87" s="63"/>
      <c r="Z87" s="83"/>
      <c r="AA87" s="83"/>
      <c r="AB87" s="83"/>
      <c r="AC87" s="83"/>
      <c r="AD87" s="83"/>
      <c r="AE87" s="83"/>
      <c r="AF87" s="83"/>
      <c r="AG87" s="83"/>
      <c r="AH87" s="83"/>
      <c r="AI87" s="83"/>
      <c r="AJ87" s="83"/>
      <c r="AK87" s="83"/>
      <c r="AL87" s="83"/>
      <c r="AM87" s="83"/>
      <c r="AN87" s="83"/>
      <c r="AO87" s="83"/>
      <c r="AP87" s="83"/>
      <c r="AQ87" s="83"/>
      <c r="AR87" s="83"/>
    </row>
    <row r="88" ht="15.0" customHeight="1">
      <c r="A88" s="1"/>
      <c r="B88" s="1"/>
      <c r="C88" s="70" t="str">
        <f t="shared" si="5"/>
        <v>Maxi</v>
      </c>
      <c r="D88" s="2"/>
      <c r="E88" s="1"/>
      <c r="F88" s="1"/>
      <c r="G88" s="3"/>
      <c r="H88" s="2"/>
      <c r="I88" s="1"/>
      <c r="J88" s="5">
        <f t="shared" si="1"/>
        <v>0</v>
      </c>
      <c r="K88" s="6">
        <f t="shared" si="2"/>
        <v>0</v>
      </c>
      <c r="L88" s="7"/>
      <c r="M88" s="2"/>
      <c r="N88" s="63"/>
      <c r="O88" s="63"/>
      <c r="P88" s="63"/>
      <c r="Q88" s="63"/>
      <c r="R88" s="63"/>
      <c r="S88" s="63"/>
      <c r="T88" s="63"/>
      <c r="U88" s="82"/>
      <c r="V88" s="82"/>
      <c r="W88" s="82"/>
      <c r="X88" s="63"/>
      <c r="Y88" s="63"/>
      <c r="Z88" s="86"/>
      <c r="AA88" s="86"/>
      <c r="AB88" s="86"/>
      <c r="AC88" s="86"/>
      <c r="AD88" s="86"/>
      <c r="AE88" s="86"/>
      <c r="AF88" s="86"/>
      <c r="AG88" s="86"/>
      <c r="AH88" s="86"/>
      <c r="AI88" s="86"/>
      <c r="AJ88" s="86"/>
      <c r="AK88" s="86"/>
      <c r="AL88" s="86"/>
      <c r="AM88" s="86"/>
      <c r="AN88" s="86"/>
      <c r="AO88" s="86"/>
      <c r="AP88" s="86"/>
      <c r="AQ88" s="86"/>
      <c r="AR88" s="86"/>
    </row>
    <row r="89" ht="15.0" customHeight="1">
      <c r="A89" s="1"/>
      <c r="B89" s="1"/>
      <c r="C89" s="70" t="str">
        <f t="shared" si="5"/>
        <v>Maxi</v>
      </c>
      <c r="D89" s="2"/>
      <c r="E89" s="1"/>
      <c r="F89" s="1"/>
      <c r="G89" s="3"/>
      <c r="H89" s="2"/>
      <c r="I89" s="1"/>
      <c r="J89" s="5">
        <f t="shared" si="1"/>
        <v>0</v>
      </c>
      <c r="K89" s="6">
        <f t="shared" si="2"/>
        <v>0</v>
      </c>
      <c r="L89" s="7"/>
      <c r="M89" s="2"/>
      <c r="N89" s="63"/>
      <c r="O89" s="63"/>
      <c r="P89" s="63"/>
      <c r="Q89" s="63"/>
      <c r="R89" s="63"/>
      <c r="S89" s="63"/>
      <c r="T89" s="63"/>
      <c r="U89" s="82"/>
      <c r="V89" s="82"/>
      <c r="W89" s="82"/>
      <c r="X89" s="63"/>
      <c r="Y89" s="63"/>
      <c r="Z89" s="63"/>
      <c r="AA89" s="63"/>
      <c r="AB89" s="63"/>
      <c r="AC89" s="63"/>
      <c r="AD89" s="63"/>
      <c r="AE89" s="63"/>
      <c r="AF89" s="63"/>
      <c r="AG89" s="63"/>
      <c r="AH89" s="1"/>
      <c r="AI89" s="1"/>
      <c r="AJ89" s="1"/>
      <c r="AK89" s="1"/>
      <c r="AL89" s="1"/>
      <c r="AM89" s="1"/>
      <c r="AN89" s="1"/>
      <c r="AO89" s="1"/>
      <c r="AP89" s="1"/>
      <c r="AQ89" s="1"/>
    </row>
    <row r="90" ht="15.0" customHeight="1">
      <c r="C90" s="70" t="str">
        <f t="shared" si="5"/>
        <v>Maxi</v>
      </c>
      <c r="J90" s="5">
        <f t="shared" si="1"/>
        <v>0</v>
      </c>
      <c r="K90" s="6">
        <f t="shared" si="2"/>
        <v>0</v>
      </c>
    </row>
  </sheetData>
  <dataValidations>
    <dataValidation type="list" allowBlank="1" showErrorMessage="1" sqref="I3:I5 I7:I16 I18:I27 I29:I38 I40:I49 I51:I62 I64:I90">
      <formula1>$W$28:$W$63</formula1>
    </dataValidation>
    <dataValidation type="list" allowBlank="1" showErrorMessage="1" sqref="K1:K2">
      <formula1>$O$4:$O$15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1.25"/>
    <col customWidth="1" min="2" max="2" width="1.5"/>
    <col customWidth="1" min="3" max="3" width="15.63"/>
    <col customWidth="1" min="4" max="4" width="1.5"/>
    <col customWidth="1" min="5" max="5" width="7.13"/>
    <col customWidth="1" min="6" max="6" width="3.88"/>
    <col customWidth="1" min="7" max="7" width="53.13"/>
    <col customWidth="1" min="8" max="8" width="1.25"/>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4"/>
      <c r="D1" s="2"/>
      <c r="E1" s="1"/>
      <c r="F1" s="1"/>
      <c r="G1" s="3"/>
      <c r="H1" s="2"/>
      <c r="I1" s="1"/>
      <c r="J1" s="5"/>
      <c r="K1" s="6"/>
      <c r="L1" s="7"/>
      <c r="M1" s="11"/>
      <c r="N1" s="14" t="s">
        <v>3</v>
      </c>
      <c r="O1" s="16"/>
      <c r="P1" s="14"/>
      <c r="Q1" s="9"/>
      <c r="R1" s="9"/>
      <c r="S1" s="9"/>
      <c r="T1" s="9"/>
      <c r="U1" s="9"/>
      <c r="V1" s="9"/>
      <c r="W1" s="9"/>
      <c r="X1" s="9"/>
      <c r="Y1" s="9"/>
      <c r="Z1" s="9"/>
      <c r="AA1" s="9"/>
      <c r="AB1" s="9"/>
      <c r="AC1" s="9"/>
      <c r="AD1" s="9"/>
      <c r="AE1" s="9"/>
      <c r="AF1" s="9"/>
      <c r="AG1" s="9"/>
      <c r="AH1" s="9"/>
      <c r="AI1" s="9"/>
      <c r="AJ1" s="1"/>
      <c r="AK1" s="1"/>
      <c r="AL1" s="1"/>
      <c r="AM1" s="1"/>
      <c r="AN1" s="1"/>
      <c r="AO1" s="1"/>
      <c r="AP1" s="1"/>
      <c r="AQ1" s="1"/>
      <c r="AR1" s="10"/>
    </row>
    <row r="2" ht="18.0" customHeight="1">
      <c r="A2" s="12" t="s">
        <v>0</v>
      </c>
      <c r="B2" s="12" t="s">
        <v>1</v>
      </c>
      <c r="C2" s="18" t="s">
        <v>2</v>
      </c>
      <c r="D2" s="13"/>
      <c r="E2" s="12" t="s">
        <v>1</v>
      </c>
      <c r="F2" s="12" t="s">
        <v>4</v>
      </c>
      <c r="G2" s="15" t="s">
        <v>5</v>
      </c>
      <c r="H2" s="13"/>
      <c r="I2" s="12" t="s">
        <v>6</v>
      </c>
      <c r="J2" s="17" t="s">
        <v>7</v>
      </c>
      <c r="K2" s="19" t="s">
        <v>8</v>
      </c>
      <c r="L2" s="20"/>
      <c r="M2" s="23"/>
      <c r="N2" s="22" t="s">
        <v>9</v>
      </c>
      <c r="O2" s="24"/>
      <c r="P2" s="22" t="s">
        <v>10</v>
      </c>
      <c r="Q2" s="22" t="s">
        <v>11</v>
      </c>
      <c r="R2" s="22"/>
      <c r="S2" s="22" t="s">
        <v>12</v>
      </c>
      <c r="T2" s="22"/>
      <c r="U2" s="22"/>
      <c r="V2" s="22"/>
      <c r="W2" s="22" t="s">
        <v>13</v>
      </c>
      <c r="X2" s="22"/>
      <c r="Y2" s="22"/>
      <c r="Z2" s="22"/>
      <c r="AA2" s="22"/>
      <c r="AB2" s="22"/>
      <c r="AC2" s="22"/>
      <c r="AD2" s="22"/>
      <c r="AE2" s="22"/>
      <c r="AF2" s="22"/>
      <c r="AG2" s="22"/>
      <c r="AH2" s="22"/>
      <c r="AI2" s="22"/>
      <c r="AJ2" s="25"/>
      <c r="AK2" s="25"/>
      <c r="AL2" s="25"/>
      <c r="AM2" s="25"/>
      <c r="AN2" s="25"/>
      <c r="AO2" s="25"/>
      <c r="AP2" s="25"/>
      <c r="AQ2" s="25"/>
      <c r="AR2" s="25"/>
    </row>
    <row r="3" ht="18.75" customHeight="1">
      <c r="A3" s="1"/>
      <c r="B3" s="1"/>
      <c r="C3" s="29" t="str">
        <f t="shared" ref="C3:C558" si="1">IF(E3="",C2,E3)</f>
        <v>Baltasar Solanilla</v>
      </c>
      <c r="D3" s="2"/>
      <c r="E3" s="30" t="s">
        <v>14</v>
      </c>
      <c r="F3" s="31">
        <v>0.9875</v>
      </c>
      <c r="G3" s="32" t="s">
        <v>15</v>
      </c>
      <c r="H3" s="2"/>
      <c r="I3" s="1"/>
      <c r="J3" s="5">
        <f t="shared" ref="J3:J558" si="2">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6">
        <f t="shared" ref="K3:K558" si="3">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7"/>
      <c r="M3" s="11"/>
      <c r="N3" s="22"/>
      <c r="O3" s="24" t="s">
        <v>16</v>
      </c>
      <c r="P3" s="9">
        <f>COUNTIFS(K$3:K$558,"&gt;0")</f>
        <v>211</v>
      </c>
      <c r="Q3" s="9">
        <f t="shared" ref="Q3:Q15" si="4">(P3/P$3)*100</f>
        <v>100</v>
      </c>
      <c r="R3" s="9"/>
      <c r="S3" s="9"/>
      <c r="T3" s="9"/>
      <c r="U3" s="9"/>
      <c r="V3" s="9"/>
      <c r="W3" s="22" t="s">
        <v>17</v>
      </c>
      <c r="X3" s="22" t="s">
        <v>18</v>
      </c>
      <c r="Y3" s="22" t="s">
        <v>19</v>
      </c>
      <c r="Z3" s="22" t="s">
        <v>20</v>
      </c>
      <c r="AA3" s="9"/>
      <c r="AB3" s="22" t="s">
        <v>21</v>
      </c>
      <c r="AC3" s="22" t="s">
        <v>22</v>
      </c>
      <c r="AD3" s="9"/>
      <c r="AE3" s="9"/>
      <c r="AF3" s="9"/>
      <c r="AG3" s="9"/>
      <c r="AH3" s="9"/>
      <c r="AI3" s="9"/>
      <c r="AJ3" s="1"/>
      <c r="AK3" s="1"/>
      <c r="AL3" s="1"/>
      <c r="AM3" s="1"/>
      <c r="AN3" s="1"/>
      <c r="AO3" s="1"/>
      <c r="AP3" s="1"/>
      <c r="AQ3" s="1"/>
      <c r="AR3" s="10"/>
    </row>
    <row r="4" ht="16.5" customHeight="1">
      <c r="A4" s="1"/>
      <c r="B4" s="1"/>
      <c r="C4" s="29" t="str">
        <f t="shared" si="1"/>
        <v>Baltasar Solanilla</v>
      </c>
      <c r="D4" s="2"/>
      <c r="E4" s="33"/>
      <c r="F4" s="34"/>
      <c r="G4" s="35"/>
      <c r="H4" s="2"/>
      <c r="I4" s="1"/>
      <c r="J4" s="5">
        <f t="shared" si="2"/>
        <v>0</v>
      </c>
      <c r="K4" s="6">
        <f t="shared" si="3"/>
        <v>0</v>
      </c>
      <c r="L4" s="7"/>
      <c r="M4" s="11"/>
      <c r="N4" s="22" t="s">
        <v>23</v>
      </c>
      <c r="O4" s="24">
        <v>1.0</v>
      </c>
      <c r="P4" s="9">
        <f t="shared" ref="P4:P15" si="5">COUNTIF(K$3:K$558,O4)</f>
        <v>37</v>
      </c>
      <c r="Q4" s="9">
        <f t="shared" si="4"/>
        <v>17.53554502</v>
      </c>
      <c r="R4" s="9"/>
      <c r="S4" s="9" t="str">
        <f>IF(Q4&gt;5,"Problema de Reintegración",0)</f>
        <v>Problema de Reintegración</v>
      </c>
      <c r="T4" s="9">
        <v>0.0</v>
      </c>
      <c r="U4" s="9"/>
      <c r="V4" s="9"/>
      <c r="W4" s="22" t="s">
        <v>24</v>
      </c>
      <c r="X4" s="22" t="s">
        <v>25</v>
      </c>
      <c r="Y4" s="22">
        <f>30/100</f>
        <v>0.3</v>
      </c>
      <c r="Z4" s="22">
        <f>14/100</f>
        <v>0.14</v>
      </c>
      <c r="AA4" s="9"/>
      <c r="AB4" s="9">
        <v>1.0</v>
      </c>
      <c r="AC4" s="9"/>
      <c r="AD4" s="9">
        <f>IF(AC4&gt;5,"Problema de Reintegración",0)</f>
        <v>0</v>
      </c>
      <c r="AE4" s="9">
        <v>0.0</v>
      </c>
      <c r="AF4" s="9" t="s">
        <v>26</v>
      </c>
      <c r="AG4" s="9"/>
      <c r="AH4" s="9"/>
      <c r="AI4" s="9"/>
      <c r="AJ4" s="1"/>
      <c r="AK4" s="1"/>
      <c r="AL4" s="1"/>
      <c r="AM4" s="1"/>
      <c r="AN4" s="1"/>
      <c r="AO4" s="1"/>
      <c r="AP4" s="1"/>
      <c r="AQ4" s="1"/>
      <c r="AR4" s="10"/>
    </row>
    <row r="5" ht="18.0" customHeight="1">
      <c r="A5" s="1"/>
      <c r="B5" s="1"/>
      <c r="C5" s="29" t="str">
        <f t="shared" si="1"/>
        <v>Baltasar Solanilla</v>
      </c>
      <c r="D5" s="2"/>
      <c r="E5" s="38"/>
      <c r="F5" s="35"/>
      <c r="G5" s="35"/>
      <c r="H5" s="2"/>
      <c r="I5" s="1"/>
      <c r="J5" s="5">
        <f t="shared" si="2"/>
        <v>0</v>
      </c>
      <c r="K5" s="6">
        <f t="shared" si="3"/>
        <v>0</v>
      </c>
      <c r="L5" s="7"/>
      <c r="M5" s="11"/>
      <c r="N5" s="22" t="s">
        <v>27</v>
      </c>
      <c r="O5" s="24">
        <v>2.0</v>
      </c>
      <c r="P5" s="9">
        <f t="shared" si="5"/>
        <v>5</v>
      </c>
      <c r="Q5" s="9">
        <f t="shared" si="4"/>
        <v>2.369668246</v>
      </c>
      <c r="R5" s="9"/>
      <c r="S5" s="9" t="str">
        <f>IF(Q5&lt;=14,,"Problema de Tensión")</f>
        <v/>
      </c>
      <c r="T5" s="9" t="str">
        <f>IF(Q5&gt;=3,,"Problema de Tensión")</f>
        <v>Problema de Tensión</v>
      </c>
      <c r="U5" s="9"/>
      <c r="V5" s="9"/>
      <c r="W5" s="22" t="s">
        <v>24</v>
      </c>
      <c r="X5" s="22" t="s">
        <v>28</v>
      </c>
      <c r="Y5" s="22">
        <f>11/100</f>
        <v>0.11</v>
      </c>
      <c r="Z5" s="22">
        <f>2/100</f>
        <v>0.02</v>
      </c>
      <c r="AA5" s="9"/>
      <c r="AB5" s="9">
        <v>2.0</v>
      </c>
      <c r="AC5" s="9"/>
      <c r="AD5" s="9" t="str">
        <f>IF(AC5&lt;=14,,"Problema de Tensión")</f>
        <v/>
      </c>
      <c r="AE5" s="9" t="str">
        <f>IF(AC5&gt;=3,,"Problema de Tensión")</f>
        <v>Problema de Tensión</v>
      </c>
      <c r="AF5" s="9" t="s">
        <v>26</v>
      </c>
      <c r="AG5" s="9"/>
      <c r="AH5" s="9"/>
      <c r="AI5" s="9"/>
      <c r="AJ5" s="1"/>
      <c r="AK5" s="1"/>
      <c r="AL5" s="1"/>
      <c r="AM5" s="1"/>
      <c r="AN5" s="1"/>
      <c r="AO5" s="1"/>
      <c r="AP5" s="1"/>
      <c r="AQ5" s="1"/>
      <c r="AR5" s="10"/>
    </row>
    <row r="6" ht="15.75" customHeight="1">
      <c r="A6" s="1"/>
      <c r="B6" s="1"/>
      <c r="C6" s="43" t="str">
        <f t="shared" si="1"/>
        <v>Adrian Quevedo</v>
      </c>
      <c r="D6" s="2"/>
      <c r="E6" s="45" t="s">
        <v>33</v>
      </c>
      <c r="F6" s="31">
        <v>0.4013888888888889</v>
      </c>
      <c r="G6" s="32" t="s">
        <v>34</v>
      </c>
      <c r="H6" s="2"/>
      <c r="I6" s="44" t="s">
        <v>35</v>
      </c>
      <c r="J6" s="5">
        <f t="shared" si="2"/>
        <v>33</v>
      </c>
      <c r="K6" s="6">
        <f t="shared" si="3"/>
        <v>5</v>
      </c>
      <c r="L6" s="7"/>
      <c r="M6" s="11"/>
      <c r="N6" s="22" t="s">
        <v>36</v>
      </c>
      <c r="O6" s="24">
        <v>3.0</v>
      </c>
      <c r="P6" s="9">
        <f t="shared" si="5"/>
        <v>22</v>
      </c>
      <c r="Q6" s="9">
        <f t="shared" si="4"/>
        <v>10.42654028</v>
      </c>
      <c r="R6" s="9"/>
      <c r="S6" s="9" t="str">
        <f>IF(Q6&lt;=20,,"Problema de Decisión")</f>
        <v/>
      </c>
      <c r="T6" s="9" t="str">
        <f>IF(Q6&gt;=6,,"Problema de Decisión")</f>
        <v/>
      </c>
      <c r="U6" s="9"/>
      <c r="V6" s="9"/>
      <c r="W6" s="22" t="s">
        <v>37</v>
      </c>
      <c r="X6" s="22" t="s">
        <v>38</v>
      </c>
      <c r="Y6" s="22">
        <f>40/100</f>
        <v>0.4</v>
      </c>
      <c r="Z6" s="22">
        <f>21/100</f>
        <v>0.21</v>
      </c>
      <c r="AA6" s="9"/>
      <c r="AB6" s="9">
        <v>3.0</v>
      </c>
      <c r="AC6" s="9"/>
      <c r="AD6" s="9" t="str">
        <f>IF(AC6&lt;=20,,"Problema de Decisión")</f>
        <v/>
      </c>
      <c r="AE6" s="9" t="str">
        <f>IF(AC6&gt;=6,,"Problema de Decisión")</f>
        <v>Problema de Decisión</v>
      </c>
      <c r="AF6" s="9" t="s">
        <v>26</v>
      </c>
      <c r="AG6" s="9"/>
      <c r="AH6" s="9"/>
      <c r="AI6" s="9"/>
      <c r="AJ6" s="1"/>
      <c r="AK6" s="1"/>
      <c r="AL6" s="1"/>
      <c r="AM6" s="1"/>
      <c r="AN6" s="1"/>
      <c r="AO6" s="1"/>
      <c r="AP6" s="1"/>
      <c r="AQ6" s="1"/>
      <c r="AR6" s="10"/>
    </row>
    <row r="7" ht="15.75" customHeight="1">
      <c r="A7" s="1"/>
      <c r="B7" s="1"/>
      <c r="C7" s="43" t="str">
        <f t="shared" si="1"/>
        <v>Adrian Quevedo</v>
      </c>
      <c r="D7" s="2"/>
      <c r="E7" s="33"/>
      <c r="F7" s="34"/>
      <c r="G7" s="32" t="s">
        <v>39</v>
      </c>
      <c r="H7" s="2"/>
      <c r="I7" s="44" t="s">
        <v>40</v>
      </c>
      <c r="J7" s="5">
        <f t="shared" si="2"/>
        <v>15</v>
      </c>
      <c r="K7" s="6">
        <f t="shared" si="3"/>
        <v>4</v>
      </c>
      <c r="L7" s="7"/>
      <c r="M7" s="11"/>
      <c r="N7" s="22" t="s">
        <v>41</v>
      </c>
      <c r="O7" s="24">
        <v>4.0</v>
      </c>
      <c r="P7" s="9">
        <f t="shared" si="5"/>
        <v>31</v>
      </c>
      <c r="Q7" s="9">
        <f t="shared" si="4"/>
        <v>14.69194313</v>
      </c>
      <c r="R7" s="9"/>
      <c r="S7" s="9" t="str">
        <f>IF(Q7&lt;=11,,"Problema de Control")</f>
        <v>Problema de Control</v>
      </c>
      <c r="T7" s="9" t="str">
        <f>IF(Q7&gt;=4,,"Problema de Control")</f>
        <v/>
      </c>
      <c r="U7" s="9"/>
      <c r="V7" s="9"/>
      <c r="W7" s="22" t="s">
        <v>37</v>
      </c>
      <c r="X7" s="22" t="s">
        <v>42</v>
      </c>
      <c r="Y7" s="22">
        <f>9/100</f>
        <v>0.09</v>
      </c>
      <c r="Z7" s="22">
        <f>1/100</f>
        <v>0.01</v>
      </c>
      <c r="AA7" s="9"/>
      <c r="AB7" s="9">
        <v>4.0</v>
      </c>
      <c r="AC7" s="9"/>
      <c r="AD7" s="9" t="str">
        <f>IF(AC7&lt;=11,,"Problema de Control")</f>
        <v/>
      </c>
      <c r="AE7" s="9" t="str">
        <f>IF(AC7&gt;=4,,"Problema de Control")</f>
        <v>Problema de Control</v>
      </c>
      <c r="AF7" s="9" t="s">
        <v>26</v>
      </c>
      <c r="AG7" s="9"/>
      <c r="AH7" s="9"/>
      <c r="AI7" s="9"/>
      <c r="AJ7" s="1"/>
      <c r="AK7" s="1"/>
      <c r="AL7" s="1"/>
      <c r="AM7" s="1"/>
      <c r="AN7" s="1"/>
      <c r="AO7" s="1"/>
      <c r="AP7" s="1"/>
      <c r="AQ7" s="1"/>
      <c r="AR7" s="10"/>
    </row>
    <row r="8" ht="15.75" customHeight="1">
      <c r="A8" s="1"/>
      <c r="B8" s="1"/>
      <c r="C8" s="43" t="str">
        <f t="shared" si="1"/>
        <v>Adrian Quevedo</v>
      </c>
      <c r="D8" s="2"/>
      <c r="E8" s="33"/>
      <c r="F8" s="34"/>
      <c r="G8" s="32" t="s">
        <v>44</v>
      </c>
      <c r="H8" s="2"/>
      <c r="I8" s="44" t="s">
        <v>45</v>
      </c>
      <c r="J8" s="5">
        <f t="shared" si="2"/>
        <v>8</v>
      </c>
      <c r="K8" s="6">
        <f t="shared" si="3"/>
        <v>5</v>
      </c>
      <c r="L8" s="7"/>
      <c r="M8" s="11"/>
      <c r="N8" s="22" t="s">
        <v>46</v>
      </c>
      <c r="O8" s="24">
        <v>5.0</v>
      </c>
      <c r="P8" s="9">
        <f t="shared" si="5"/>
        <v>35</v>
      </c>
      <c r="Q8" s="9">
        <f t="shared" si="4"/>
        <v>16.58767773</v>
      </c>
      <c r="R8" s="9"/>
      <c r="S8" s="9" t="str">
        <f>IF(Q8&lt;=40,,"Problema de Evaluación")</f>
        <v/>
      </c>
      <c r="T8" s="9" t="str">
        <f>IF(Q8&gt;=21,,"Problema de Evaluación")</f>
        <v>Problema de Evaluación</v>
      </c>
      <c r="U8" s="9"/>
      <c r="V8" s="9"/>
      <c r="W8" s="22" t="s">
        <v>47</v>
      </c>
      <c r="X8" s="22" t="s">
        <v>48</v>
      </c>
      <c r="Y8" s="22">
        <f>11/100</f>
        <v>0.11</v>
      </c>
      <c r="Z8" s="22">
        <f>4/100</f>
        <v>0.04</v>
      </c>
      <c r="AA8" s="9"/>
      <c r="AB8" s="9">
        <v>5.0</v>
      </c>
      <c r="AC8" s="9"/>
      <c r="AD8" s="9" t="str">
        <f>IF(AC8&lt;=40,,"Problema de Evaluación")</f>
        <v/>
      </c>
      <c r="AE8" s="9" t="str">
        <f>IF(AC8&gt;=21,,"Problema de Evaluación")</f>
        <v>Problema de Evaluación</v>
      </c>
      <c r="AF8" s="9" t="s">
        <v>26</v>
      </c>
      <c r="AG8" s="9"/>
      <c r="AH8" s="9"/>
      <c r="AI8" s="9"/>
      <c r="AJ8" s="1"/>
      <c r="AK8" s="1"/>
      <c r="AL8" s="1"/>
      <c r="AM8" s="1"/>
      <c r="AN8" s="1"/>
      <c r="AO8" s="1"/>
      <c r="AP8" s="1"/>
      <c r="AQ8" s="1"/>
      <c r="AR8" s="10"/>
    </row>
    <row r="9" ht="15.75" customHeight="1">
      <c r="A9" s="1"/>
      <c r="B9" s="1"/>
      <c r="C9" s="43" t="str">
        <f t="shared" si="1"/>
        <v>Adrian Quevedo</v>
      </c>
      <c r="D9" s="2"/>
      <c r="E9" s="48"/>
      <c r="F9" s="34"/>
      <c r="G9" s="35"/>
      <c r="H9" s="2"/>
      <c r="I9" s="1"/>
      <c r="J9" s="5">
        <f t="shared" si="2"/>
        <v>0</v>
      </c>
      <c r="K9" s="6">
        <f t="shared" si="3"/>
        <v>0</v>
      </c>
      <c r="L9" s="7"/>
      <c r="M9" s="11"/>
      <c r="N9" s="22" t="s">
        <v>49</v>
      </c>
      <c r="O9" s="24">
        <v>6.0</v>
      </c>
      <c r="P9" s="9">
        <f t="shared" si="5"/>
        <v>24</v>
      </c>
      <c r="Q9" s="9">
        <f t="shared" si="4"/>
        <v>11.37440758</v>
      </c>
      <c r="R9" s="9"/>
      <c r="S9" s="9" t="str">
        <f>IF(Q9&lt;=30,,"Problema de Comunicación")</f>
        <v/>
      </c>
      <c r="T9" s="9" t="str">
        <f>IF(Q9&gt;=14,,"Problema de Comunicación")</f>
        <v>Problema de Comunicación</v>
      </c>
      <c r="U9" s="9"/>
      <c r="V9" s="9"/>
      <c r="W9" s="22" t="s">
        <v>47</v>
      </c>
      <c r="X9" s="22" t="s">
        <v>50</v>
      </c>
      <c r="Y9" s="22">
        <f>5/100</f>
        <v>0.05</v>
      </c>
      <c r="Z9" s="22">
        <v>0.0</v>
      </c>
      <c r="AA9" s="9"/>
      <c r="AB9" s="9">
        <v>6.0</v>
      </c>
      <c r="AC9" s="9"/>
      <c r="AD9" s="9" t="str">
        <f>IF(AC9&lt;=30,,"Problema de Comunicación")</f>
        <v/>
      </c>
      <c r="AE9" s="9" t="str">
        <f>IF(AC9&gt;=14,,"Problema de Comunicación")</f>
        <v>Problema de Comunicación</v>
      </c>
      <c r="AF9" s="9" t="s">
        <v>26</v>
      </c>
      <c r="AG9" s="9"/>
      <c r="AH9" s="9"/>
      <c r="AI9" s="9"/>
      <c r="AJ9" s="1"/>
      <c r="AK9" s="1"/>
      <c r="AL9" s="1"/>
      <c r="AM9" s="1"/>
      <c r="AN9" s="1"/>
      <c r="AO9" s="1"/>
      <c r="AP9" s="1"/>
      <c r="AQ9" s="1"/>
      <c r="AR9" s="10"/>
    </row>
    <row r="10" ht="15.75" customHeight="1">
      <c r="A10" s="1"/>
      <c r="B10" s="1"/>
      <c r="C10" s="43" t="str">
        <f t="shared" si="1"/>
        <v>Adrian Quevedo</v>
      </c>
      <c r="D10" s="2"/>
      <c r="E10" s="38"/>
      <c r="F10" s="35"/>
      <c r="G10" s="35"/>
      <c r="H10" s="2"/>
      <c r="I10" s="1"/>
      <c r="J10" s="5">
        <f t="shared" si="2"/>
        <v>0</v>
      </c>
      <c r="K10" s="6">
        <f t="shared" si="3"/>
        <v>0</v>
      </c>
      <c r="L10" s="7"/>
      <c r="M10" s="11"/>
      <c r="N10" s="22" t="s">
        <v>55</v>
      </c>
      <c r="O10" s="24">
        <v>7.0</v>
      </c>
      <c r="P10" s="9">
        <f t="shared" si="5"/>
        <v>15</v>
      </c>
      <c r="Q10" s="9">
        <f t="shared" si="4"/>
        <v>7.109004739</v>
      </c>
      <c r="R10" s="9"/>
      <c r="S10" s="9" t="str">
        <f>IF(Q10&lt;=11,,"Problema de Comunicación")</f>
        <v/>
      </c>
      <c r="T10" s="9" t="str">
        <f>IF(Q10&gt;=2,,"Problema de Comunicación")</f>
        <v/>
      </c>
      <c r="U10" s="9"/>
      <c r="V10" s="9"/>
      <c r="W10" s="22" t="s">
        <v>56</v>
      </c>
      <c r="X10" s="22" t="s">
        <v>57</v>
      </c>
      <c r="Y10" s="22">
        <f>20/100</f>
        <v>0.2</v>
      </c>
      <c r="Z10" s="22">
        <f>6/100</f>
        <v>0.06</v>
      </c>
      <c r="AA10" s="9"/>
      <c r="AB10" s="9">
        <v>7.0</v>
      </c>
      <c r="AC10" s="9"/>
      <c r="AD10" s="9" t="str">
        <f>IF(AC10&lt;=11,,"Problema de Comunicación")</f>
        <v/>
      </c>
      <c r="AE10" s="9" t="str">
        <f>IF(AC10&gt;=2,,"Problema de Comunicación")</f>
        <v>Problema de Comunicación</v>
      </c>
      <c r="AF10" s="9" t="s">
        <v>26</v>
      </c>
      <c r="AG10" s="9"/>
      <c r="AH10" s="9"/>
      <c r="AI10" s="9"/>
      <c r="AJ10" s="1"/>
      <c r="AK10" s="1"/>
      <c r="AL10" s="1"/>
      <c r="AM10" s="1"/>
      <c r="AN10" s="1"/>
      <c r="AO10" s="1"/>
      <c r="AP10" s="1"/>
      <c r="AQ10" s="1"/>
      <c r="AR10" s="10"/>
    </row>
    <row r="11" ht="15.75" customHeight="1">
      <c r="A11" s="1"/>
      <c r="B11" s="1"/>
      <c r="C11" s="43" t="str">
        <f t="shared" si="1"/>
        <v>Baltasar Solanilla</v>
      </c>
      <c r="D11" s="2"/>
      <c r="E11" s="45" t="s">
        <v>14</v>
      </c>
      <c r="F11" s="31">
        <v>0.40555555555555556</v>
      </c>
      <c r="G11" s="32" t="s">
        <v>58</v>
      </c>
      <c r="H11" s="2"/>
      <c r="I11" s="44" t="s">
        <v>59</v>
      </c>
      <c r="J11" s="5">
        <f t="shared" si="2"/>
        <v>11</v>
      </c>
      <c r="K11" s="6">
        <f t="shared" si="3"/>
        <v>5</v>
      </c>
      <c r="L11" s="7"/>
      <c r="M11" s="11"/>
      <c r="N11" s="22" t="s">
        <v>60</v>
      </c>
      <c r="O11" s="24">
        <v>8.0</v>
      </c>
      <c r="P11" s="9">
        <f t="shared" si="5"/>
        <v>24</v>
      </c>
      <c r="Q11" s="9">
        <f t="shared" si="4"/>
        <v>11.37440758</v>
      </c>
      <c r="R11" s="9"/>
      <c r="S11" s="9" t="str">
        <f>IF(Q11&lt;=9,,"Problema de Evaluación")</f>
        <v>Problema de Evaluación</v>
      </c>
      <c r="T11" s="9" t="str">
        <f>IF(Q11&gt;=1,,"Problema de Evaluación")</f>
        <v/>
      </c>
      <c r="U11" s="9"/>
      <c r="V11" s="9"/>
      <c r="W11" s="22" t="s">
        <v>56</v>
      </c>
      <c r="X11" s="22" t="s">
        <v>61</v>
      </c>
      <c r="Y11" s="22">
        <f>13/100</f>
        <v>0.13</v>
      </c>
      <c r="Z11" s="22">
        <f t="shared" ref="Z11:Z12" si="6">3/100</f>
        <v>0.03</v>
      </c>
      <c r="AA11" s="9"/>
      <c r="AB11" s="9">
        <v>8.0</v>
      </c>
      <c r="AC11" s="9"/>
      <c r="AD11" s="9" t="str">
        <f>IF(AC11&lt;=9,,"Problema de Evaluación")</f>
        <v/>
      </c>
      <c r="AE11" s="9" t="str">
        <f>IF(AC11&gt;=1,,"Problema de Evaluación")</f>
        <v>Problema de Evaluación</v>
      </c>
      <c r="AF11" s="9" t="s">
        <v>26</v>
      </c>
      <c r="AG11" s="9" t="s">
        <v>62</v>
      </c>
      <c r="AH11" s="9"/>
      <c r="AI11" s="9"/>
      <c r="AJ11" s="1"/>
      <c r="AK11" s="1"/>
      <c r="AL11" s="1"/>
      <c r="AM11" s="1"/>
      <c r="AN11" s="1"/>
      <c r="AO11" s="1"/>
      <c r="AP11" s="1"/>
      <c r="AQ11" s="1"/>
      <c r="AR11" s="10"/>
    </row>
    <row r="12" ht="15.75" customHeight="1">
      <c r="A12" s="1"/>
      <c r="B12" s="1"/>
      <c r="C12" s="43" t="str">
        <f t="shared" si="1"/>
        <v>Baltasar Solanilla</v>
      </c>
      <c r="D12" s="2"/>
      <c r="E12" s="48"/>
      <c r="F12" s="34"/>
      <c r="G12" s="35"/>
      <c r="H12" s="2"/>
      <c r="I12" s="1"/>
      <c r="J12" s="5">
        <f t="shared" si="2"/>
        <v>0</v>
      </c>
      <c r="K12" s="6">
        <f t="shared" si="3"/>
        <v>0</v>
      </c>
      <c r="L12" s="7"/>
      <c r="M12" s="11"/>
      <c r="N12" s="22" t="s">
        <v>63</v>
      </c>
      <c r="O12" s="24">
        <v>9.0</v>
      </c>
      <c r="P12" s="9">
        <f t="shared" si="5"/>
        <v>5</v>
      </c>
      <c r="Q12" s="9">
        <f t="shared" si="4"/>
        <v>2.369668246</v>
      </c>
      <c r="R12" s="9"/>
      <c r="S12" s="9" t="str">
        <f>IF(Q12&lt;=5,,"Problema de Control")</f>
        <v/>
      </c>
      <c r="T12" s="9" t="str">
        <f>IF(Q12&gt;=0,,"Problema de Control")</f>
        <v/>
      </c>
      <c r="U12" s="9"/>
      <c r="V12" s="9"/>
      <c r="W12" s="22" t="s">
        <v>64</v>
      </c>
      <c r="X12" s="22" t="s">
        <v>65</v>
      </c>
      <c r="Y12" s="22">
        <f>14/100</f>
        <v>0.14</v>
      </c>
      <c r="Z12" s="22">
        <f t="shared" si="6"/>
        <v>0.03</v>
      </c>
      <c r="AA12" s="9"/>
      <c r="AB12" s="9">
        <v>9.0</v>
      </c>
      <c r="AC12" s="9"/>
      <c r="AD12" s="9" t="str">
        <f>IF(AC12&lt;=5,,"Problema de Control")</f>
        <v/>
      </c>
      <c r="AE12" s="9" t="str">
        <f>IF(AC12&gt;=0,,"Problema de Control")</f>
        <v/>
      </c>
      <c r="AF12" s="9" t="s">
        <v>26</v>
      </c>
      <c r="AG12" s="9">
        <v>1.0</v>
      </c>
      <c r="AH12" s="9">
        <f t="shared" ref="AH12:AH23" si="7">IF( OR(T4&lt;&gt;0,S4&lt;&gt;0),1,0)</f>
        <v>1</v>
      </c>
      <c r="AI12" s="9"/>
      <c r="AJ12" s="1"/>
      <c r="AK12" s="1"/>
      <c r="AL12" s="1"/>
      <c r="AM12" s="1"/>
      <c r="AN12" s="1"/>
      <c r="AO12" s="1"/>
      <c r="AP12" s="1"/>
      <c r="AQ12" s="1"/>
      <c r="AR12" s="10"/>
    </row>
    <row r="13" ht="24.0" customHeight="1">
      <c r="A13" s="1"/>
      <c r="B13" s="1"/>
      <c r="C13" s="43" t="str">
        <f t="shared" si="1"/>
        <v>Baltasar Solanilla</v>
      </c>
      <c r="D13" s="2"/>
      <c r="E13" s="38"/>
      <c r="F13" s="35"/>
      <c r="G13" s="35"/>
      <c r="H13" s="2"/>
      <c r="I13" s="1"/>
      <c r="J13" s="5">
        <f t="shared" si="2"/>
        <v>0</v>
      </c>
      <c r="K13" s="6">
        <f t="shared" si="3"/>
        <v>0</v>
      </c>
      <c r="L13" s="7"/>
      <c r="M13" s="11"/>
      <c r="N13" s="22" t="s">
        <v>66</v>
      </c>
      <c r="O13" s="24">
        <v>10.0</v>
      </c>
      <c r="P13" s="9">
        <f t="shared" si="5"/>
        <v>4</v>
      </c>
      <c r="Q13" s="9">
        <f t="shared" si="4"/>
        <v>1.895734597</v>
      </c>
      <c r="R13" s="9"/>
      <c r="S13" s="9" t="str">
        <f>IF(Q13&lt;=13,,"Problema de Decisión")</f>
        <v/>
      </c>
      <c r="T13" s="9" t="str">
        <f>IF(Q13&gt;=3,,"Problema de Decisión")</f>
        <v>Problema de Decisión</v>
      </c>
      <c r="U13" s="9"/>
      <c r="V13" s="9"/>
      <c r="W13" s="22" t="s">
        <v>64</v>
      </c>
      <c r="X13" s="22" t="s">
        <v>67</v>
      </c>
      <c r="Y13" s="22">
        <f>10/100</f>
        <v>0.1</v>
      </c>
      <c r="Z13" s="22">
        <f>1/100</f>
        <v>0.01</v>
      </c>
      <c r="AA13" s="9"/>
      <c r="AB13" s="9">
        <v>10.0</v>
      </c>
      <c r="AC13" s="9"/>
      <c r="AD13" s="9" t="str">
        <f>IF(AC13&lt;=13,,"Problema de Decisión")</f>
        <v/>
      </c>
      <c r="AE13" s="9" t="str">
        <f>IF(AC13&gt;=3,,"Problema de Decisión")</f>
        <v>Problema de Decisión</v>
      </c>
      <c r="AF13" s="9" t="s">
        <v>26</v>
      </c>
      <c r="AG13" s="9">
        <v>2.0</v>
      </c>
      <c r="AH13" s="9">
        <f t="shared" si="7"/>
        <v>1</v>
      </c>
      <c r="AI13" s="9"/>
      <c r="AJ13" s="1"/>
      <c r="AK13" s="1"/>
      <c r="AL13" s="1"/>
      <c r="AM13" s="1"/>
      <c r="AN13" s="1"/>
      <c r="AO13" s="1"/>
      <c r="AP13" s="1"/>
      <c r="AQ13" s="1"/>
      <c r="AR13" s="10"/>
    </row>
    <row r="14" ht="24.0" customHeight="1">
      <c r="A14" s="1"/>
      <c r="B14" s="1"/>
      <c r="C14" s="43" t="str">
        <f t="shared" si="1"/>
        <v>Adrian Quevedo</v>
      </c>
      <c r="D14" s="2"/>
      <c r="E14" s="45" t="s">
        <v>33</v>
      </c>
      <c r="F14" s="31">
        <v>0.40625</v>
      </c>
      <c r="G14" s="32" t="s">
        <v>68</v>
      </c>
      <c r="H14" s="2"/>
      <c r="I14" s="44" t="s">
        <v>32</v>
      </c>
      <c r="J14" s="5">
        <f t="shared" si="2"/>
        <v>30</v>
      </c>
      <c r="K14" s="6">
        <f t="shared" si="3"/>
        <v>8</v>
      </c>
      <c r="L14" s="7"/>
      <c r="M14" s="11"/>
      <c r="N14" s="22" t="s">
        <v>69</v>
      </c>
      <c r="O14" s="24">
        <v>11.0</v>
      </c>
      <c r="P14" s="9">
        <f t="shared" si="5"/>
        <v>8</v>
      </c>
      <c r="Q14" s="9">
        <f t="shared" si="4"/>
        <v>3.791469194</v>
      </c>
      <c r="R14" s="9"/>
      <c r="S14" s="9" t="str">
        <f>IF(Q14&lt;=10,,"Problema de Tensión")</f>
        <v/>
      </c>
      <c r="T14" s="9" t="str">
        <f>IF(Q14&gt;=1,,"Problema de Tensión")</f>
        <v/>
      </c>
      <c r="U14" s="9"/>
      <c r="V14" s="9"/>
      <c r="W14" s="22" t="s">
        <v>70</v>
      </c>
      <c r="X14" s="22" t="s">
        <v>71</v>
      </c>
      <c r="Y14" s="22">
        <f>5/100</f>
        <v>0.05</v>
      </c>
      <c r="Z14" s="22">
        <v>0.0</v>
      </c>
      <c r="AA14" s="9"/>
      <c r="AB14" s="9">
        <v>11.0</v>
      </c>
      <c r="AC14" s="9"/>
      <c r="AD14" s="9" t="str">
        <f>IF(AC14&lt;=10,,"Problema de Tensión")</f>
        <v/>
      </c>
      <c r="AE14" s="9" t="str">
        <f>IF(AC14&gt;=1,,"Problema de Tensión")</f>
        <v>Problema de Tensión</v>
      </c>
      <c r="AF14" s="9" t="s">
        <v>26</v>
      </c>
      <c r="AG14" s="9">
        <v>3.0</v>
      </c>
      <c r="AH14" s="9">
        <f t="shared" si="7"/>
        <v>0</v>
      </c>
      <c r="AI14" s="9"/>
      <c r="AJ14" s="1"/>
      <c r="AK14" s="1"/>
      <c r="AL14" s="1"/>
      <c r="AM14" s="1"/>
      <c r="AN14" s="1"/>
      <c r="AO14" s="1"/>
      <c r="AP14" s="1"/>
      <c r="AQ14" s="1"/>
      <c r="AR14" s="10"/>
    </row>
    <row r="15" ht="15.75" customHeight="1">
      <c r="A15" s="1"/>
      <c r="B15" s="1"/>
      <c r="C15" s="43" t="str">
        <f t="shared" si="1"/>
        <v>Adrian Quevedo</v>
      </c>
      <c r="D15" s="2"/>
      <c r="E15" s="49"/>
      <c r="F15" s="49"/>
      <c r="G15" s="49"/>
      <c r="H15" s="2"/>
      <c r="I15" s="1"/>
      <c r="J15" s="5">
        <f t="shared" si="2"/>
        <v>0</v>
      </c>
      <c r="K15" s="6">
        <f t="shared" si="3"/>
        <v>0</v>
      </c>
      <c r="L15" s="7"/>
      <c r="M15" s="11"/>
      <c r="N15" s="22" t="s">
        <v>73</v>
      </c>
      <c r="O15" s="24">
        <v>12.0</v>
      </c>
      <c r="P15" s="9">
        <f t="shared" si="5"/>
        <v>1</v>
      </c>
      <c r="Q15" s="9">
        <f t="shared" si="4"/>
        <v>0.4739336493</v>
      </c>
      <c r="R15" s="9"/>
      <c r="S15" s="9" t="str">
        <f>IF(Q15&lt;=7,,"Problema de Reintegración")</f>
        <v/>
      </c>
      <c r="T15" s="9" t="str">
        <f>IF(Q15&gt;=0,,"Problema de Reintegración")</f>
        <v/>
      </c>
      <c r="U15" s="9"/>
      <c r="V15" s="9"/>
      <c r="W15" s="22" t="s">
        <v>70</v>
      </c>
      <c r="X15" s="22" t="s">
        <v>74</v>
      </c>
      <c r="Y15" s="22">
        <f>7/100</f>
        <v>0.07</v>
      </c>
      <c r="Z15" s="22">
        <v>0.0</v>
      </c>
      <c r="AA15" s="9"/>
      <c r="AB15" s="9">
        <v>12.0</v>
      </c>
      <c r="AC15" s="9"/>
      <c r="AD15" s="9" t="str">
        <f>IF(AC15&lt;=7,,"Problema de Reintegración")</f>
        <v/>
      </c>
      <c r="AE15" s="9" t="str">
        <f>IF(AC15&gt;=0,,"Problema de Reintegración")</f>
        <v/>
      </c>
      <c r="AF15" s="9" t="s">
        <v>26</v>
      </c>
      <c r="AG15" s="9">
        <v>4.0</v>
      </c>
      <c r="AH15" s="9">
        <f t="shared" si="7"/>
        <v>1</v>
      </c>
      <c r="AI15" s="9"/>
      <c r="AJ15" s="1"/>
      <c r="AK15" s="1"/>
      <c r="AL15" s="1"/>
      <c r="AM15" s="1"/>
      <c r="AN15" s="1"/>
      <c r="AO15" s="1"/>
      <c r="AP15" s="1"/>
      <c r="AQ15" s="1"/>
      <c r="AR15" s="10"/>
    </row>
    <row r="16" ht="15.75" customHeight="1">
      <c r="A16" s="1"/>
      <c r="B16" s="1"/>
      <c r="C16" s="43" t="str">
        <f t="shared" si="1"/>
        <v>Adrian Quevedo</v>
      </c>
      <c r="D16" s="2"/>
      <c r="E16" s="48"/>
      <c r="F16" s="34"/>
      <c r="G16" s="34"/>
      <c r="H16" s="2"/>
      <c r="I16" s="1"/>
      <c r="J16" s="5">
        <f t="shared" si="2"/>
        <v>0</v>
      </c>
      <c r="K16" s="6">
        <f t="shared" si="3"/>
        <v>0</v>
      </c>
      <c r="L16" s="7"/>
      <c r="M16" s="11"/>
      <c r="N16" s="22"/>
      <c r="O16" s="24"/>
      <c r="P16" s="9"/>
      <c r="Q16" s="9"/>
      <c r="R16" s="9"/>
      <c r="S16" s="9"/>
      <c r="T16" s="9"/>
      <c r="U16" s="22"/>
      <c r="V16" s="9"/>
      <c r="W16" s="22"/>
      <c r="X16" s="22"/>
      <c r="Y16" s="22"/>
      <c r="Z16" s="22"/>
      <c r="AA16" s="9"/>
      <c r="AB16" s="9"/>
      <c r="AC16" s="9"/>
      <c r="AD16" s="9"/>
      <c r="AE16" s="9"/>
      <c r="AF16" s="9" t="s">
        <v>26</v>
      </c>
      <c r="AG16" s="9">
        <v>5.0</v>
      </c>
      <c r="AH16" s="9">
        <f t="shared" si="7"/>
        <v>1</v>
      </c>
      <c r="AI16" s="9"/>
      <c r="AJ16" s="1"/>
      <c r="AK16" s="1"/>
      <c r="AL16" s="1"/>
      <c r="AM16" s="1"/>
      <c r="AN16" s="1"/>
      <c r="AO16" s="1"/>
      <c r="AP16" s="1"/>
      <c r="AQ16" s="1"/>
      <c r="AR16" s="10"/>
    </row>
    <row r="17" ht="29.25" customHeight="1">
      <c r="A17" s="1"/>
      <c r="B17" s="1"/>
      <c r="C17" s="43" t="str">
        <f t="shared" si="1"/>
        <v>Adrian Quevedo</v>
      </c>
      <c r="D17" s="2"/>
      <c r="E17" s="34"/>
      <c r="F17" s="34"/>
      <c r="G17" s="51" t="s">
        <v>77</v>
      </c>
      <c r="H17" s="2"/>
      <c r="I17" s="1"/>
      <c r="J17" s="5">
        <f t="shared" si="2"/>
        <v>0</v>
      </c>
      <c r="K17" s="6">
        <f t="shared" si="3"/>
        <v>0</v>
      </c>
      <c r="L17" s="7"/>
      <c r="M17" s="11"/>
      <c r="N17" s="9"/>
      <c r="O17" s="16"/>
      <c r="P17" s="9"/>
      <c r="Q17" s="9"/>
      <c r="R17" s="9"/>
      <c r="S17" s="9"/>
      <c r="T17" s="22"/>
      <c r="U17" s="9" t="s">
        <v>78</v>
      </c>
      <c r="V17" s="9"/>
      <c r="W17" s="9"/>
      <c r="X17" s="9"/>
      <c r="Y17" s="9"/>
      <c r="Z17" s="9"/>
      <c r="AA17" s="9"/>
      <c r="AB17" s="9"/>
      <c r="AC17" s="9"/>
      <c r="AD17" s="9"/>
      <c r="AE17" s="9"/>
      <c r="AF17" s="9"/>
      <c r="AG17" s="9">
        <v>6.0</v>
      </c>
      <c r="AH17" s="9">
        <f t="shared" si="7"/>
        <v>1</v>
      </c>
      <c r="AI17" s="9"/>
      <c r="AJ17" s="1"/>
      <c r="AK17" s="1"/>
      <c r="AL17" s="1"/>
      <c r="AM17" s="1"/>
      <c r="AN17" s="1"/>
      <c r="AO17" s="1"/>
      <c r="AP17" s="1"/>
      <c r="AQ17" s="1"/>
      <c r="AR17" s="10"/>
    </row>
    <row r="18" ht="37.5" customHeight="1">
      <c r="A18" s="1"/>
      <c r="B18" s="1"/>
      <c r="C18" s="43" t="str">
        <f t="shared" si="1"/>
        <v>Adrian Quevedo</v>
      </c>
      <c r="D18" s="2"/>
      <c r="E18" s="34"/>
      <c r="F18" s="34"/>
      <c r="G18" s="35"/>
      <c r="H18" s="2"/>
      <c r="I18" s="1"/>
      <c r="J18" s="5">
        <f t="shared" si="2"/>
        <v>0</v>
      </c>
      <c r="K18" s="6">
        <f t="shared" si="3"/>
        <v>0</v>
      </c>
      <c r="L18" s="7"/>
      <c r="M18" s="11"/>
      <c r="N18" s="22" t="s">
        <v>79</v>
      </c>
      <c r="O18" s="16" t="s">
        <v>80</v>
      </c>
      <c r="P18" s="9" t="s">
        <v>80</v>
      </c>
      <c r="Q18" s="9" t="s">
        <v>80</v>
      </c>
      <c r="R18" s="9"/>
      <c r="S18" s="9" t="s">
        <v>82</v>
      </c>
      <c r="T18" s="9"/>
      <c r="U18" s="9"/>
      <c r="V18" s="9"/>
      <c r="W18" s="9"/>
      <c r="X18" s="9"/>
      <c r="Y18" s="9"/>
      <c r="Z18" s="9"/>
      <c r="AA18" s="9"/>
      <c r="AB18" s="9"/>
      <c r="AC18" s="9"/>
      <c r="AD18" s="9"/>
      <c r="AE18" s="9"/>
      <c r="AF18" s="9"/>
      <c r="AG18" s="9">
        <v>7.0</v>
      </c>
      <c r="AH18" s="9">
        <f t="shared" si="7"/>
        <v>0</v>
      </c>
      <c r="AI18" s="9"/>
      <c r="AJ18" s="1"/>
      <c r="AK18" s="1"/>
      <c r="AL18" s="1"/>
      <c r="AM18" s="1"/>
      <c r="AN18" s="1"/>
      <c r="AO18" s="1"/>
      <c r="AP18" s="1"/>
      <c r="AQ18" s="1"/>
      <c r="AR18" s="10"/>
    </row>
    <row r="19" ht="30.0" customHeight="1">
      <c r="A19" s="1"/>
      <c r="B19" s="1"/>
      <c r="C19" s="43" t="str">
        <f t="shared" si="1"/>
        <v>Adrian Quevedo</v>
      </c>
      <c r="D19" s="2"/>
      <c r="E19" s="38"/>
      <c r="F19" s="35"/>
      <c r="G19" s="35"/>
      <c r="H19" s="2"/>
      <c r="I19" s="1"/>
      <c r="J19" s="5">
        <f t="shared" si="2"/>
        <v>0</v>
      </c>
      <c r="K19" s="6">
        <f t="shared" si="3"/>
        <v>0</v>
      </c>
      <c r="L19" s="7"/>
      <c r="M19" s="53" t="s">
        <v>83</v>
      </c>
      <c r="N19" s="22" t="s">
        <v>84</v>
      </c>
      <c r="O19" s="53" t="s">
        <v>14</v>
      </c>
      <c r="P19" s="9">
        <f t="shared" ref="P19:P25" si="8">COUNTIFS(C$3:C$558,O19,K$3:K$558,"&gt;0") + COUNTIFS(C$3:C$558,M19,K$3:K$558,"&gt;0")</f>
        <v>27</v>
      </c>
      <c r="Q19" s="9"/>
      <c r="R19" s="9"/>
      <c r="S19" s="9"/>
      <c r="T19" s="9"/>
      <c r="U19" s="9"/>
      <c r="V19" s="9"/>
      <c r="W19" s="9"/>
      <c r="X19" s="9"/>
      <c r="Y19" s="9"/>
      <c r="Z19" s="9"/>
      <c r="AA19" s="9"/>
      <c r="AB19" s="9"/>
      <c r="AC19" s="9"/>
      <c r="AD19" s="9"/>
      <c r="AE19" s="9"/>
      <c r="AF19" s="9"/>
      <c r="AG19" s="9">
        <v>8.0</v>
      </c>
      <c r="AH19" s="9">
        <f t="shared" si="7"/>
        <v>1</v>
      </c>
      <c r="AI19" s="9"/>
      <c r="AJ19" s="1"/>
      <c r="AK19" s="1"/>
      <c r="AL19" s="1"/>
      <c r="AM19" s="1"/>
      <c r="AN19" s="1"/>
      <c r="AO19" s="1"/>
      <c r="AP19" s="1"/>
      <c r="AQ19" s="1"/>
      <c r="AR19" s="10"/>
    </row>
    <row r="20" ht="36.75" customHeight="1">
      <c r="A20" s="1"/>
      <c r="B20" s="1"/>
      <c r="C20" s="54" t="str">
        <f t="shared" si="1"/>
        <v>Adrian Quevedo</v>
      </c>
      <c r="D20" s="2"/>
      <c r="E20" s="55" t="s">
        <v>33</v>
      </c>
      <c r="F20" s="31">
        <v>0.43472222222222223</v>
      </c>
      <c r="G20" s="32" t="s">
        <v>86</v>
      </c>
      <c r="H20" s="2"/>
      <c r="I20" s="1"/>
      <c r="J20" s="5">
        <f t="shared" si="2"/>
        <v>0</v>
      </c>
      <c r="K20" s="6">
        <f t="shared" si="3"/>
        <v>0</v>
      </c>
      <c r="L20" s="7"/>
      <c r="M20" s="56" t="s">
        <v>87</v>
      </c>
      <c r="N20" s="22" t="s">
        <v>84</v>
      </c>
      <c r="O20" s="53" t="s">
        <v>33</v>
      </c>
      <c r="P20" s="9">
        <f t="shared" si="8"/>
        <v>50</v>
      </c>
      <c r="Q20" s="9"/>
      <c r="R20" s="9"/>
      <c r="S20" s="9"/>
      <c r="T20" s="9"/>
      <c r="U20" s="9"/>
      <c r="V20" s="9"/>
      <c r="W20" s="9"/>
      <c r="X20" s="9"/>
      <c r="Y20" s="9"/>
      <c r="Z20" s="9"/>
      <c r="AA20" s="9"/>
      <c r="AB20" s="9"/>
      <c r="AC20" s="9"/>
      <c r="AD20" s="9"/>
      <c r="AE20" s="9"/>
      <c r="AF20" s="9"/>
      <c r="AG20" s="9">
        <v>9.0</v>
      </c>
      <c r="AH20" s="9">
        <f t="shared" si="7"/>
        <v>0</v>
      </c>
      <c r="AI20" s="9"/>
      <c r="AJ20" s="1"/>
      <c r="AK20" s="1"/>
      <c r="AL20" s="1"/>
      <c r="AM20" s="1"/>
      <c r="AN20" s="1"/>
      <c r="AO20" s="1"/>
      <c r="AP20" s="1"/>
      <c r="AQ20" s="1"/>
      <c r="AR20" s="10"/>
    </row>
    <row r="21" ht="47.25" customHeight="1">
      <c r="A21" s="1"/>
      <c r="B21" s="1"/>
      <c r="C21" s="54" t="str">
        <f t="shared" si="1"/>
        <v>Adrian Quevedo</v>
      </c>
      <c r="D21" s="2"/>
      <c r="E21" s="46"/>
      <c r="F21" s="34"/>
      <c r="G21" s="35" t="s">
        <v>88</v>
      </c>
      <c r="H21" s="2"/>
      <c r="I21" s="1"/>
      <c r="J21" s="5">
        <f t="shared" si="2"/>
        <v>0</v>
      </c>
      <c r="K21" s="6">
        <f t="shared" si="3"/>
        <v>0</v>
      </c>
      <c r="L21" s="7"/>
      <c r="M21" s="57" t="s">
        <v>89</v>
      </c>
      <c r="N21" s="22" t="s">
        <v>84</v>
      </c>
      <c r="O21" s="53" t="s">
        <v>90</v>
      </c>
      <c r="P21" s="9">
        <f t="shared" si="8"/>
        <v>54</v>
      </c>
      <c r="Q21" s="9"/>
      <c r="R21" s="9"/>
      <c r="S21" s="9"/>
      <c r="T21" s="9"/>
      <c r="U21" s="9"/>
      <c r="V21" s="9"/>
      <c r="W21" s="9"/>
      <c r="X21" s="9"/>
      <c r="Y21" s="9"/>
      <c r="Z21" s="9"/>
      <c r="AA21" s="9"/>
      <c r="AB21" s="9"/>
      <c r="AC21" s="9"/>
      <c r="AD21" s="9"/>
      <c r="AE21" s="9"/>
      <c r="AF21" s="9"/>
      <c r="AG21" s="9">
        <v>10.0</v>
      </c>
      <c r="AH21" s="9">
        <f t="shared" si="7"/>
        <v>1</v>
      </c>
      <c r="AI21" s="9"/>
      <c r="AJ21" s="1"/>
      <c r="AK21" s="1"/>
      <c r="AL21" s="1"/>
      <c r="AM21" s="1"/>
      <c r="AN21" s="1"/>
      <c r="AO21" s="1"/>
      <c r="AP21" s="1"/>
      <c r="AQ21" s="1"/>
      <c r="AR21" s="10"/>
    </row>
    <row r="22" ht="27.0" customHeight="1">
      <c r="A22" s="1"/>
      <c r="B22" s="1"/>
      <c r="C22" s="54" t="str">
        <f t="shared" si="1"/>
        <v>Adrian Quevedo</v>
      </c>
      <c r="D22" s="2"/>
      <c r="E22" s="46"/>
      <c r="F22" s="34"/>
      <c r="G22" s="32" t="s">
        <v>91</v>
      </c>
      <c r="H22" s="2"/>
      <c r="I22" s="1"/>
      <c r="J22" s="5">
        <f t="shared" si="2"/>
        <v>0</v>
      </c>
      <c r="K22" s="6">
        <f t="shared" si="3"/>
        <v>0</v>
      </c>
      <c r="L22" s="7"/>
      <c r="M22" s="58" t="s">
        <v>92</v>
      </c>
      <c r="N22" s="22" t="s">
        <v>84</v>
      </c>
      <c r="O22" s="56" t="s">
        <v>93</v>
      </c>
      <c r="P22" s="9">
        <f t="shared" si="8"/>
        <v>45</v>
      </c>
      <c r="Q22" s="9"/>
      <c r="R22" s="9"/>
      <c r="S22" s="9"/>
      <c r="T22" s="9"/>
      <c r="U22" s="9"/>
      <c r="V22" s="9"/>
      <c r="W22" s="9"/>
      <c r="X22" s="9"/>
      <c r="Y22" s="9"/>
      <c r="Z22" s="9"/>
      <c r="AA22" s="9"/>
      <c r="AB22" s="9"/>
      <c r="AC22" s="9"/>
      <c r="AD22" s="9"/>
      <c r="AE22" s="9"/>
      <c r="AF22" s="9"/>
      <c r="AG22" s="9">
        <v>11.0</v>
      </c>
      <c r="AH22" s="9">
        <f t="shared" si="7"/>
        <v>0</v>
      </c>
      <c r="AI22" s="9"/>
      <c r="AJ22" s="1"/>
      <c r="AK22" s="1"/>
      <c r="AL22" s="1"/>
      <c r="AM22" s="1"/>
      <c r="AN22" s="1"/>
      <c r="AO22" s="1"/>
      <c r="AP22" s="1"/>
      <c r="AQ22" s="1"/>
      <c r="AR22" s="10"/>
    </row>
    <row r="23" ht="27.0" customHeight="1">
      <c r="A23" s="1"/>
      <c r="B23" s="1"/>
      <c r="C23" s="54" t="str">
        <f t="shared" si="1"/>
        <v>Adrian Quevedo</v>
      </c>
      <c r="D23" s="2"/>
      <c r="E23" s="46"/>
      <c r="F23" s="34"/>
      <c r="G23" s="35" t="s">
        <v>94</v>
      </c>
      <c r="H23" s="2"/>
      <c r="I23" s="1"/>
      <c r="J23" s="5">
        <f t="shared" si="2"/>
        <v>0</v>
      </c>
      <c r="K23" s="6">
        <f t="shared" si="3"/>
        <v>0</v>
      </c>
      <c r="L23" s="7"/>
      <c r="M23" s="59"/>
      <c r="N23" s="22" t="s">
        <v>84</v>
      </c>
      <c r="O23" s="60" t="s">
        <v>96</v>
      </c>
      <c r="P23" s="9">
        <f t="shared" si="8"/>
        <v>11</v>
      </c>
      <c r="Q23" s="9"/>
      <c r="R23" s="9"/>
      <c r="S23" s="9"/>
      <c r="T23" s="9"/>
      <c r="U23" s="9"/>
      <c r="V23" s="9"/>
      <c r="W23" s="9"/>
      <c r="X23" s="9"/>
      <c r="Y23" s="9"/>
      <c r="Z23" s="9"/>
      <c r="AA23" s="9"/>
      <c r="AB23" s="9"/>
      <c r="AC23" s="9"/>
      <c r="AD23" s="9"/>
      <c r="AE23" s="9"/>
      <c r="AF23" s="9"/>
      <c r="AG23" s="9">
        <v>12.0</v>
      </c>
      <c r="AH23" s="9">
        <f t="shared" si="7"/>
        <v>0</v>
      </c>
      <c r="AI23" s="9"/>
      <c r="AJ23" s="9"/>
      <c r="AK23" s="9"/>
      <c r="AL23" s="9"/>
      <c r="AM23" s="9"/>
      <c r="AN23" s="9"/>
      <c r="AO23" s="9"/>
      <c r="AP23" s="9"/>
      <c r="AQ23" s="9"/>
      <c r="AR23" s="9"/>
    </row>
    <row r="24" ht="24.0" customHeight="1">
      <c r="A24" s="1"/>
      <c r="B24" s="1"/>
      <c r="C24" s="54" t="str">
        <f t="shared" si="1"/>
        <v>Adrian Quevedo</v>
      </c>
      <c r="D24" s="2"/>
      <c r="E24" s="46"/>
      <c r="F24" s="34"/>
      <c r="G24" s="32" t="s">
        <v>99</v>
      </c>
      <c r="H24" s="2"/>
      <c r="I24" s="44" t="s">
        <v>100</v>
      </c>
      <c r="J24" s="5">
        <f t="shared" si="2"/>
        <v>35</v>
      </c>
      <c r="K24" s="6">
        <f t="shared" si="3"/>
        <v>6</v>
      </c>
      <c r="L24" s="7"/>
      <c r="M24" s="11"/>
      <c r="N24" s="22" t="s">
        <v>84</v>
      </c>
      <c r="O24" s="16"/>
      <c r="P24" s="9">
        <f t="shared" si="8"/>
        <v>0</v>
      </c>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row>
    <row r="25" ht="27.75" customHeight="1">
      <c r="A25" s="1"/>
      <c r="B25" s="1"/>
      <c r="C25" s="54" t="str">
        <f t="shared" si="1"/>
        <v>Adrian Quevedo</v>
      </c>
      <c r="D25" s="2"/>
      <c r="E25" s="46"/>
      <c r="F25" s="34"/>
      <c r="G25" s="35"/>
      <c r="H25" s="2"/>
      <c r="I25" s="1"/>
      <c r="J25" s="5">
        <f t="shared" si="2"/>
        <v>0</v>
      </c>
      <c r="K25" s="6">
        <f t="shared" si="3"/>
        <v>0</v>
      </c>
      <c r="L25" s="7"/>
      <c r="M25" s="11"/>
      <c r="N25" s="22" t="s">
        <v>84</v>
      </c>
      <c r="O25" s="16"/>
      <c r="P25" s="9">
        <f t="shared" si="8"/>
        <v>0</v>
      </c>
      <c r="Q25" s="22" t="s">
        <v>7</v>
      </c>
      <c r="R25" s="9"/>
      <c r="S25" s="9"/>
      <c r="T25" s="9"/>
      <c r="U25" s="22" t="s">
        <v>7</v>
      </c>
      <c r="V25" s="22" t="s">
        <v>7</v>
      </c>
      <c r="W25" s="9"/>
      <c r="X25" s="9"/>
      <c r="Y25" s="9"/>
      <c r="Z25" s="9"/>
      <c r="AA25" s="9"/>
      <c r="AB25" s="9"/>
      <c r="AC25" s="9"/>
      <c r="AD25" s="9"/>
      <c r="AE25" s="9"/>
      <c r="AF25" s="9"/>
      <c r="AG25" s="9"/>
      <c r="AH25" s="9"/>
      <c r="AI25" s="9"/>
      <c r="AJ25" s="9"/>
      <c r="AK25" s="9"/>
      <c r="AL25" s="9"/>
      <c r="AM25" s="9"/>
      <c r="AN25" s="9"/>
      <c r="AO25" s="9"/>
      <c r="AP25" s="9"/>
      <c r="AQ25" s="9"/>
      <c r="AR25" s="9"/>
    </row>
    <row r="26" ht="35.25" customHeight="1">
      <c r="A26" s="1"/>
      <c r="B26" s="1"/>
      <c r="C26" s="54" t="str">
        <f t="shared" si="1"/>
        <v>Adrian Quevedo</v>
      </c>
      <c r="D26" s="2"/>
      <c r="E26" s="38"/>
      <c r="F26" s="35"/>
      <c r="G26" s="35"/>
      <c r="H26" s="2"/>
      <c r="I26" s="1"/>
      <c r="J26" s="5">
        <f t="shared" si="2"/>
        <v>0</v>
      </c>
      <c r="K26" s="6">
        <f t="shared" si="3"/>
        <v>0</v>
      </c>
      <c r="L26" s="7"/>
      <c r="M26" s="11"/>
      <c r="N26" s="22"/>
      <c r="O26" s="16"/>
      <c r="P26" s="22" t="s">
        <v>101</v>
      </c>
      <c r="Q26" s="22" t="s">
        <v>11</v>
      </c>
      <c r="R26" s="22"/>
      <c r="S26" s="22" t="s">
        <v>102</v>
      </c>
      <c r="T26" s="9"/>
      <c r="U26" s="22" t="s">
        <v>103</v>
      </c>
      <c r="V26" s="22" t="s">
        <v>104</v>
      </c>
      <c r="W26" s="9"/>
      <c r="X26" s="9"/>
      <c r="Y26" s="9"/>
      <c r="Z26" s="9"/>
      <c r="AA26" s="9"/>
      <c r="AB26" s="22" t="s">
        <v>105</v>
      </c>
      <c r="AC26" s="9"/>
      <c r="AD26" s="9"/>
      <c r="AE26" s="9"/>
      <c r="AF26" s="9"/>
      <c r="AG26" s="9"/>
      <c r="AH26" s="9"/>
      <c r="AI26" s="9"/>
      <c r="AJ26" s="9"/>
      <c r="AK26" s="9"/>
      <c r="AL26" s="9"/>
      <c r="AM26" s="9"/>
      <c r="AN26" s="9"/>
      <c r="AO26" s="9"/>
      <c r="AP26" s="22" t="s">
        <v>106</v>
      </c>
      <c r="AQ26" s="9"/>
      <c r="AR26" s="9"/>
    </row>
    <row r="27" ht="39.75" customHeight="1">
      <c r="A27" s="1"/>
      <c r="B27" s="1"/>
      <c r="C27" s="61" t="str">
        <f t="shared" si="1"/>
        <v>Pablo Velazquez</v>
      </c>
      <c r="D27" s="2"/>
      <c r="E27" s="62" t="s">
        <v>90</v>
      </c>
      <c r="F27" s="31">
        <v>0.43472222222222223</v>
      </c>
      <c r="G27" s="32" t="s">
        <v>109</v>
      </c>
      <c r="H27" s="2"/>
      <c r="I27" s="44" t="s">
        <v>110</v>
      </c>
      <c r="J27" s="5">
        <f t="shared" si="2"/>
        <v>10</v>
      </c>
      <c r="K27" s="6">
        <f t="shared" si="3"/>
        <v>1</v>
      </c>
      <c r="L27" s="7"/>
      <c r="M27" s="11"/>
      <c r="N27" s="22" t="s">
        <v>107</v>
      </c>
      <c r="O27" s="16" t="s">
        <v>108</v>
      </c>
      <c r="P27" s="9"/>
      <c r="Q27" s="9"/>
      <c r="R27" s="9"/>
      <c r="S27" s="9">
        <f>COUNTIFS(C$3:C$558,S$18,K$3:K$558,"&gt;0") + COUNTIFS(C$3:C$558,T$18,K$3:K$558,"&gt;0")</f>
        <v>0</v>
      </c>
      <c r="T27" s="9">
        <f>(S27/P$3)*100</f>
        <v>0</v>
      </c>
      <c r="U27" s="9"/>
      <c r="V27" s="63"/>
      <c r="W27" s="64" t="s">
        <v>111</v>
      </c>
      <c r="X27" s="65" t="s">
        <v>112</v>
      </c>
      <c r="Y27" s="65" t="s">
        <v>113</v>
      </c>
      <c r="Z27" s="22" t="s">
        <v>18</v>
      </c>
      <c r="AA27" s="9"/>
      <c r="AB27" s="22" t="s">
        <v>114</v>
      </c>
      <c r="AC27" s="22" t="s">
        <v>115</v>
      </c>
      <c r="AD27" s="22" t="s">
        <v>116</v>
      </c>
      <c r="AE27" s="22" t="s">
        <v>17</v>
      </c>
      <c r="AF27" s="22" t="s">
        <v>18</v>
      </c>
      <c r="AG27" s="22" t="s">
        <v>117</v>
      </c>
      <c r="AH27" s="22" t="s">
        <v>118</v>
      </c>
      <c r="AI27" s="9"/>
      <c r="AJ27" s="9"/>
      <c r="AK27" s="9" t="s">
        <v>119</v>
      </c>
      <c r="AL27" s="9" t="s">
        <v>120</v>
      </c>
      <c r="AM27" s="9" t="s">
        <v>121</v>
      </c>
      <c r="AN27" s="9"/>
      <c r="AO27" s="9"/>
      <c r="AP27" s="9" t="str">
        <f>S18</f>
        <v>hernan</v>
      </c>
      <c r="AQ27" s="9"/>
      <c r="AR27" s="9" t="s">
        <v>26</v>
      </c>
    </row>
    <row r="28" ht="36.75" customHeight="1">
      <c r="A28" s="1"/>
      <c r="B28" s="1"/>
      <c r="C28" s="61" t="str">
        <f t="shared" si="1"/>
        <v>Pablo Velazquez</v>
      </c>
      <c r="D28" s="2"/>
      <c r="E28" s="46"/>
      <c r="F28" s="34"/>
      <c r="G28" s="35"/>
      <c r="H28" s="2"/>
      <c r="I28" s="1"/>
      <c r="J28" s="5">
        <f t="shared" si="2"/>
        <v>0</v>
      </c>
      <c r="K28" s="6">
        <f t="shared" si="3"/>
        <v>0</v>
      </c>
      <c r="L28" s="7"/>
      <c r="M28" s="11"/>
      <c r="N28" s="22" t="s">
        <v>122</v>
      </c>
      <c r="O28" s="24">
        <v>1.0</v>
      </c>
      <c r="P28" s="9">
        <f t="shared" ref="P28:P63" si="9">COUNTIF(I$3:I$24,W28)</f>
        <v>0</v>
      </c>
      <c r="Q28" s="9">
        <f t="shared" ref="Q28:Q63" si="10">(P28/P$3)</f>
        <v>0</v>
      </c>
      <c r="R28" s="9"/>
      <c r="S28" s="9">
        <f t="shared" ref="S28:S63" si="11">COUNTIFS(J$3:J$558,O28,C$3:C$558,S$18) + COUNTIFS(J$3:J$558,O28,C$3:C$558,T$18)
</f>
        <v>0</v>
      </c>
      <c r="T28" s="9" t="str">
        <f t="shared" ref="T28:T63" si="12">IF(P28&lt;&gt;0,S28/P28,"oo")</f>
        <v>oo</v>
      </c>
      <c r="U28" s="9">
        <f t="shared" ref="U28:U63" si="13">IF(P28&lt;&gt;0,T28,0)</f>
        <v>0</v>
      </c>
      <c r="V28" s="63">
        <f t="shared" ref="V28:V63" si="14">U28*Q28</f>
        <v>0</v>
      </c>
      <c r="W28" s="66" t="s">
        <v>123</v>
      </c>
      <c r="X28" s="67" t="s">
        <v>124</v>
      </c>
      <c r="Y28" s="68" t="s">
        <v>125</v>
      </c>
      <c r="Z28" s="22">
        <v>5.0</v>
      </c>
      <c r="AA28" s="9"/>
      <c r="AB28" s="9">
        <f t="shared" ref="AB28:AB63" si="15">SUMIFS(V$28:V$63,Y$28:Y$63,Y28)</f>
        <v>0</v>
      </c>
      <c r="AC28" s="9">
        <f t="shared" ref="AC28:AC63" si="16">SUMIFS(Q$28:Q$63,Y$28:Y$63,Y28)</f>
        <v>0</v>
      </c>
      <c r="AD28" s="9">
        <f t="shared" ref="AD28:AD63" si="17">IF(AC28&lt;&gt;0,AB28/AC28,0)</f>
        <v>0</v>
      </c>
      <c r="AE28" s="22" t="s">
        <v>126</v>
      </c>
      <c r="AF28" s="22">
        <v>6.0</v>
      </c>
      <c r="AG28" s="22" t="s">
        <v>127</v>
      </c>
      <c r="AH28" s="9">
        <f t="shared" ref="AH28:AH52" si="18">SUMIFS(V$28:V$63,Y$28:Y$63,AG28,Z$28:Z$63,AF28)</f>
        <v>0</v>
      </c>
      <c r="AI28" s="9" t="str">
        <f t="shared" ref="AI28:AI52" si="19">IF(AH28&lt;0.21,"BAJO",0)</f>
        <v>BAJO</v>
      </c>
      <c r="AJ28" s="9">
        <f t="shared" ref="AJ28:AJ52" si="20">IF(AH28&gt;0.5,"ALTO",0)</f>
        <v>0</v>
      </c>
      <c r="AK28" s="9" t="s">
        <v>24</v>
      </c>
      <c r="AL28" s="9" t="s">
        <v>128</v>
      </c>
      <c r="AM28" s="69" t="s">
        <v>129</v>
      </c>
      <c r="AN28" s="9"/>
      <c r="AO28" s="9"/>
      <c r="AP28" s="9" t="str">
        <f>IF(AND(AI$28&lt;&gt;0, AH$17&lt;&gt;0),AL$28&amp;" - "&amp;AK$28,0)</f>
        <v>Estudiante requiere entrenamiento de subhabilidad Informar - Comunicación</v>
      </c>
      <c r="AQ28" s="9"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9" t="s">
        <v>26</v>
      </c>
    </row>
    <row r="29" ht="31.5" customHeight="1">
      <c r="A29" s="1"/>
      <c r="B29" s="1"/>
      <c r="C29" s="61" t="str">
        <f t="shared" si="1"/>
        <v>Pablo Velazquez</v>
      </c>
      <c r="D29" s="2"/>
      <c r="E29" s="38"/>
      <c r="F29" s="35"/>
      <c r="G29" s="35"/>
      <c r="H29" s="2"/>
      <c r="I29" s="1"/>
      <c r="J29" s="5">
        <f t="shared" si="2"/>
        <v>0</v>
      </c>
      <c r="K29" s="6">
        <f t="shared" si="3"/>
        <v>0</v>
      </c>
      <c r="L29" s="7"/>
      <c r="M29" s="11"/>
      <c r="N29" s="22" t="s">
        <v>122</v>
      </c>
      <c r="O29" s="24">
        <v>2.0</v>
      </c>
      <c r="P29" s="9">
        <f t="shared" si="9"/>
        <v>0</v>
      </c>
      <c r="Q29" s="9">
        <f t="shared" si="10"/>
        <v>0</v>
      </c>
      <c r="R29" s="9"/>
      <c r="S29" s="9">
        <f t="shared" si="11"/>
        <v>0</v>
      </c>
      <c r="T29" s="9" t="str">
        <f t="shared" si="12"/>
        <v>oo</v>
      </c>
      <c r="U29" s="9">
        <f t="shared" si="13"/>
        <v>0</v>
      </c>
      <c r="V29" s="63">
        <f t="shared" si="14"/>
        <v>0</v>
      </c>
      <c r="W29" s="66" t="s">
        <v>131</v>
      </c>
      <c r="X29" s="67" t="s">
        <v>132</v>
      </c>
      <c r="Y29" s="68" t="s">
        <v>133</v>
      </c>
      <c r="Z29" s="22">
        <v>5.0</v>
      </c>
      <c r="AA29" s="9"/>
      <c r="AB29" s="9">
        <f t="shared" si="15"/>
        <v>0</v>
      </c>
      <c r="AC29" s="9">
        <f t="shared" si="16"/>
        <v>0.004739336493</v>
      </c>
      <c r="AD29" s="9">
        <f t="shared" si="17"/>
        <v>0</v>
      </c>
      <c r="AE29" s="22"/>
      <c r="AF29" s="22">
        <v>6.0</v>
      </c>
      <c r="AG29" s="22" t="s">
        <v>134</v>
      </c>
      <c r="AH29" s="9">
        <f t="shared" si="18"/>
        <v>0</v>
      </c>
      <c r="AI29" s="9" t="str">
        <f t="shared" si="19"/>
        <v>BAJO</v>
      </c>
      <c r="AJ29" s="9">
        <f t="shared" si="20"/>
        <v>0</v>
      </c>
      <c r="AK29" s="9" t="s">
        <v>24</v>
      </c>
      <c r="AL29" s="9" t="s">
        <v>135</v>
      </c>
      <c r="AM29" s="69" t="s">
        <v>136</v>
      </c>
      <c r="AN29" s="9"/>
      <c r="AO29" s="9"/>
      <c r="AP29" s="9" t="str">
        <f>IF( AND(AI$29&lt;&gt;0,AH$17&lt;&gt;0),AL$29&amp;" - "&amp;AK$29,0)</f>
        <v>Estudiante requiere entrenamiento de subhabilidad Tarea - Comunicación</v>
      </c>
      <c r="AQ29" s="9"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9" t="s">
        <v>26</v>
      </c>
    </row>
    <row r="30" ht="52.5" customHeight="1">
      <c r="A30" s="1"/>
      <c r="B30" s="1"/>
      <c r="C30" s="61" t="str">
        <f t="shared" si="1"/>
        <v>Adrian Quevedo</v>
      </c>
      <c r="D30" s="2"/>
      <c r="E30" s="62" t="s">
        <v>33</v>
      </c>
      <c r="F30" s="31">
        <v>0.43472222222222223</v>
      </c>
      <c r="G30" s="35" t="s">
        <v>138</v>
      </c>
      <c r="H30" s="2"/>
      <c r="I30" s="1"/>
      <c r="J30" s="5">
        <f t="shared" si="2"/>
        <v>0</v>
      </c>
      <c r="K30" s="6">
        <f t="shared" si="3"/>
        <v>0</v>
      </c>
      <c r="L30" s="7"/>
      <c r="M30" s="11"/>
      <c r="N30" s="22" t="s">
        <v>122</v>
      </c>
      <c r="O30" s="24">
        <v>3.0</v>
      </c>
      <c r="P30" s="9">
        <f t="shared" si="9"/>
        <v>0</v>
      </c>
      <c r="Q30" s="9">
        <f t="shared" si="10"/>
        <v>0</v>
      </c>
      <c r="R30" s="9"/>
      <c r="S30" s="9">
        <f t="shared" si="11"/>
        <v>0</v>
      </c>
      <c r="T30" s="9" t="str">
        <f t="shared" si="12"/>
        <v>oo</v>
      </c>
      <c r="U30" s="9">
        <f t="shared" si="13"/>
        <v>0</v>
      </c>
      <c r="V30" s="63">
        <f t="shared" si="14"/>
        <v>0</v>
      </c>
      <c r="W30" s="66" t="s">
        <v>139</v>
      </c>
      <c r="X30" s="67" t="s">
        <v>140</v>
      </c>
      <c r="Y30" s="68" t="s">
        <v>133</v>
      </c>
      <c r="Z30" s="22">
        <v>5.0</v>
      </c>
      <c r="AA30" s="9"/>
      <c r="AB30" s="9">
        <f t="shared" si="15"/>
        <v>0</v>
      </c>
      <c r="AC30" s="9">
        <f t="shared" si="16"/>
        <v>0.004739336493</v>
      </c>
      <c r="AD30" s="9">
        <f t="shared" si="17"/>
        <v>0</v>
      </c>
      <c r="AE30" s="22"/>
      <c r="AF30" s="22">
        <v>7.0</v>
      </c>
      <c r="AG30" s="22" t="s">
        <v>141</v>
      </c>
      <c r="AH30" s="9">
        <f t="shared" si="18"/>
        <v>0</v>
      </c>
      <c r="AI30" s="9" t="str">
        <f t="shared" si="19"/>
        <v>BAJO</v>
      </c>
      <c r="AJ30" s="9">
        <f t="shared" si="20"/>
        <v>0</v>
      </c>
      <c r="AK30" s="9" t="s">
        <v>24</v>
      </c>
      <c r="AL30" s="9" t="s">
        <v>142</v>
      </c>
      <c r="AM30" s="69" t="s">
        <v>143</v>
      </c>
      <c r="AN30" s="9"/>
      <c r="AO30" s="9"/>
      <c r="AP30" s="9">
        <f>IF( AND(AI$30&lt;&gt;0,AH$18&lt;&gt;0),AL$30&amp;" - "&amp;AK$30,0)</f>
        <v>0</v>
      </c>
      <c r="AQ30" s="9">
        <f>IF( AP30&lt;&gt;0,AM$30,0)</f>
        <v>0</v>
      </c>
      <c r="AR30" s="9" t="s">
        <v>26</v>
      </c>
    </row>
    <row r="31" ht="24.75" customHeight="1">
      <c r="A31" s="1"/>
      <c r="B31" s="1"/>
      <c r="C31" s="61" t="str">
        <f t="shared" si="1"/>
        <v>Adrian Quevedo</v>
      </c>
      <c r="D31" s="2"/>
      <c r="E31" s="46"/>
      <c r="F31" s="34"/>
      <c r="G31" s="35"/>
      <c r="H31" s="2"/>
      <c r="I31" s="1"/>
      <c r="J31" s="5">
        <f t="shared" si="2"/>
        <v>0</v>
      </c>
      <c r="K31" s="6">
        <f t="shared" si="3"/>
        <v>0</v>
      </c>
      <c r="L31" s="7"/>
      <c r="M31" s="11"/>
      <c r="N31" s="22" t="s">
        <v>122</v>
      </c>
      <c r="O31" s="24">
        <v>4.0</v>
      </c>
      <c r="P31" s="9">
        <f t="shared" si="9"/>
        <v>0</v>
      </c>
      <c r="Q31" s="9">
        <f t="shared" si="10"/>
        <v>0</v>
      </c>
      <c r="R31" s="9"/>
      <c r="S31" s="9">
        <f t="shared" si="11"/>
        <v>0</v>
      </c>
      <c r="T31" s="9" t="str">
        <f t="shared" si="12"/>
        <v>oo</v>
      </c>
      <c r="U31" s="9">
        <f t="shared" si="13"/>
        <v>0</v>
      </c>
      <c r="V31" s="63">
        <f t="shared" si="14"/>
        <v>0</v>
      </c>
      <c r="W31" s="66" t="s">
        <v>144</v>
      </c>
      <c r="X31" s="67" t="s">
        <v>145</v>
      </c>
      <c r="Y31" s="68" t="s">
        <v>133</v>
      </c>
      <c r="Z31" s="22">
        <v>12.0</v>
      </c>
      <c r="AA31" s="9"/>
      <c r="AB31" s="9">
        <f t="shared" si="15"/>
        <v>0</v>
      </c>
      <c r="AC31" s="9">
        <f t="shared" si="16"/>
        <v>0.004739336493</v>
      </c>
      <c r="AD31" s="9">
        <f t="shared" si="17"/>
        <v>0</v>
      </c>
      <c r="AE31" s="22" t="s">
        <v>37</v>
      </c>
      <c r="AF31" s="22">
        <v>5.0</v>
      </c>
      <c r="AG31" s="22" t="s">
        <v>133</v>
      </c>
      <c r="AH31" s="9">
        <f t="shared" si="18"/>
        <v>0</v>
      </c>
      <c r="AI31" s="9" t="str">
        <f t="shared" si="19"/>
        <v>BAJO</v>
      </c>
      <c r="AJ31" s="9">
        <f t="shared" si="20"/>
        <v>0</v>
      </c>
      <c r="AK31" s="9" t="s">
        <v>37</v>
      </c>
      <c r="AL31" s="9" t="s">
        <v>146</v>
      </c>
      <c r="AM31" s="69" t="s">
        <v>147</v>
      </c>
      <c r="AN31" s="9"/>
      <c r="AO31" s="9"/>
      <c r="AP31" s="9" t="str">
        <f>IF( AND(AI$31&lt;&gt;0,AH$16&lt;&gt;0),AL$31&amp;" - "&amp;AK$31,0)</f>
        <v>Estudiante requiere entrenamiento de subhabilidad Argumentación - Evaluación</v>
      </c>
      <c r="AQ31" s="9" t="str">
        <f>IF( AP31&lt;&gt;0,AM$31,0)</f>
        <v>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v>
      </c>
      <c r="AR31" s="9" t="s">
        <v>26</v>
      </c>
    </row>
    <row r="32" ht="29.25" customHeight="1">
      <c r="A32" s="1"/>
      <c r="B32" s="1"/>
      <c r="C32" s="61" t="str">
        <f t="shared" si="1"/>
        <v>Adrian Quevedo</v>
      </c>
      <c r="D32" s="2"/>
      <c r="E32" s="38"/>
      <c r="F32" s="35"/>
      <c r="G32" s="35"/>
      <c r="H32" s="2"/>
      <c r="I32" s="1"/>
      <c r="J32" s="5">
        <f t="shared" si="2"/>
        <v>0</v>
      </c>
      <c r="K32" s="6">
        <f t="shared" si="3"/>
        <v>0</v>
      </c>
      <c r="L32" s="7"/>
      <c r="M32" s="11"/>
      <c r="N32" s="22" t="s">
        <v>122</v>
      </c>
      <c r="O32" s="24">
        <v>5.0</v>
      </c>
      <c r="P32" s="9">
        <f t="shared" si="9"/>
        <v>0</v>
      </c>
      <c r="Q32" s="9">
        <f t="shared" si="10"/>
        <v>0</v>
      </c>
      <c r="R32" s="9"/>
      <c r="S32" s="9">
        <f t="shared" si="11"/>
        <v>0</v>
      </c>
      <c r="T32" s="9" t="str">
        <f t="shared" si="12"/>
        <v>oo</v>
      </c>
      <c r="U32" s="9">
        <f t="shared" si="13"/>
        <v>0</v>
      </c>
      <c r="V32" s="63">
        <f t="shared" si="14"/>
        <v>0</v>
      </c>
      <c r="W32" s="66" t="s">
        <v>148</v>
      </c>
      <c r="X32" s="67" t="s">
        <v>149</v>
      </c>
      <c r="Y32" s="68" t="s">
        <v>133</v>
      </c>
      <c r="Z32" s="22">
        <v>4.0</v>
      </c>
      <c r="AA32" s="9"/>
      <c r="AB32" s="9">
        <f t="shared" si="15"/>
        <v>0</v>
      </c>
      <c r="AC32" s="9">
        <f t="shared" si="16"/>
        <v>0.004739336493</v>
      </c>
      <c r="AD32" s="9">
        <f t="shared" si="17"/>
        <v>0</v>
      </c>
      <c r="AE32" s="22"/>
      <c r="AF32" s="22">
        <v>5.0</v>
      </c>
      <c r="AG32" s="22" t="s">
        <v>125</v>
      </c>
      <c r="AH32" s="9">
        <f t="shared" si="18"/>
        <v>0</v>
      </c>
      <c r="AI32" s="9" t="str">
        <f t="shared" si="19"/>
        <v>BAJO</v>
      </c>
      <c r="AJ32" s="9">
        <f t="shared" si="20"/>
        <v>0</v>
      </c>
      <c r="AK32" s="9" t="s">
        <v>37</v>
      </c>
      <c r="AL32" s="9" t="s">
        <v>150</v>
      </c>
      <c r="AM32" s="69" t="s">
        <v>151</v>
      </c>
      <c r="AN32" s="9"/>
      <c r="AO32" s="9"/>
      <c r="AP32" s="9" t="str">
        <f>IF( AND(AI$32&lt;&gt;0,AH$16&lt;&gt;0),AL$32&amp;" - "&amp;AK$32,0)</f>
        <v>Estudiante requiere entrenamiento de subhabilidad Mediar - Evaluación</v>
      </c>
      <c r="AQ32" s="9" t="str">
        <f>IF( AP32&lt;&gt;0,AM$32,0)</f>
        <v>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v>
      </c>
      <c r="AR32" s="9" t="s">
        <v>26</v>
      </c>
    </row>
    <row r="33" ht="20.25" customHeight="1">
      <c r="A33" s="1"/>
      <c r="B33" s="1"/>
      <c r="C33" s="61" t="str">
        <f t="shared" si="1"/>
        <v>Pablo Velazquez</v>
      </c>
      <c r="D33" s="2"/>
      <c r="E33" s="62" t="s">
        <v>90</v>
      </c>
      <c r="F33" s="31">
        <v>0.43472222222222223</v>
      </c>
      <c r="G33" s="32" t="s">
        <v>153</v>
      </c>
      <c r="H33" s="2"/>
      <c r="I33" s="44" t="s">
        <v>40</v>
      </c>
      <c r="J33" s="5">
        <f t="shared" si="2"/>
        <v>15</v>
      </c>
      <c r="K33" s="6">
        <f t="shared" si="3"/>
        <v>4</v>
      </c>
      <c r="L33" s="7"/>
      <c r="M33" s="11"/>
      <c r="N33" s="22" t="s">
        <v>122</v>
      </c>
      <c r="O33" s="24">
        <v>6.0</v>
      </c>
      <c r="P33" s="9">
        <f t="shared" si="9"/>
        <v>0</v>
      </c>
      <c r="Q33" s="9">
        <f t="shared" si="10"/>
        <v>0</v>
      </c>
      <c r="R33" s="9"/>
      <c r="S33" s="9">
        <f t="shared" si="11"/>
        <v>0</v>
      </c>
      <c r="T33" s="9" t="str">
        <f t="shared" si="12"/>
        <v>oo</v>
      </c>
      <c r="U33" s="9">
        <f t="shared" si="13"/>
        <v>0</v>
      </c>
      <c r="V33" s="63">
        <f t="shared" si="14"/>
        <v>0</v>
      </c>
      <c r="W33" s="66" t="s">
        <v>154</v>
      </c>
      <c r="X33" s="67" t="s">
        <v>155</v>
      </c>
      <c r="Y33" s="68" t="s">
        <v>133</v>
      </c>
      <c r="Z33" s="22">
        <v>5.0</v>
      </c>
      <c r="AA33" s="9"/>
      <c r="AB33" s="9">
        <f t="shared" si="15"/>
        <v>0</v>
      </c>
      <c r="AC33" s="9">
        <f t="shared" si="16"/>
        <v>0.004739336493</v>
      </c>
      <c r="AD33" s="9">
        <f t="shared" si="17"/>
        <v>0</v>
      </c>
      <c r="AE33" s="22"/>
      <c r="AF33" s="22">
        <v>5.0</v>
      </c>
      <c r="AG33" s="22" t="s">
        <v>127</v>
      </c>
      <c r="AH33" s="9">
        <f t="shared" si="18"/>
        <v>0</v>
      </c>
      <c r="AI33" s="9" t="str">
        <f t="shared" si="19"/>
        <v>BAJO</v>
      </c>
      <c r="AJ33" s="9">
        <f t="shared" si="20"/>
        <v>0</v>
      </c>
      <c r="AK33" s="9" t="s">
        <v>37</v>
      </c>
      <c r="AL33" s="9" t="s">
        <v>128</v>
      </c>
      <c r="AM33" s="69" t="s">
        <v>156</v>
      </c>
      <c r="AN33" s="9"/>
      <c r="AO33" s="9"/>
      <c r="AP33" s="9" t="str">
        <f>IF( AND(AI$33&lt;&gt;0,AH$16&lt;&gt;0),AL$33&amp;" - "&amp;AK$33,0)</f>
        <v>Estudiante requiere entrenamiento de subhabilidad Informar - Evaluación</v>
      </c>
      <c r="AQ33" s="9" t="str">
        <f>IF( AP33&lt;&gt;0,AM$33,0)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v>
      </c>
      <c r="AR33" s="9" t="s">
        <v>26</v>
      </c>
    </row>
    <row r="34" ht="37.5" customHeight="1">
      <c r="A34" s="1"/>
      <c r="B34" s="1"/>
      <c r="C34" s="61" t="str">
        <f t="shared" si="1"/>
        <v>Pablo Velazquez</v>
      </c>
      <c r="D34" s="2"/>
      <c r="E34" s="46"/>
      <c r="F34" s="34"/>
      <c r="G34" s="35"/>
      <c r="H34" s="2"/>
      <c r="I34" s="1"/>
      <c r="J34" s="5">
        <f t="shared" si="2"/>
        <v>0</v>
      </c>
      <c r="K34" s="6">
        <f t="shared" si="3"/>
        <v>0</v>
      </c>
      <c r="L34" s="7"/>
      <c r="M34" s="11"/>
      <c r="N34" s="22" t="s">
        <v>122</v>
      </c>
      <c r="O34" s="24">
        <v>7.0</v>
      </c>
      <c r="P34" s="9">
        <f t="shared" si="9"/>
        <v>0</v>
      </c>
      <c r="Q34" s="9">
        <f t="shared" si="10"/>
        <v>0</v>
      </c>
      <c r="R34" s="9"/>
      <c r="S34" s="9">
        <f t="shared" si="11"/>
        <v>0</v>
      </c>
      <c r="T34" s="9" t="str">
        <f t="shared" si="12"/>
        <v>oo</v>
      </c>
      <c r="U34" s="9">
        <f t="shared" si="13"/>
        <v>0</v>
      </c>
      <c r="V34" s="63">
        <f t="shared" si="14"/>
        <v>0</v>
      </c>
      <c r="W34" s="66" t="s">
        <v>158</v>
      </c>
      <c r="X34" s="67" t="s">
        <v>159</v>
      </c>
      <c r="Y34" s="68" t="s">
        <v>133</v>
      </c>
      <c r="Z34" s="22">
        <v>5.0</v>
      </c>
      <c r="AA34" s="9"/>
      <c r="AB34" s="9">
        <f t="shared" si="15"/>
        <v>0</v>
      </c>
      <c r="AC34" s="9">
        <f t="shared" si="16"/>
        <v>0.004739336493</v>
      </c>
      <c r="AD34" s="9">
        <f t="shared" si="17"/>
        <v>0</v>
      </c>
      <c r="AE34" s="22"/>
      <c r="AF34" s="22">
        <v>5.0</v>
      </c>
      <c r="AG34" s="22" t="s">
        <v>160</v>
      </c>
      <c r="AH34" s="9">
        <f t="shared" si="18"/>
        <v>0</v>
      </c>
      <c r="AI34" s="9" t="str">
        <f t="shared" si="19"/>
        <v>BAJO</v>
      </c>
      <c r="AJ34" s="9">
        <f t="shared" si="20"/>
        <v>0</v>
      </c>
      <c r="AK34" s="9" t="s">
        <v>37</v>
      </c>
      <c r="AL34" s="9" t="s">
        <v>161</v>
      </c>
      <c r="AM34" s="69" t="s">
        <v>162</v>
      </c>
      <c r="AN34" s="9"/>
      <c r="AO34" s="9"/>
      <c r="AP34" s="9" t="str">
        <f>IF( AND(AI$34&lt;&gt;0,AH$16&lt;&gt;0),AL$34&amp;" - "&amp;AK$34,0)</f>
        <v>Estudiante requiere entrenamiento de subhabilidad Motivar - Evaluación</v>
      </c>
      <c r="AQ34" s="9" t="str">
        <f>IF( AP34&lt;&gt;0,AM$34,0)</f>
        <v>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v>
      </c>
      <c r="AR34" s="9" t="s">
        <v>26</v>
      </c>
    </row>
    <row r="35" ht="24.0" customHeight="1">
      <c r="A35" s="1"/>
      <c r="B35" s="1"/>
      <c r="C35" s="61" t="str">
        <f t="shared" si="1"/>
        <v>Pablo Velazquez</v>
      </c>
      <c r="D35" s="2"/>
      <c r="E35" s="38"/>
      <c r="F35" s="35"/>
      <c r="G35" s="35"/>
      <c r="H35" s="2"/>
      <c r="I35" s="1"/>
      <c r="J35" s="5">
        <f t="shared" si="2"/>
        <v>0</v>
      </c>
      <c r="K35" s="6">
        <f t="shared" si="3"/>
        <v>0</v>
      </c>
      <c r="L35" s="7"/>
      <c r="M35" s="11"/>
      <c r="N35" s="22" t="s">
        <v>122</v>
      </c>
      <c r="O35" s="24">
        <v>8.0</v>
      </c>
      <c r="P35" s="9">
        <f t="shared" si="9"/>
        <v>1</v>
      </c>
      <c r="Q35" s="9">
        <f t="shared" si="10"/>
        <v>0.004739336493</v>
      </c>
      <c r="R35" s="9"/>
      <c r="S35" s="9">
        <f t="shared" si="11"/>
        <v>0</v>
      </c>
      <c r="T35" s="9">
        <f t="shared" si="12"/>
        <v>0</v>
      </c>
      <c r="U35" s="9">
        <f t="shared" si="13"/>
        <v>0</v>
      </c>
      <c r="V35" s="63">
        <f t="shared" si="14"/>
        <v>0</v>
      </c>
      <c r="W35" s="66" t="s">
        <v>45</v>
      </c>
      <c r="X35" s="67" t="s">
        <v>163</v>
      </c>
      <c r="Y35" s="68" t="s">
        <v>133</v>
      </c>
      <c r="Z35" s="22">
        <v>5.0</v>
      </c>
      <c r="AA35" s="9"/>
      <c r="AB35" s="9">
        <f t="shared" si="15"/>
        <v>0</v>
      </c>
      <c r="AC35" s="9">
        <f t="shared" si="16"/>
        <v>0.004739336493</v>
      </c>
      <c r="AD35" s="9">
        <f t="shared" si="17"/>
        <v>0</v>
      </c>
      <c r="AE35" s="22"/>
      <c r="AF35" s="22">
        <v>5.0</v>
      </c>
      <c r="AG35" s="22" t="s">
        <v>134</v>
      </c>
      <c r="AH35" s="9">
        <f t="shared" si="18"/>
        <v>0</v>
      </c>
      <c r="AI35" s="9" t="str">
        <f t="shared" si="19"/>
        <v>BAJO</v>
      </c>
      <c r="AJ35" s="9">
        <f t="shared" si="20"/>
        <v>0</v>
      </c>
      <c r="AK35" s="9" t="s">
        <v>37</v>
      </c>
      <c r="AL35" s="9" t="s">
        <v>135</v>
      </c>
      <c r="AM35" s="69" t="s">
        <v>164</v>
      </c>
      <c r="AN35" s="9"/>
      <c r="AO35" s="9"/>
      <c r="AP35" s="9" t="str">
        <f>IF( AND(AI$35&lt;&gt;0,AH$16&lt;&gt;0),AL$35&amp;" - "&amp;AK$35,0)</f>
        <v>Estudiante requiere entrenamiento de subhabilidad Tarea - Evaluación</v>
      </c>
      <c r="AQ35" s="9" t="str">
        <f>IF( AP35&lt;&gt;0,AM$35,0)</f>
        <v>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v>
      </c>
      <c r="AR35" s="9" t="s">
        <v>26</v>
      </c>
    </row>
    <row r="36" ht="37.5" customHeight="1">
      <c r="A36" s="1"/>
      <c r="B36" s="1"/>
      <c r="C36" s="61" t="str">
        <f t="shared" si="1"/>
        <v>Adrian Quevedo</v>
      </c>
      <c r="D36" s="2"/>
      <c r="E36" s="62" t="s">
        <v>33</v>
      </c>
      <c r="F36" s="31">
        <v>0.4354166666666667</v>
      </c>
      <c r="G36" s="32" t="s">
        <v>168</v>
      </c>
      <c r="H36" s="2"/>
      <c r="I36" s="44" t="s">
        <v>54</v>
      </c>
      <c r="J36" s="5">
        <f t="shared" si="2"/>
        <v>26</v>
      </c>
      <c r="K36" s="6">
        <f t="shared" si="3"/>
        <v>3</v>
      </c>
      <c r="L36" s="7"/>
      <c r="M36" s="11"/>
      <c r="N36" s="22" t="s">
        <v>122</v>
      </c>
      <c r="O36" s="24">
        <v>9.0</v>
      </c>
      <c r="P36" s="9">
        <f t="shared" si="9"/>
        <v>0</v>
      </c>
      <c r="Q36" s="9">
        <f t="shared" si="10"/>
        <v>0</v>
      </c>
      <c r="R36" s="9"/>
      <c r="S36" s="9">
        <f t="shared" si="11"/>
        <v>0</v>
      </c>
      <c r="T36" s="9" t="str">
        <f t="shared" si="12"/>
        <v>oo</v>
      </c>
      <c r="U36" s="9">
        <f t="shared" si="13"/>
        <v>0</v>
      </c>
      <c r="V36" s="63">
        <f t="shared" si="14"/>
        <v>0</v>
      </c>
      <c r="W36" s="66" t="s">
        <v>165</v>
      </c>
      <c r="X36" s="67" t="s">
        <v>166</v>
      </c>
      <c r="Y36" s="68" t="s">
        <v>133</v>
      </c>
      <c r="Z36" s="22">
        <v>11.0</v>
      </c>
      <c r="AA36" s="9"/>
      <c r="AB36" s="9">
        <f t="shared" si="15"/>
        <v>0</v>
      </c>
      <c r="AC36" s="9">
        <f t="shared" si="16"/>
        <v>0.004739336493</v>
      </c>
      <c r="AD36" s="9">
        <f t="shared" si="17"/>
        <v>0</v>
      </c>
      <c r="AE36" s="22"/>
      <c r="AF36" s="22">
        <v>8.0</v>
      </c>
      <c r="AG36" s="22" t="s">
        <v>141</v>
      </c>
      <c r="AH36" s="9">
        <f t="shared" si="18"/>
        <v>0</v>
      </c>
      <c r="AI36" s="9" t="str">
        <f t="shared" si="19"/>
        <v>BAJO</v>
      </c>
      <c r="AJ36" s="9">
        <f t="shared" si="20"/>
        <v>0</v>
      </c>
      <c r="AK36" s="9" t="s">
        <v>37</v>
      </c>
      <c r="AL36" s="9" t="s">
        <v>142</v>
      </c>
      <c r="AM36" s="69" t="s">
        <v>167</v>
      </c>
      <c r="AN36" s="9"/>
      <c r="AO36" s="9"/>
      <c r="AP36" s="9" t="str">
        <f>IF( AND(AI$36&lt;&gt;0,AH$19&lt;&gt;0),AL$36&amp;" - "&amp;AK$36,0)</f>
        <v>Estudiante requiere entrenamiento de subhabilidad Requerir - Evaluación</v>
      </c>
      <c r="AQ36" s="9" t="str">
        <f>IF( AP36&lt;&gt;0,AM$36,0)</f>
        <v>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v>
      </c>
      <c r="AR36" s="9" t="s">
        <v>26</v>
      </c>
    </row>
    <row r="37" ht="33.0" customHeight="1">
      <c r="A37" s="1"/>
      <c r="B37" s="1"/>
      <c r="C37" s="61" t="str">
        <f t="shared" si="1"/>
        <v>Adrian Quevedo</v>
      </c>
      <c r="D37" s="2"/>
      <c r="E37" s="46"/>
      <c r="F37" s="34"/>
      <c r="G37" s="32" t="s">
        <v>173</v>
      </c>
      <c r="H37" s="2"/>
      <c r="I37" s="1"/>
      <c r="J37" s="5">
        <f t="shared" si="2"/>
        <v>0</v>
      </c>
      <c r="K37" s="6">
        <f t="shared" si="3"/>
        <v>0</v>
      </c>
      <c r="L37" s="7"/>
      <c r="M37" s="11"/>
      <c r="N37" s="22" t="s">
        <v>122</v>
      </c>
      <c r="O37" s="24">
        <v>10.0</v>
      </c>
      <c r="P37" s="9">
        <f t="shared" si="9"/>
        <v>0</v>
      </c>
      <c r="Q37" s="9">
        <f t="shared" si="10"/>
        <v>0</v>
      </c>
      <c r="R37" s="9"/>
      <c r="S37" s="9">
        <f t="shared" si="11"/>
        <v>0</v>
      </c>
      <c r="T37" s="9" t="str">
        <f t="shared" si="12"/>
        <v>oo</v>
      </c>
      <c r="U37" s="9">
        <f t="shared" si="13"/>
        <v>0</v>
      </c>
      <c r="V37" s="63">
        <f t="shared" si="14"/>
        <v>0</v>
      </c>
      <c r="W37" s="66" t="s">
        <v>110</v>
      </c>
      <c r="X37" s="67" t="s">
        <v>169</v>
      </c>
      <c r="Y37" s="68" t="s">
        <v>160</v>
      </c>
      <c r="Z37" s="22">
        <v>1.0</v>
      </c>
      <c r="AA37" s="9"/>
      <c r="AB37" s="9">
        <f t="shared" si="15"/>
        <v>0</v>
      </c>
      <c r="AC37" s="9">
        <f t="shared" si="16"/>
        <v>0.004739336493</v>
      </c>
      <c r="AD37" s="9">
        <f t="shared" si="17"/>
        <v>0</v>
      </c>
      <c r="AE37" s="22"/>
      <c r="AF37" s="22">
        <v>8.0</v>
      </c>
      <c r="AG37" s="22" t="s">
        <v>170</v>
      </c>
      <c r="AH37" s="9">
        <f t="shared" si="18"/>
        <v>0</v>
      </c>
      <c r="AI37" s="9" t="str">
        <f t="shared" si="19"/>
        <v>BAJO</v>
      </c>
      <c r="AJ37" s="9">
        <f t="shared" si="20"/>
        <v>0</v>
      </c>
      <c r="AK37" s="9" t="s">
        <v>37</v>
      </c>
      <c r="AL37" s="9" t="s">
        <v>171</v>
      </c>
      <c r="AM37" s="69" t="s">
        <v>172</v>
      </c>
      <c r="AN37" s="9"/>
      <c r="AO37" s="9"/>
      <c r="AP37" s="9" t="str">
        <f>IF( AND(AI$37&lt;&gt;0,AH$19&lt;&gt;0),AL$37&amp;" - "&amp;AK$37,0)</f>
        <v>Estudiante requiere entrenamiento de subhabilidad Mantenimiento - Evaluación</v>
      </c>
      <c r="AQ37" s="9" t="str">
        <f>IF( AP37&lt;&gt;0,AM$37,0)</f>
        <v>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v>
      </c>
      <c r="AR37" s="9" t="s">
        <v>26</v>
      </c>
    </row>
    <row r="38" ht="33.75" customHeight="1">
      <c r="A38" s="1"/>
      <c r="B38" s="1"/>
      <c r="C38" s="61" t="str">
        <f t="shared" si="1"/>
        <v>Adrian Quevedo</v>
      </c>
      <c r="D38" s="2"/>
      <c r="E38" s="46"/>
      <c r="F38" s="34"/>
      <c r="G38" s="35" t="s">
        <v>177</v>
      </c>
      <c r="H38" s="2"/>
      <c r="I38" s="1"/>
      <c r="J38" s="5">
        <f t="shared" si="2"/>
        <v>0</v>
      </c>
      <c r="K38" s="6">
        <f t="shared" si="3"/>
        <v>0</v>
      </c>
      <c r="L38" s="7"/>
      <c r="M38" s="11"/>
      <c r="N38" s="22" t="s">
        <v>122</v>
      </c>
      <c r="O38" s="24">
        <v>11.0</v>
      </c>
      <c r="P38" s="9">
        <f t="shared" si="9"/>
        <v>1</v>
      </c>
      <c r="Q38" s="9">
        <f t="shared" si="10"/>
        <v>0.004739336493</v>
      </c>
      <c r="R38" s="9"/>
      <c r="S38" s="9">
        <f t="shared" si="11"/>
        <v>0</v>
      </c>
      <c r="T38" s="9">
        <f t="shared" si="12"/>
        <v>0</v>
      </c>
      <c r="U38" s="9">
        <f t="shared" si="13"/>
        <v>0</v>
      </c>
      <c r="V38" s="63">
        <f t="shared" si="14"/>
        <v>0</v>
      </c>
      <c r="W38" s="66" t="s">
        <v>59</v>
      </c>
      <c r="X38" s="67" t="s">
        <v>175</v>
      </c>
      <c r="Y38" s="68" t="s">
        <v>160</v>
      </c>
      <c r="Z38" s="22">
        <v>5.0</v>
      </c>
      <c r="AA38" s="9"/>
      <c r="AB38" s="9">
        <f t="shared" si="15"/>
        <v>0</v>
      </c>
      <c r="AC38" s="9">
        <f t="shared" si="16"/>
        <v>0.004739336493</v>
      </c>
      <c r="AD38" s="9">
        <f t="shared" si="17"/>
        <v>0</v>
      </c>
      <c r="AE38" s="22" t="s">
        <v>47</v>
      </c>
      <c r="AF38" s="22">
        <v>4.0</v>
      </c>
      <c r="AG38" s="22" t="s">
        <v>133</v>
      </c>
      <c r="AH38" s="9">
        <f t="shared" si="18"/>
        <v>0</v>
      </c>
      <c r="AI38" s="9" t="str">
        <f t="shared" si="19"/>
        <v>BAJO</v>
      </c>
      <c r="AJ38" s="9">
        <f t="shared" si="20"/>
        <v>0</v>
      </c>
      <c r="AK38" s="9" t="s">
        <v>47</v>
      </c>
      <c r="AL38" s="9" t="s">
        <v>146</v>
      </c>
      <c r="AM38" s="69" t="s">
        <v>176</v>
      </c>
      <c r="AN38" s="9"/>
      <c r="AO38" s="9"/>
      <c r="AP38" s="9" t="str">
        <f>IF( AND(AI$38&lt;&gt;0,AH$15&lt;&gt;0),AL$38&amp;" - "&amp;AK$38,0)</f>
        <v>Estudiante requiere entrenamiento de subhabilidad Argumentación - Control</v>
      </c>
      <c r="AQ38" s="9"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9" t="s">
        <v>26</v>
      </c>
    </row>
    <row r="39" ht="37.5" customHeight="1">
      <c r="A39" s="1"/>
      <c r="B39" s="1"/>
      <c r="C39" s="61" t="str">
        <f t="shared" si="1"/>
        <v>Pablo Velazquez</v>
      </c>
      <c r="D39" s="2"/>
      <c r="E39" s="71" t="s">
        <v>90</v>
      </c>
      <c r="F39" s="72">
        <v>0.4479166666666667</v>
      </c>
      <c r="G39" s="34" t="s">
        <v>181</v>
      </c>
      <c r="H39" s="2"/>
      <c r="I39" s="44" t="s">
        <v>100</v>
      </c>
      <c r="J39" s="5">
        <f t="shared" si="2"/>
        <v>35</v>
      </c>
      <c r="K39" s="6">
        <f t="shared" si="3"/>
        <v>6</v>
      </c>
      <c r="L39" s="7"/>
      <c r="M39" s="11"/>
      <c r="N39" s="22" t="s">
        <v>122</v>
      </c>
      <c r="O39" s="24">
        <v>12.0</v>
      </c>
      <c r="P39" s="9">
        <f t="shared" si="9"/>
        <v>0</v>
      </c>
      <c r="Q39" s="9">
        <f t="shared" si="10"/>
        <v>0</v>
      </c>
      <c r="R39" s="9"/>
      <c r="S39" s="9">
        <f t="shared" si="11"/>
        <v>0</v>
      </c>
      <c r="T39" s="9" t="str">
        <f t="shared" si="12"/>
        <v>oo</v>
      </c>
      <c r="U39" s="9">
        <f t="shared" si="13"/>
        <v>0</v>
      </c>
      <c r="V39" s="63">
        <f t="shared" si="14"/>
        <v>0</v>
      </c>
      <c r="W39" s="66" t="s">
        <v>178</v>
      </c>
      <c r="X39" s="67" t="s">
        <v>179</v>
      </c>
      <c r="Y39" s="68" t="s">
        <v>127</v>
      </c>
      <c r="Z39" s="22">
        <v>6.0</v>
      </c>
      <c r="AA39" s="9"/>
      <c r="AB39" s="9">
        <f t="shared" si="15"/>
        <v>0</v>
      </c>
      <c r="AC39" s="9">
        <f t="shared" si="16"/>
        <v>0.004739336493</v>
      </c>
      <c r="AD39" s="9">
        <f t="shared" si="17"/>
        <v>0</v>
      </c>
      <c r="AE39" s="22"/>
      <c r="AF39" s="22">
        <v>4.0</v>
      </c>
      <c r="AG39" s="22" t="s">
        <v>127</v>
      </c>
      <c r="AH39" s="9">
        <f t="shared" si="18"/>
        <v>0</v>
      </c>
      <c r="AI39" s="9" t="str">
        <f t="shared" si="19"/>
        <v>BAJO</v>
      </c>
      <c r="AJ39" s="9">
        <f t="shared" si="20"/>
        <v>0</v>
      </c>
      <c r="AK39" s="9" t="s">
        <v>47</v>
      </c>
      <c r="AL39" s="9" t="s">
        <v>128</v>
      </c>
      <c r="AM39" s="69" t="s">
        <v>180</v>
      </c>
      <c r="AN39" s="9"/>
      <c r="AO39" s="9"/>
      <c r="AP39" s="9" t="str">
        <f>IF( AND(AI$39&lt;&gt;0,AH$15&lt;&gt;0),AL$39&amp;" - "&amp;AK$39,0)</f>
        <v>Estudiante requiere entrenamiento de subhabilidad Informar - Control</v>
      </c>
      <c r="AQ39" s="9"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9" t="s">
        <v>26</v>
      </c>
    </row>
    <row r="40" ht="31.5" customHeight="1">
      <c r="A40" s="1"/>
      <c r="B40" s="1"/>
      <c r="C40" s="61" t="str">
        <f t="shared" si="1"/>
        <v>Pablo Velazquez</v>
      </c>
      <c r="D40" s="2"/>
      <c r="E40" s="46"/>
      <c r="F40" s="35"/>
      <c r="G40" s="73" t="s">
        <v>185</v>
      </c>
      <c r="H40" s="2"/>
      <c r="I40" s="1"/>
      <c r="J40" s="5">
        <f t="shared" si="2"/>
        <v>0</v>
      </c>
      <c r="K40" s="6">
        <f t="shared" si="3"/>
        <v>0</v>
      </c>
      <c r="L40" s="7"/>
      <c r="M40" s="11"/>
      <c r="N40" s="22" t="s">
        <v>122</v>
      </c>
      <c r="O40" s="24">
        <v>13.0</v>
      </c>
      <c r="P40" s="9">
        <f t="shared" si="9"/>
        <v>0</v>
      </c>
      <c r="Q40" s="9">
        <f t="shared" si="10"/>
        <v>0</v>
      </c>
      <c r="R40" s="9"/>
      <c r="S40" s="9">
        <f t="shared" si="11"/>
        <v>0</v>
      </c>
      <c r="T40" s="9" t="str">
        <f t="shared" si="12"/>
        <v>oo</v>
      </c>
      <c r="U40" s="9">
        <f t="shared" si="13"/>
        <v>0</v>
      </c>
      <c r="V40" s="63">
        <f t="shared" si="14"/>
        <v>0</v>
      </c>
      <c r="W40" s="66" t="s">
        <v>182</v>
      </c>
      <c r="X40" s="67" t="s">
        <v>183</v>
      </c>
      <c r="Y40" s="68" t="s">
        <v>127</v>
      </c>
      <c r="Z40" s="22">
        <v>4.0</v>
      </c>
      <c r="AA40" s="9"/>
      <c r="AB40" s="9">
        <f t="shared" si="15"/>
        <v>0</v>
      </c>
      <c r="AC40" s="9">
        <f t="shared" si="16"/>
        <v>0.004739336493</v>
      </c>
      <c r="AD40" s="9">
        <f t="shared" si="17"/>
        <v>0</v>
      </c>
      <c r="AE40" s="22"/>
      <c r="AF40" s="22">
        <v>4.0</v>
      </c>
      <c r="AG40" s="22" t="s">
        <v>170</v>
      </c>
      <c r="AH40" s="9">
        <f t="shared" si="18"/>
        <v>0</v>
      </c>
      <c r="AI40" s="9" t="str">
        <f t="shared" si="19"/>
        <v>BAJO</v>
      </c>
      <c r="AJ40" s="9">
        <f t="shared" si="20"/>
        <v>0</v>
      </c>
      <c r="AK40" s="9" t="s">
        <v>47</v>
      </c>
      <c r="AL40" s="9" t="s">
        <v>171</v>
      </c>
      <c r="AM40" s="69" t="s">
        <v>184</v>
      </c>
      <c r="AN40" s="9"/>
      <c r="AO40" s="9"/>
      <c r="AP40" s="9" t="str">
        <f>IF( AND(AI$40&lt;&gt;0,AH$15&lt;&gt;0),AL$40&amp;" - "&amp;AK$40,0)</f>
        <v>Estudiante requiere entrenamiento de subhabilidad Mantenimiento - Control</v>
      </c>
      <c r="AQ40" s="9"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9" t="s">
        <v>26</v>
      </c>
    </row>
    <row r="41" ht="38.25" customHeight="1">
      <c r="A41" s="1"/>
      <c r="B41" s="1"/>
      <c r="C41" s="61" t="str">
        <f t="shared" si="1"/>
        <v>Pablo Velazquez</v>
      </c>
      <c r="D41" s="2"/>
      <c r="E41" s="74"/>
      <c r="F41" s="35"/>
      <c r="G41" s="35"/>
      <c r="H41" s="2"/>
      <c r="I41" s="1"/>
      <c r="J41" s="5">
        <f t="shared" si="2"/>
        <v>0</v>
      </c>
      <c r="K41" s="6">
        <f t="shared" si="3"/>
        <v>0</v>
      </c>
      <c r="L41" s="7"/>
      <c r="M41" s="11"/>
      <c r="N41" s="22" t="s">
        <v>122</v>
      </c>
      <c r="O41" s="24">
        <v>14.0</v>
      </c>
      <c r="P41" s="9">
        <f t="shared" si="9"/>
        <v>0</v>
      </c>
      <c r="Q41" s="9">
        <f t="shared" si="10"/>
        <v>0</v>
      </c>
      <c r="R41" s="9"/>
      <c r="S41" s="9">
        <f t="shared" si="11"/>
        <v>0</v>
      </c>
      <c r="T41" s="9" t="str">
        <f t="shared" si="12"/>
        <v>oo</v>
      </c>
      <c r="U41" s="9">
        <f t="shared" si="13"/>
        <v>0</v>
      </c>
      <c r="V41" s="63">
        <f t="shared" si="14"/>
        <v>0</v>
      </c>
      <c r="W41" s="66" t="s">
        <v>186</v>
      </c>
      <c r="X41" s="67" t="s">
        <v>187</v>
      </c>
      <c r="Y41" s="68" t="s">
        <v>127</v>
      </c>
      <c r="Z41" s="22">
        <v>5.0</v>
      </c>
      <c r="AA41" s="9"/>
      <c r="AB41" s="9">
        <f t="shared" si="15"/>
        <v>0</v>
      </c>
      <c r="AC41" s="9">
        <f t="shared" si="16"/>
        <v>0.004739336493</v>
      </c>
      <c r="AD41" s="9">
        <f t="shared" si="17"/>
        <v>0</v>
      </c>
      <c r="AE41" s="22"/>
      <c r="AF41" s="22">
        <v>4.0</v>
      </c>
      <c r="AG41" s="22" t="s">
        <v>134</v>
      </c>
      <c r="AH41" s="9">
        <f t="shared" si="18"/>
        <v>0</v>
      </c>
      <c r="AI41" s="9" t="str">
        <f t="shared" si="19"/>
        <v>BAJO</v>
      </c>
      <c r="AJ41" s="9">
        <f t="shared" si="20"/>
        <v>0</v>
      </c>
      <c r="AK41" s="9" t="s">
        <v>47</v>
      </c>
      <c r="AL41" s="9" t="s">
        <v>135</v>
      </c>
      <c r="AM41" s="69" t="s">
        <v>188</v>
      </c>
      <c r="AN41" s="9"/>
      <c r="AO41" s="9"/>
      <c r="AP41" s="9" t="str">
        <f>IF( AND(AI$41&lt;&gt;0,AH$15&lt;&gt;0),AL$41&amp;" - "&amp;AK$41,0)</f>
        <v>Estudiante requiere entrenamiento de subhabilidad Tarea - Control</v>
      </c>
      <c r="AQ41" s="9"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9" t="s">
        <v>26</v>
      </c>
    </row>
    <row r="42" ht="32.25" customHeight="1">
      <c r="A42" s="1"/>
      <c r="B42" s="1"/>
      <c r="C42" s="61" t="str">
        <f t="shared" si="1"/>
        <v>Pablo Velazquez</v>
      </c>
      <c r="D42" s="2"/>
      <c r="E42" s="75" t="s">
        <v>90</v>
      </c>
      <c r="F42" s="76">
        <v>0.8145833333333333</v>
      </c>
      <c r="G42" s="77" t="s">
        <v>192</v>
      </c>
      <c r="H42" s="2"/>
      <c r="I42" s="44" t="s">
        <v>32</v>
      </c>
      <c r="J42" s="5">
        <f t="shared" si="2"/>
        <v>30</v>
      </c>
      <c r="K42" s="6">
        <f t="shared" si="3"/>
        <v>8</v>
      </c>
      <c r="L42" s="7"/>
      <c r="M42" s="11"/>
      <c r="N42" s="22" t="s">
        <v>122</v>
      </c>
      <c r="O42" s="24">
        <v>15.0</v>
      </c>
      <c r="P42" s="9">
        <f t="shared" si="9"/>
        <v>1</v>
      </c>
      <c r="Q42" s="9">
        <f t="shared" si="10"/>
        <v>0.004739336493</v>
      </c>
      <c r="R42" s="9"/>
      <c r="S42" s="9">
        <f t="shared" si="11"/>
        <v>0</v>
      </c>
      <c r="T42" s="9">
        <f t="shared" si="12"/>
        <v>0</v>
      </c>
      <c r="U42" s="9">
        <f t="shared" si="13"/>
        <v>0</v>
      </c>
      <c r="V42" s="63">
        <f t="shared" si="14"/>
        <v>0</v>
      </c>
      <c r="W42" s="66" t="s">
        <v>40</v>
      </c>
      <c r="X42" s="67" t="s">
        <v>190</v>
      </c>
      <c r="Y42" s="68" t="s">
        <v>127</v>
      </c>
      <c r="Z42" s="22">
        <v>4.0</v>
      </c>
      <c r="AA42" s="9"/>
      <c r="AB42" s="9">
        <f t="shared" si="15"/>
        <v>0</v>
      </c>
      <c r="AC42" s="9">
        <f t="shared" si="16"/>
        <v>0.004739336493</v>
      </c>
      <c r="AD42" s="9">
        <f t="shared" si="17"/>
        <v>0</v>
      </c>
      <c r="AE42" s="22"/>
      <c r="AF42" s="22">
        <v>9.0</v>
      </c>
      <c r="AG42" s="22" t="s">
        <v>141</v>
      </c>
      <c r="AH42" s="9">
        <f t="shared" si="18"/>
        <v>0</v>
      </c>
      <c r="AI42" s="9" t="str">
        <f t="shared" si="19"/>
        <v>BAJO</v>
      </c>
      <c r="AJ42" s="9">
        <f t="shared" si="20"/>
        <v>0</v>
      </c>
      <c r="AK42" s="9" t="s">
        <v>47</v>
      </c>
      <c r="AL42" s="9" t="s">
        <v>142</v>
      </c>
      <c r="AM42" s="69" t="s">
        <v>191</v>
      </c>
      <c r="AN42" s="9"/>
      <c r="AO42" s="9"/>
      <c r="AP42" s="9">
        <f>IF( AND(AI$42&lt;&gt;0,AH$20&lt;&gt;0),AL$42&amp;" - "&amp;AK$42,0)</f>
        <v>0</v>
      </c>
      <c r="AQ42" s="9">
        <f>IF( AP42&lt;&gt;0,AM$42,0)</f>
        <v>0</v>
      </c>
      <c r="AR42" s="9" t="s">
        <v>26</v>
      </c>
    </row>
    <row r="43" ht="27.75" customHeight="1">
      <c r="A43" s="1"/>
      <c r="B43" s="1"/>
      <c r="C43" s="61" t="str">
        <f t="shared" si="1"/>
        <v>Pablo Velazquez</v>
      </c>
      <c r="D43" s="2"/>
      <c r="E43" s="46"/>
      <c r="F43" s="35"/>
      <c r="G43" s="35"/>
      <c r="H43" s="2"/>
      <c r="I43" s="1"/>
      <c r="J43" s="5">
        <f t="shared" si="2"/>
        <v>0</v>
      </c>
      <c r="K43" s="6">
        <f t="shared" si="3"/>
        <v>0</v>
      </c>
      <c r="L43" s="7"/>
      <c r="M43" s="11"/>
      <c r="N43" s="22" t="s">
        <v>122</v>
      </c>
      <c r="O43" s="24">
        <v>16.0</v>
      </c>
      <c r="P43" s="9">
        <f t="shared" si="9"/>
        <v>0</v>
      </c>
      <c r="Q43" s="9">
        <f t="shared" si="10"/>
        <v>0</v>
      </c>
      <c r="R43" s="9"/>
      <c r="S43" s="9">
        <f t="shared" si="11"/>
        <v>0</v>
      </c>
      <c r="T43" s="9" t="str">
        <f t="shared" si="12"/>
        <v>oo</v>
      </c>
      <c r="U43" s="9">
        <f t="shared" si="13"/>
        <v>0</v>
      </c>
      <c r="V43" s="63">
        <f t="shared" si="14"/>
        <v>0</v>
      </c>
      <c r="W43" s="66" t="s">
        <v>193</v>
      </c>
      <c r="X43" s="67" t="s">
        <v>194</v>
      </c>
      <c r="Y43" s="68" t="s">
        <v>127</v>
      </c>
      <c r="Z43" s="22">
        <v>6.0</v>
      </c>
      <c r="AA43" s="9"/>
      <c r="AB43" s="9">
        <f t="shared" si="15"/>
        <v>0</v>
      </c>
      <c r="AC43" s="9">
        <f t="shared" si="16"/>
        <v>0.004739336493</v>
      </c>
      <c r="AD43" s="9">
        <f t="shared" si="17"/>
        <v>0</v>
      </c>
      <c r="AE43" s="22" t="s">
        <v>56</v>
      </c>
      <c r="AF43" s="22">
        <v>3.0</v>
      </c>
      <c r="AG43" s="22" t="s">
        <v>195</v>
      </c>
      <c r="AH43" s="9">
        <f t="shared" si="18"/>
        <v>0</v>
      </c>
      <c r="AI43" s="9" t="str">
        <f t="shared" si="19"/>
        <v>BAJO</v>
      </c>
      <c r="AJ43" s="9">
        <f t="shared" si="20"/>
        <v>0</v>
      </c>
      <c r="AK43" s="9" t="s">
        <v>196</v>
      </c>
      <c r="AL43" s="9" t="s">
        <v>196</v>
      </c>
      <c r="AM43" s="9" t="s">
        <v>196</v>
      </c>
      <c r="AN43" s="9"/>
      <c r="AO43" s="9"/>
      <c r="AP43" s="9"/>
      <c r="AQ43" s="9">
        <f>IF( AP43&lt;&gt;0,AM$43,0)</f>
        <v>0</v>
      </c>
      <c r="AR43" s="9" t="s">
        <v>26</v>
      </c>
    </row>
    <row r="44" ht="27.75" customHeight="1">
      <c r="A44" s="1"/>
      <c r="B44" s="1"/>
      <c r="C44" s="61" t="str">
        <f t="shared" si="1"/>
        <v>Pablo Velazquez</v>
      </c>
      <c r="D44" s="2"/>
      <c r="E44" s="46"/>
      <c r="F44" s="34"/>
      <c r="G44" s="34"/>
      <c r="H44" s="2"/>
      <c r="I44" s="1"/>
      <c r="J44" s="5">
        <f t="shared" si="2"/>
        <v>0</v>
      </c>
      <c r="K44" s="6">
        <f t="shared" si="3"/>
        <v>0</v>
      </c>
      <c r="L44" s="7"/>
      <c r="M44" s="11"/>
      <c r="N44" s="22" t="s">
        <v>122</v>
      </c>
      <c r="O44" s="24">
        <v>17.0</v>
      </c>
      <c r="P44" s="9">
        <f t="shared" si="9"/>
        <v>0</v>
      </c>
      <c r="Q44" s="9">
        <f t="shared" si="10"/>
        <v>0</v>
      </c>
      <c r="R44" s="9"/>
      <c r="S44" s="9">
        <f t="shared" si="11"/>
        <v>0</v>
      </c>
      <c r="T44" s="9" t="str">
        <f t="shared" si="12"/>
        <v>oo</v>
      </c>
      <c r="U44" s="9">
        <f t="shared" si="13"/>
        <v>0</v>
      </c>
      <c r="V44" s="63">
        <f t="shared" si="14"/>
        <v>0</v>
      </c>
      <c r="W44" s="66" t="s">
        <v>137</v>
      </c>
      <c r="X44" s="67" t="s">
        <v>197</v>
      </c>
      <c r="Y44" s="68" t="s">
        <v>127</v>
      </c>
      <c r="Z44" s="22">
        <v>5.0</v>
      </c>
      <c r="AA44" s="9"/>
      <c r="AB44" s="9">
        <f t="shared" si="15"/>
        <v>0</v>
      </c>
      <c r="AC44" s="9">
        <f t="shared" si="16"/>
        <v>0.004739336493</v>
      </c>
      <c r="AD44" s="9">
        <f t="shared" si="17"/>
        <v>0</v>
      </c>
      <c r="AE44" s="22"/>
      <c r="AF44" s="22">
        <v>10.0</v>
      </c>
      <c r="AG44" s="22" t="s">
        <v>195</v>
      </c>
      <c r="AH44" s="9">
        <f t="shared" si="18"/>
        <v>0</v>
      </c>
      <c r="AI44" s="9" t="str">
        <f t="shared" si="19"/>
        <v>BAJO</v>
      </c>
      <c r="AJ44" s="9">
        <f t="shared" si="20"/>
        <v>0</v>
      </c>
      <c r="AK44" s="9" t="s">
        <v>196</v>
      </c>
      <c r="AL44" s="9" t="s">
        <v>196</v>
      </c>
      <c r="AM44" s="9" t="s">
        <v>196</v>
      </c>
      <c r="AN44" s="9"/>
      <c r="AO44" s="9"/>
      <c r="AP44" s="9"/>
      <c r="AQ44" s="9">
        <f>IF( AP44&lt;&gt;0,AM$44,0)</f>
        <v>0</v>
      </c>
      <c r="AR44" s="9" t="s">
        <v>26</v>
      </c>
    </row>
    <row r="45" ht="33.0" customHeight="1">
      <c r="A45" s="1"/>
      <c r="B45" s="1"/>
      <c r="C45" s="61" t="str">
        <f t="shared" si="1"/>
        <v>Pablo</v>
      </c>
      <c r="D45" s="2"/>
      <c r="E45" s="40" t="s">
        <v>202</v>
      </c>
      <c r="F45" s="41" t="s">
        <v>203</v>
      </c>
      <c r="G45" s="42" t="s">
        <v>204</v>
      </c>
      <c r="H45" s="2"/>
      <c r="I45" s="44" t="s">
        <v>139</v>
      </c>
      <c r="J45" s="5">
        <f t="shared" si="2"/>
        <v>3</v>
      </c>
      <c r="K45" s="6">
        <f t="shared" si="3"/>
        <v>5</v>
      </c>
      <c r="L45" s="7"/>
      <c r="M45" s="11"/>
      <c r="N45" s="22" t="s">
        <v>122</v>
      </c>
      <c r="O45" s="24">
        <v>18.0</v>
      </c>
      <c r="P45" s="9">
        <f t="shared" si="9"/>
        <v>0</v>
      </c>
      <c r="Q45" s="9">
        <f t="shared" si="10"/>
        <v>0</v>
      </c>
      <c r="R45" s="9"/>
      <c r="S45" s="9">
        <f t="shared" si="11"/>
        <v>0</v>
      </c>
      <c r="T45" s="9" t="str">
        <f t="shared" si="12"/>
        <v>oo</v>
      </c>
      <c r="U45" s="9">
        <f t="shared" si="13"/>
        <v>0</v>
      </c>
      <c r="V45" s="63">
        <f t="shared" si="14"/>
        <v>0</v>
      </c>
      <c r="W45" s="66" t="s">
        <v>198</v>
      </c>
      <c r="X45" s="67" t="s">
        <v>199</v>
      </c>
      <c r="Y45" s="68" t="s">
        <v>127</v>
      </c>
      <c r="Z45" s="22">
        <v>5.0</v>
      </c>
      <c r="AA45" s="9"/>
      <c r="AB45" s="9">
        <f t="shared" si="15"/>
        <v>0</v>
      </c>
      <c r="AC45" s="9">
        <f t="shared" si="16"/>
        <v>0.004739336493</v>
      </c>
      <c r="AD45" s="9">
        <f t="shared" si="17"/>
        <v>0</v>
      </c>
      <c r="AE45" s="9"/>
      <c r="AF45" s="9"/>
      <c r="AG45" s="22" t="s">
        <v>195</v>
      </c>
      <c r="AH45" s="9">
        <f t="shared" si="18"/>
        <v>0</v>
      </c>
      <c r="AI45" s="9" t="str">
        <f t="shared" si="19"/>
        <v>BAJO</v>
      </c>
      <c r="AJ45" s="9">
        <f t="shared" si="20"/>
        <v>0</v>
      </c>
      <c r="AK45" s="9" t="s">
        <v>56</v>
      </c>
      <c r="AL45" s="9" t="s">
        <v>200</v>
      </c>
      <c r="AM45" s="69" t="s">
        <v>201</v>
      </c>
      <c r="AN45" s="9"/>
      <c r="AO45" s="9"/>
      <c r="AP45" s="9" t="str">
        <f>IF( AND(AI$45&lt;&gt;0,OR(AH$21&lt;&gt;0,AH$14&lt;&gt;0)),AL$45&amp;" - "&amp;AK$45,0)</f>
        <v>Estudiante requiere entrenamiento de subhabilidad Reconocimiento - Decisión</v>
      </c>
      <c r="AQ45" s="9"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9" t="s">
        <v>26</v>
      </c>
    </row>
    <row r="46" ht="25.5" customHeight="1">
      <c r="A46" s="1"/>
      <c r="B46" s="1"/>
      <c r="C46" s="61" t="str">
        <f t="shared" si="1"/>
        <v>Pablo</v>
      </c>
      <c r="D46" s="2"/>
      <c r="E46" s="46"/>
      <c r="F46" s="34"/>
      <c r="G46" s="42" t="s">
        <v>207</v>
      </c>
      <c r="H46" s="2"/>
      <c r="I46" s="1"/>
      <c r="J46" s="5">
        <f t="shared" si="2"/>
        <v>0</v>
      </c>
      <c r="K46" s="6">
        <f t="shared" si="3"/>
        <v>0</v>
      </c>
      <c r="L46" s="7"/>
      <c r="M46" s="11"/>
      <c r="N46" s="22" t="s">
        <v>122</v>
      </c>
      <c r="O46" s="24">
        <v>19.0</v>
      </c>
      <c r="P46" s="9">
        <f t="shared" si="9"/>
        <v>0</v>
      </c>
      <c r="Q46" s="9">
        <f t="shared" si="10"/>
        <v>0</v>
      </c>
      <c r="R46" s="9"/>
      <c r="S46" s="9">
        <f t="shared" si="11"/>
        <v>0</v>
      </c>
      <c r="T46" s="9" t="str">
        <f t="shared" si="12"/>
        <v>oo</v>
      </c>
      <c r="U46" s="9">
        <f t="shared" si="13"/>
        <v>0</v>
      </c>
      <c r="V46" s="63">
        <f t="shared" si="14"/>
        <v>0</v>
      </c>
      <c r="W46" s="66" t="s">
        <v>76</v>
      </c>
      <c r="X46" s="67" t="s">
        <v>205</v>
      </c>
      <c r="Y46" s="68" t="s">
        <v>141</v>
      </c>
      <c r="Z46" s="22">
        <v>7.0</v>
      </c>
      <c r="AA46" s="9"/>
      <c r="AB46" s="9">
        <f t="shared" si="15"/>
        <v>0</v>
      </c>
      <c r="AC46" s="9">
        <f t="shared" si="16"/>
        <v>0</v>
      </c>
      <c r="AD46" s="9">
        <f t="shared" si="17"/>
        <v>0</v>
      </c>
      <c r="AE46" s="22" t="s">
        <v>64</v>
      </c>
      <c r="AF46" s="22">
        <v>2.0</v>
      </c>
      <c r="AG46" s="22" t="s">
        <v>195</v>
      </c>
      <c r="AH46" s="9">
        <f t="shared" si="18"/>
        <v>0</v>
      </c>
      <c r="AI46" s="9" t="str">
        <f t="shared" si="19"/>
        <v>BAJO</v>
      </c>
      <c r="AJ46" s="9">
        <f t="shared" si="20"/>
        <v>0</v>
      </c>
      <c r="AK46" s="9" t="s">
        <v>64</v>
      </c>
      <c r="AL46" s="9" t="s">
        <v>200</v>
      </c>
      <c r="AM46" s="69" t="s">
        <v>206</v>
      </c>
      <c r="AN46" s="9" t="s">
        <v>26</v>
      </c>
      <c r="AO46" s="9"/>
      <c r="AP46" s="9" t="str">
        <f>IF( AND(AI$46&lt;&gt;0,AH$13&lt;&gt;0),AL$46&amp;" - "&amp;AK$46,0)</f>
        <v>Estudiante requiere entrenamiento de subhabilidad Reconocimiento - Reducción de tensión</v>
      </c>
      <c r="AQ46" s="9"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9" t="s">
        <v>26</v>
      </c>
    </row>
    <row r="47" ht="24.75" customHeight="1">
      <c r="A47" s="1"/>
      <c r="B47" s="1"/>
      <c r="C47" s="61" t="str">
        <f t="shared" si="1"/>
        <v>Pablo</v>
      </c>
      <c r="D47" s="2"/>
      <c r="E47" s="46"/>
      <c r="F47" s="34"/>
      <c r="G47" s="35"/>
      <c r="H47" s="2"/>
      <c r="I47" s="1"/>
      <c r="J47" s="5">
        <f t="shared" si="2"/>
        <v>0</v>
      </c>
      <c r="K47" s="6">
        <f t="shared" si="3"/>
        <v>0</v>
      </c>
      <c r="L47" s="7"/>
      <c r="M47" s="11"/>
      <c r="N47" s="22" t="s">
        <v>122</v>
      </c>
      <c r="O47" s="24">
        <v>20.0</v>
      </c>
      <c r="P47" s="9">
        <f t="shared" si="9"/>
        <v>0</v>
      </c>
      <c r="Q47" s="9">
        <f t="shared" si="10"/>
        <v>0</v>
      </c>
      <c r="R47" s="9"/>
      <c r="S47" s="9">
        <f t="shared" si="11"/>
        <v>0</v>
      </c>
      <c r="T47" s="9" t="str">
        <f t="shared" si="12"/>
        <v>oo</v>
      </c>
      <c r="U47" s="9">
        <f t="shared" si="13"/>
        <v>0</v>
      </c>
      <c r="V47" s="63">
        <f t="shared" si="14"/>
        <v>0</v>
      </c>
      <c r="W47" s="66" t="s">
        <v>208</v>
      </c>
      <c r="X47" s="67" t="s">
        <v>209</v>
      </c>
      <c r="Y47" s="68" t="s">
        <v>141</v>
      </c>
      <c r="Z47" s="22">
        <v>9.0</v>
      </c>
      <c r="AA47" s="9"/>
      <c r="AB47" s="9">
        <f t="shared" si="15"/>
        <v>0</v>
      </c>
      <c r="AC47" s="9">
        <f t="shared" si="16"/>
        <v>0</v>
      </c>
      <c r="AD47" s="9">
        <f t="shared" si="17"/>
        <v>0</v>
      </c>
      <c r="AE47" s="22"/>
      <c r="AF47" s="22">
        <v>11.0</v>
      </c>
      <c r="AG47" s="22" t="s">
        <v>133</v>
      </c>
      <c r="AH47" s="9">
        <f t="shared" si="18"/>
        <v>0</v>
      </c>
      <c r="AI47" s="9" t="str">
        <f t="shared" si="19"/>
        <v>BAJO</v>
      </c>
      <c r="AJ47" s="9">
        <f t="shared" si="20"/>
        <v>0</v>
      </c>
      <c r="AK47" s="9" t="s">
        <v>64</v>
      </c>
      <c r="AL47" s="9" t="s">
        <v>146</v>
      </c>
      <c r="AM47" s="9" t="s">
        <v>210</v>
      </c>
      <c r="AN47" s="9" t="s">
        <v>26</v>
      </c>
      <c r="AO47" s="9"/>
      <c r="AP47" s="9">
        <f>IF( AND(AI$47&lt;&gt;0,AH$22&lt;&gt;0),AL$47&amp;" - "&amp;AK$47,0)</f>
        <v>0</v>
      </c>
      <c r="AQ47" s="9">
        <f>IF( AP47&lt;&gt;0,AM$47,0)</f>
        <v>0</v>
      </c>
      <c r="AR47" s="9" t="s">
        <v>26</v>
      </c>
    </row>
    <row r="48" ht="24.0" customHeight="1">
      <c r="A48" s="1"/>
      <c r="B48" s="1"/>
      <c r="C48" s="61" t="str">
        <f t="shared" si="1"/>
        <v>Pablo</v>
      </c>
      <c r="D48" s="2"/>
      <c r="E48" s="46"/>
      <c r="F48" s="34"/>
      <c r="G48" s="47" t="s">
        <v>43</v>
      </c>
      <c r="H48" s="2"/>
      <c r="I48" s="1"/>
      <c r="J48" s="5">
        <f t="shared" si="2"/>
        <v>0</v>
      </c>
      <c r="K48" s="6">
        <f t="shared" si="3"/>
        <v>0</v>
      </c>
      <c r="L48" s="7"/>
      <c r="M48" s="11"/>
      <c r="N48" s="22" t="s">
        <v>122</v>
      </c>
      <c r="O48" s="24">
        <v>21.0</v>
      </c>
      <c r="P48" s="9">
        <f t="shared" si="9"/>
        <v>0</v>
      </c>
      <c r="Q48" s="9">
        <f t="shared" si="10"/>
        <v>0</v>
      </c>
      <c r="R48" s="9"/>
      <c r="S48" s="9">
        <f t="shared" si="11"/>
        <v>0</v>
      </c>
      <c r="T48" s="9" t="str">
        <f t="shared" si="12"/>
        <v>oo</v>
      </c>
      <c r="U48" s="9">
        <f t="shared" si="13"/>
        <v>0</v>
      </c>
      <c r="V48" s="63">
        <f t="shared" si="14"/>
        <v>0</v>
      </c>
      <c r="W48" s="66" t="s">
        <v>211</v>
      </c>
      <c r="X48" s="67" t="s">
        <v>212</v>
      </c>
      <c r="Y48" s="68" t="s">
        <v>141</v>
      </c>
      <c r="Z48" s="22">
        <v>7.0</v>
      </c>
      <c r="AA48" s="9"/>
      <c r="AB48" s="9">
        <f t="shared" si="15"/>
        <v>0</v>
      </c>
      <c r="AC48" s="9">
        <f t="shared" si="16"/>
        <v>0</v>
      </c>
      <c r="AD48" s="9">
        <f t="shared" si="17"/>
        <v>0</v>
      </c>
      <c r="AE48" s="22"/>
      <c r="AF48" s="22">
        <v>11.0</v>
      </c>
      <c r="AG48" s="22" t="s">
        <v>170</v>
      </c>
      <c r="AH48" s="9">
        <f t="shared" si="18"/>
        <v>0</v>
      </c>
      <c r="AI48" s="9" t="str">
        <f t="shared" si="19"/>
        <v>BAJO</v>
      </c>
      <c r="AJ48" s="9">
        <f t="shared" si="20"/>
        <v>0</v>
      </c>
      <c r="AK48" s="9" t="s">
        <v>64</v>
      </c>
      <c r="AL48" s="9" t="s">
        <v>171</v>
      </c>
      <c r="AM48" s="9" t="s">
        <v>210</v>
      </c>
      <c r="AN48" s="9" t="s">
        <v>26</v>
      </c>
      <c r="AO48" s="9"/>
      <c r="AP48" s="9">
        <f>IF( AND(AI$48&lt;&gt;0,AH$22&lt;&gt;0),AL$48&amp;" - "&amp;AK$48,0)</f>
        <v>0</v>
      </c>
      <c r="AQ48" s="9">
        <f>IF( AP48&lt;&gt;0,AM$48,0)</f>
        <v>0</v>
      </c>
      <c r="AR48" s="9" t="s">
        <v>26</v>
      </c>
    </row>
    <row r="49" ht="22.5" customHeight="1">
      <c r="A49" s="1"/>
      <c r="B49" s="1"/>
      <c r="C49" s="61" t="str">
        <f t="shared" si="1"/>
        <v>Pablo</v>
      </c>
      <c r="D49" s="2"/>
      <c r="E49" s="46"/>
      <c r="F49" s="34"/>
      <c r="G49" s="35"/>
      <c r="H49" s="2"/>
      <c r="I49" s="1"/>
      <c r="J49" s="5">
        <f t="shared" si="2"/>
        <v>0</v>
      </c>
      <c r="K49" s="6">
        <f t="shared" si="3"/>
        <v>0</v>
      </c>
      <c r="L49" s="7"/>
      <c r="M49" s="11"/>
      <c r="N49" s="22" t="s">
        <v>122</v>
      </c>
      <c r="O49" s="24">
        <v>22.0</v>
      </c>
      <c r="P49" s="9">
        <f t="shared" si="9"/>
        <v>0</v>
      </c>
      <c r="Q49" s="9">
        <f t="shared" si="10"/>
        <v>0</v>
      </c>
      <c r="R49" s="9"/>
      <c r="S49" s="9">
        <f t="shared" si="11"/>
        <v>0</v>
      </c>
      <c r="T49" s="9" t="str">
        <f t="shared" si="12"/>
        <v>oo</v>
      </c>
      <c r="U49" s="9">
        <f t="shared" si="13"/>
        <v>0</v>
      </c>
      <c r="V49" s="63">
        <f t="shared" si="14"/>
        <v>0</v>
      </c>
      <c r="W49" s="66" t="s">
        <v>213</v>
      </c>
      <c r="X49" s="67" t="s">
        <v>214</v>
      </c>
      <c r="Y49" s="68" t="s">
        <v>141</v>
      </c>
      <c r="Z49" s="22">
        <v>8.0</v>
      </c>
      <c r="AA49" s="9"/>
      <c r="AB49" s="9">
        <f t="shared" si="15"/>
        <v>0</v>
      </c>
      <c r="AC49" s="9">
        <f t="shared" si="16"/>
        <v>0</v>
      </c>
      <c r="AD49" s="9">
        <f t="shared" si="17"/>
        <v>0</v>
      </c>
      <c r="AE49" s="22" t="s">
        <v>70</v>
      </c>
      <c r="AF49" s="22">
        <v>1.0</v>
      </c>
      <c r="AG49" s="22" t="s">
        <v>160</v>
      </c>
      <c r="AH49" s="9">
        <f t="shared" si="18"/>
        <v>0</v>
      </c>
      <c r="AI49" s="9" t="str">
        <f t="shared" si="19"/>
        <v>BAJO</v>
      </c>
      <c r="AJ49" s="9">
        <f t="shared" si="20"/>
        <v>0</v>
      </c>
      <c r="AK49" s="9" t="s">
        <v>70</v>
      </c>
      <c r="AL49" s="9" t="s">
        <v>215</v>
      </c>
      <c r="AM49" s="9" t="s">
        <v>216</v>
      </c>
      <c r="AN49" s="9" t="s">
        <v>26</v>
      </c>
      <c r="AO49" s="9"/>
      <c r="AP49" s="9" t="str">
        <f>IF( AND(AI$49&lt;&gt;0,AH$12&lt;&gt;0),AL$49&amp;" - "&amp;AK$49,0)</f>
        <v>Estudiante requiere entrenamiento de subhabilidad Motivar  - Reintegración</v>
      </c>
      <c r="AQ49" s="9"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9" t="s">
        <v>26</v>
      </c>
    </row>
    <row r="50" ht="20.25" customHeight="1">
      <c r="A50" s="1"/>
      <c r="B50" s="1"/>
      <c r="C50" s="61" t="str">
        <f t="shared" si="1"/>
        <v>Adrian</v>
      </c>
      <c r="D50" s="2"/>
      <c r="E50" s="40" t="s">
        <v>220</v>
      </c>
      <c r="F50" s="41" t="s">
        <v>221</v>
      </c>
      <c r="G50" s="42" t="s">
        <v>222</v>
      </c>
      <c r="H50" s="2"/>
      <c r="I50" s="44" t="s">
        <v>137</v>
      </c>
      <c r="J50" s="5">
        <f t="shared" si="2"/>
        <v>17</v>
      </c>
      <c r="K50" s="6">
        <f t="shared" si="3"/>
        <v>5</v>
      </c>
      <c r="L50" s="7"/>
      <c r="M50" s="11"/>
      <c r="N50" s="22" t="s">
        <v>122</v>
      </c>
      <c r="O50" s="24">
        <v>23.0</v>
      </c>
      <c r="P50" s="9">
        <f t="shared" si="9"/>
        <v>0</v>
      </c>
      <c r="Q50" s="9">
        <f t="shared" si="10"/>
        <v>0</v>
      </c>
      <c r="R50" s="9"/>
      <c r="S50" s="9">
        <f t="shared" si="11"/>
        <v>0</v>
      </c>
      <c r="T50" s="9" t="str">
        <f t="shared" si="12"/>
        <v>oo</v>
      </c>
      <c r="U50" s="9">
        <f t="shared" si="13"/>
        <v>0</v>
      </c>
      <c r="V50" s="63">
        <f t="shared" si="14"/>
        <v>0</v>
      </c>
      <c r="W50" s="66" t="s">
        <v>217</v>
      </c>
      <c r="X50" s="67" t="s">
        <v>218</v>
      </c>
      <c r="Y50" s="68" t="s">
        <v>141</v>
      </c>
      <c r="Z50" s="22">
        <v>8.0</v>
      </c>
      <c r="AA50" s="9"/>
      <c r="AB50" s="9">
        <f t="shared" si="15"/>
        <v>0</v>
      </c>
      <c r="AC50" s="9">
        <f t="shared" si="16"/>
        <v>0</v>
      </c>
      <c r="AD50" s="9">
        <f t="shared" si="17"/>
        <v>0</v>
      </c>
      <c r="AE50" s="9"/>
      <c r="AF50" s="22">
        <v>1.0</v>
      </c>
      <c r="AG50" s="22" t="s">
        <v>170</v>
      </c>
      <c r="AH50" s="9">
        <f t="shared" si="18"/>
        <v>0</v>
      </c>
      <c r="AI50" s="9" t="str">
        <f t="shared" si="19"/>
        <v>BAJO</v>
      </c>
      <c r="AJ50" s="9">
        <f t="shared" si="20"/>
        <v>0</v>
      </c>
      <c r="AK50" s="9" t="s">
        <v>70</v>
      </c>
      <c r="AL50" s="9" t="s">
        <v>171</v>
      </c>
      <c r="AM50" s="69" t="s">
        <v>219</v>
      </c>
      <c r="AN50" s="9" t="s">
        <v>26</v>
      </c>
      <c r="AO50" s="9"/>
      <c r="AP50" s="9" t="str">
        <f>IF( AND(AI$50&lt;&gt;0,AH$12&lt;&gt;0),AL$50&amp;" - "&amp;AK$50,0)</f>
        <v>Estudiante requiere entrenamiento de subhabilidad Mantenimiento - Reintegración</v>
      </c>
      <c r="AQ50" s="9"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9" t="s">
        <v>26</v>
      </c>
    </row>
    <row r="51" ht="22.5" customHeight="1">
      <c r="A51" s="1"/>
      <c r="B51" s="1"/>
      <c r="C51" s="61" t="str">
        <f t="shared" si="1"/>
        <v>Adrian</v>
      </c>
      <c r="D51" s="2"/>
      <c r="E51" s="46"/>
      <c r="F51" s="34"/>
      <c r="G51" s="35"/>
      <c r="H51" s="2"/>
      <c r="I51" s="1"/>
      <c r="J51" s="5">
        <f t="shared" si="2"/>
        <v>0</v>
      </c>
      <c r="K51" s="6">
        <f t="shared" si="3"/>
        <v>0</v>
      </c>
      <c r="L51" s="7"/>
      <c r="M51" s="11"/>
      <c r="N51" s="22" t="s">
        <v>122</v>
      </c>
      <c r="O51" s="24">
        <v>24.0</v>
      </c>
      <c r="P51" s="9">
        <f t="shared" si="9"/>
        <v>0</v>
      </c>
      <c r="Q51" s="9">
        <f t="shared" si="10"/>
        <v>0</v>
      </c>
      <c r="R51" s="9"/>
      <c r="S51" s="9">
        <f t="shared" si="11"/>
        <v>0</v>
      </c>
      <c r="T51" s="9" t="str">
        <f t="shared" si="12"/>
        <v>oo</v>
      </c>
      <c r="U51" s="9">
        <f t="shared" si="13"/>
        <v>0</v>
      </c>
      <c r="V51" s="63">
        <f t="shared" si="14"/>
        <v>0</v>
      </c>
      <c r="W51" s="66" t="s">
        <v>223</v>
      </c>
      <c r="X51" s="67" t="s">
        <v>224</v>
      </c>
      <c r="Y51" s="68" t="s">
        <v>141</v>
      </c>
      <c r="Z51" s="22">
        <v>7.0</v>
      </c>
      <c r="AA51" s="9"/>
      <c r="AB51" s="9">
        <f t="shared" si="15"/>
        <v>0</v>
      </c>
      <c r="AC51" s="9">
        <f t="shared" si="16"/>
        <v>0</v>
      </c>
      <c r="AD51" s="9">
        <f t="shared" si="17"/>
        <v>0</v>
      </c>
      <c r="AE51" s="9"/>
      <c r="AF51" s="22">
        <v>1.0</v>
      </c>
      <c r="AG51" s="22" t="s">
        <v>134</v>
      </c>
      <c r="AH51" s="9">
        <f t="shared" si="18"/>
        <v>0</v>
      </c>
      <c r="AI51" s="9" t="str">
        <f t="shared" si="19"/>
        <v>BAJO</v>
      </c>
      <c r="AJ51" s="9">
        <f t="shared" si="20"/>
        <v>0</v>
      </c>
      <c r="AK51" s="9" t="s">
        <v>70</v>
      </c>
      <c r="AL51" s="9" t="s">
        <v>135</v>
      </c>
      <c r="AM51" s="9" t="s">
        <v>225</v>
      </c>
      <c r="AN51" s="9" t="s">
        <v>26</v>
      </c>
      <c r="AO51" s="9"/>
      <c r="AP51" s="9" t="str">
        <f>IF( AND(AI$51&lt;&gt;0,AH$12&lt;&gt;0),AL$51&amp;" - "&amp;AK$51,0)</f>
        <v>Estudiante requiere entrenamiento de subhabilidad Tarea - Reintegración</v>
      </c>
      <c r="AQ51" s="9"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9" t="s">
        <v>26</v>
      </c>
    </row>
    <row r="52" ht="18.75" customHeight="1">
      <c r="A52" s="1"/>
      <c r="B52" s="1"/>
      <c r="C52" s="61" t="str">
        <f t="shared" si="1"/>
        <v>Adrian</v>
      </c>
      <c r="D52" s="2"/>
      <c r="E52" s="46"/>
      <c r="F52" s="34"/>
      <c r="G52" s="47" t="s">
        <v>43</v>
      </c>
      <c r="H52" s="2"/>
      <c r="I52" s="1"/>
      <c r="J52" s="5">
        <f t="shared" si="2"/>
        <v>0</v>
      </c>
      <c r="K52" s="6">
        <f t="shared" si="3"/>
        <v>0</v>
      </c>
      <c r="L52" s="7"/>
      <c r="M52" s="11"/>
      <c r="N52" s="22" t="s">
        <v>122</v>
      </c>
      <c r="O52" s="24">
        <v>25.0</v>
      </c>
      <c r="P52" s="9">
        <f t="shared" si="9"/>
        <v>0</v>
      </c>
      <c r="Q52" s="9">
        <f t="shared" si="10"/>
        <v>0</v>
      </c>
      <c r="R52" s="9"/>
      <c r="S52" s="9">
        <f t="shared" si="11"/>
        <v>0</v>
      </c>
      <c r="T52" s="9" t="str">
        <f t="shared" si="12"/>
        <v>oo</v>
      </c>
      <c r="U52" s="9">
        <f t="shared" si="13"/>
        <v>0</v>
      </c>
      <c r="V52" s="63">
        <f t="shared" si="14"/>
        <v>0</v>
      </c>
      <c r="W52" s="66" t="s">
        <v>226</v>
      </c>
      <c r="X52" s="67" t="s">
        <v>227</v>
      </c>
      <c r="Y52" s="68" t="s">
        <v>195</v>
      </c>
      <c r="Z52" s="22">
        <v>2.0</v>
      </c>
      <c r="AA52" s="9"/>
      <c r="AB52" s="9">
        <f t="shared" si="15"/>
        <v>0</v>
      </c>
      <c r="AC52" s="9">
        <f t="shared" si="16"/>
        <v>0</v>
      </c>
      <c r="AD52" s="9">
        <f t="shared" si="17"/>
        <v>0</v>
      </c>
      <c r="AE52" s="9"/>
      <c r="AF52" s="22">
        <v>12.0</v>
      </c>
      <c r="AG52" s="22" t="s">
        <v>133</v>
      </c>
      <c r="AH52" s="9">
        <f t="shared" si="18"/>
        <v>0</v>
      </c>
      <c r="AI52" s="9" t="str">
        <f t="shared" si="19"/>
        <v>BAJO</v>
      </c>
      <c r="AJ52" s="9">
        <f t="shared" si="20"/>
        <v>0</v>
      </c>
      <c r="AK52" s="9" t="s">
        <v>70</v>
      </c>
      <c r="AL52" s="9" t="s">
        <v>146</v>
      </c>
      <c r="AM52" s="9" t="s">
        <v>228</v>
      </c>
      <c r="AN52" s="9" t="s">
        <v>26</v>
      </c>
      <c r="AO52" s="9"/>
      <c r="AP52" s="9">
        <f>IF( AND(AI$52&lt;&gt;0,AH$23&lt;&gt;0),AL$52&amp;" - "&amp;AK$52,0)</f>
        <v>0</v>
      </c>
      <c r="AQ52" s="9">
        <f>IF( AP52&lt;&gt;0,AM$52,0)</f>
        <v>0</v>
      </c>
      <c r="AR52" s="9" t="s">
        <v>26</v>
      </c>
    </row>
    <row r="53" ht="20.25" customHeight="1">
      <c r="A53" s="1"/>
      <c r="B53" s="1"/>
      <c r="C53" s="61" t="str">
        <f t="shared" si="1"/>
        <v>Adrian</v>
      </c>
      <c r="D53" s="2"/>
      <c r="E53" s="46"/>
      <c r="F53" s="34"/>
      <c r="G53" s="35"/>
      <c r="H53" s="2"/>
      <c r="I53" s="1"/>
      <c r="J53" s="5">
        <f t="shared" si="2"/>
        <v>0</v>
      </c>
      <c r="K53" s="6">
        <f t="shared" si="3"/>
        <v>0</v>
      </c>
      <c r="L53" s="7"/>
      <c r="M53" s="11"/>
      <c r="N53" s="22" t="s">
        <v>122</v>
      </c>
      <c r="O53" s="24">
        <v>26.0</v>
      </c>
      <c r="P53" s="9">
        <f t="shared" si="9"/>
        <v>0</v>
      </c>
      <c r="Q53" s="9">
        <f t="shared" si="10"/>
        <v>0</v>
      </c>
      <c r="R53" s="9"/>
      <c r="S53" s="9">
        <f t="shared" si="11"/>
        <v>0</v>
      </c>
      <c r="T53" s="9" t="str">
        <f t="shared" si="12"/>
        <v>oo</v>
      </c>
      <c r="U53" s="9">
        <f t="shared" si="13"/>
        <v>0</v>
      </c>
      <c r="V53" s="63">
        <f t="shared" si="14"/>
        <v>0</v>
      </c>
      <c r="W53" s="66" t="s">
        <v>54</v>
      </c>
      <c r="X53" s="67" t="s">
        <v>229</v>
      </c>
      <c r="Y53" s="68" t="s">
        <v>195</v>
      </c>
      <c r="Z53" s="22">
        <v>3.0</v>
      </c>
      <c r="AA53" s="9"/>
      <c r="AB53" s="9">
        <f t="shared" si="15"/>
        <v>0</v>
      </c>
      <c r="AC53" s="9">
        <f t="shared" si="16"/>
        <v>0</v>
      </c>
      <c r="AD53" s="9">
        <f t="shared" si="17"/>
        <v>0</v>
      </c>
      <c r="AE53" s="9"/>
      <c r="AF53" s="9"/>
      <c r="AG53" s="9"/>
      <c r="AH53" s="9"/>
      <c r="AI53" s="9"/>
      <c r="AJ53" s="9"/>
      <c r="AK53" s="9"/>
      <c r="AL53" s="9"/>
      <c r="AM53" s="9"/>
      <c r="AN53" s="9"/>
      <c r="AO53" s="9"/>
      <c r="AP53" s="78" t="s">
        <v>230</v>
      </c>
      <c r="AQ53" s="79"/>
      <c r="AR53" s="9"/>
    </row>
    <row r="54" ht="18.75" customHeight="1">
      <c r="A54" s="1"/>
      <c r="B54" s="1"/>
      <c r="C54" s="61" t="str">
        <f t="shared" si="1"/>
        <v>Juan</v>
      </c>
      <c r="D54" s="2"/>
      <c r="E54" s="40" t="s">
        <v>235</v>
      </c>
      <c r="F54" s="41" t="s">
        <v>236</v>
      </c>
      <c r="G54" s="42" t="s">
        <v>237</v>
      </c>
      <c r="H54" s="2"/>
      <c r="I54" s="44"/>
      <c r="J54" s="5">
        <f t="shared" si="2"/>
        <v>0</v>
      </c>
      <c r="K54" s="6">
        <f t="shared" si="3"/>
        <v>0</v>
      </c>
      <c r="L54" s="7"/>
      <c r="M54" s="11"/>
      <c r="N54" s="22" t="s">
        <v>122</v>
      </c>
      <c r="O54" s="24">
        <v>27.0</v>
      </c>
      <c r="P54" s="9">
        <f t="shared" si="9"/>
        <v>0</v>
      </c>
      <c r="Q54" s="9">
        <f t="shared" si="10"/>
        <v>0</v>
      </c>
      <c r="R54" s="9"/>
      <c r="S54" s="9">
        <f t="shared" si="11"/>
        <v>0</v>
      </c>
      <c r="T54" s="9" t="str">
        <f t="shared" si="12"/>
        <v>oo</v>
      </c>
      <c r="U54" s="9">
        <f t="shared" si="13"/>
        <v>0</v>
      </c>
      <c r="V54" s="63">
        <f t="shared" si="14"/>
        <v>0</v>
      </c>
      <c r="W54" s="66" t="s">
        <v>231</v>
      </c>
      <c r="X54" s="67" t="s">
        <v>232</v>
      </c>
      <c r="Y54" s="68" t="s">
        <v>195</v>
      </c>
      <c r="Z54" s="22">
        <v>10.0</v>
      </c>
      <c r="AA54" s="9"/>
      <c r="AB54" s="9">
        <f t="shared" si="15"/>
        <v>0</v>
      </c>
      <c r="AC54" s="9">
        <f t="shared" si="16"/>
        <v>0</v>
      </c>
      <c r="AD54" s="9">
        <f t="shared" si="17"/>
        <v>0</v>
      </c>
      <c r="AE54" s="9"/>
      <c r="AF54" s="9"/>
      <c r="AG54" s="9"/>
      <c r="AH54" s="9"/>
      <c r="AI54" s="9"/>
      <c r="AJ54" s="9"/>
      <c r="AK54" s="9" t="s">
        <v>24</v>
      </c>
      <c r="AL54" s="9" t="s">
        <v>233</v>
      </c>
      <c r="AM54" s="69" t="s">
        <v>234</v>
      </c>
      <c r="AN54" s="9" t="s">
        <v>26</v>
      </c>
      <c r="AO54" s="9"/>
      <c r="AP54" s="9" t="str">
        <f>IF(AND(AD39&lt;0.5,AI$28&lt;&gt;0, AH$17&lt;&gt;0),AL$28&amp;" - "&amp;AK$28,0)</f>
        <v>Estudiante requiere entrenamiento de subhabilidad Informar - Comunicación</v>
      </c>
      <c r="AQ54" s="9"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9" t="s">
        <v>26</v>
      </c>
    </row>
    <row r="55" ht="21.0" customHeight="1">
      <c r="A55" s="1"/>
      <c r="B55" s="1"/>
      <c r="C55" s="61" t="str">
        <f t="shared" si="1"/>
        <v>Juan</v>
      </c>
      <c r="D55" s="2"/>
      <c r="E55" s="46"/>
      <c r="F55" s="34"/>
      <c r="G55" s="42" t="s">
        <v>242</v>
      </c>
      <c r="H55" s="2"/>
      <c r="I55" s="44" t="s">
        <v>100</v>
      </c>
      <c r="J55" s="5">
        <f t="shared" si="2"/>
        <v>35</v>
      </c>
      <c r="K55" s="6">
        <f t="shared" si="3"/>
        <v>6</v>
      </c>
      <c r="L55" s="7"/>
      <c r="M55" s="11"/>
      <c r="N55" s="22" t="s">
        <v>122</v>
      </c>
      <c r="O55" s="24">
        <v>28.0</v>
      </c>
      <c r="P55" s="9">
        <f t="shared" si="9"/>
        <v>0</v>
      </c>
      <c r="Q55" s="9">
        <f t="shared" si="10"/>
        <v>0</v>
      </c>
      <c r="R55" s="9"/>
      <c r="S55" s="9">
        <f t="shared" si="11"/>
        <v>0</v>
      </c>
      <c r="T55" s="9" t="str">
        <f t="shared" si="12"/>
        <v>oo</v>
      </c>
      <c r="U55" s="9">
        <f t="shared" si="13"/>
        <v>0</v>
      </c>
      <c r="V55" s="63">
        <f t="shared" si="14"/>
        <v>0</v>
      </c>
      <c r="W55" s="66" t="s">
        <v>238</v>
      </c>
      <c r="X55" s="67" t="s">
        <v>239</v>
      </c>
      <c r="Y55" s="68" t="s">
        <v>170</v>
      </c>
      <c r="Z55" s="22">
        <v>11.0</v>
      </c>
      <c r="AA55" s="9"/>
      <c r="AB55" s="9">
        <f t="shared" si="15"/>
        <v>0</v>
      </c>
      <c r="AC55" s="9">
        <f t="shared" si="16"/>
        <v>0.004739336493</v>
      </c>
      <c r="AD55" s="9">
        <f t="shared" si="17"/>
        <v>0</v>
      </c>
      <c r="AE55" s="9"/>
      <c r="AF55" s="9"/>
      <c r="AG55" s="9"/>
      <c r="AH55" s="9"/>
      <c r="AI55" s="9"/>
      <c r="AJ55" s="9"/>
      <c r="AK55" s="9" t="s">
        <v>24</v>
      </c>
      <c r="AL55" s="9" t="s">
        <v>240</v>
      </c>
      <c r="AM55" s="69" t="s">
        <v>241</v>
      </c>
      <c r="AN55" s="9" t="s">
        <v>26</v>
      </c>
      <c r="AO55" s="9"/>
      <c r="AP55" s="9" t="str">
        <f>IF( AND(AD60&lt;0.5,AI$29&lt;&gt;0,AH$17&lt;&gt;0),AL$29&amp;" - "&amp;AK$29,0)</f>
        <v>Estudiante requiere entrenamiento de subhabilidad Tarea - Comunicación</v>
      </c>
      <c r="AQ55" s="9" t="str">
        <f t="shared" si="21"/>
        <v>Debe indicarle que cuando se efectúen un pedido de información, que realice una contribución a continuación de la oración de apertura “Resumiendo,…”.</v>
      </c>
      <c r="AR55" s="9" t="s">
        <v>26</v>
      </c>
    </row>
    <row r="56" ht="21.0" customHeight="1">
      <c r="A56" s="1"/>
      <c r="B56" s="1"/>
      <c r="C56" s="61" t="str">
        <f t="shared" si="1"/>
        <v>Juan</v>
      </c>
      <c r="D56" s="2"/>
      <c r="E56" s="46"/>
      <c r="F56" s="34"/>
      <c r="G56" s="35"/>
      <c r="H56" s="2"/>
      <c r="I56" s="1"/>
      <c r="J56" s="5">
        <f t="shared" si="2"/>
        <v>0</v>
      </c>
      <c r="K56" s="6">
        <f t="shared" si="3"/>
        <v>0</v>
      </c>
      <c r="L56" s="7"/>
      <c r="M56" s="11"/>
      <c r="N56" s="22" t="s">
        <v>122</v>
      </c>
      <c r="O56" s="24">
        <v>29.0</v>
      </c>
      <c r="P56" s="9">
        <f t="shared" si="9"/>
        <v>0</v>
      </c>
      <c r="Q56" s="9">
        <f t="shared" si="10"/>
        <v>0</v>
      </c>
      <c r="R56" s="9"/>
      <c r="S56" s="9">
        <f t="shared" si="11"/>
        <v>0</v>
      </c>
      <c r="T56" s="9" t="str">
        <f t="shared" si="12"/>
        <v>oo</v>
      </c>
      <c r="U56" s="9">
        <f t="shared" si="13"/>
        <v>0</v>
      </c>
      <c r="V56" s="63">
        <f t="shared" si="14"/>
        <v>0</v>
      </c>
      <c r="W56" s="66" t="s">
        <v>98</v>
      </c>
      <c r="X56" s="67" t="s">
        <v>243</v>
      </c>
      <c r="Y56" s="68" t="s">
        <v>170</v>
      </c>
      <c r="Z56" s="22">
        <v>4.0</v>
      </c>
      <c r="AA56" s="9"/>
      <c r="AB56" s="9">
        <f t="shared" si="15"/>
        <v>0</v>
      </c>
      <c r="AC56" s="9">
        <f t="shared" si="16"/>
        <v>0.004739336493</v>
      </c>
      <c r="AD56" s="9">
        <f t="shared" si="17"/>
        <v>0</v>
      </c>
      <c r="AE56" s="9"/>
      <c r="AF56" s="9"/>
      <c r="AG56" s="9"/>
      <c r="AH56" s="9"/>
      <c r="AI56" s="9"/>
      <c r="AJ56" s="9"/>
      <c r="AK56" s="9" t="s">
        <v>24</v>
      </c>
      <c r="AL56" s="9" t="s">
        <v>244</v>
      </c>
      <c r="AM56" s="69" t="s">
        <v>245</v>
      </c>
      <c r="AN56" s="9" t="s">
        <v>26</v>
      </c>
      <c r="AO56" s="9"/>
      <c r="AP56" s="9">
        <f>IF( AND(AD46&lt;0.5,AI$30&lt;&gt;0,AH$18&lt;&gt;0),AL$30&amp;" - "&amp;AK$30,0)</f>
        <v>0</v>
      </c>
      <c r="AQ56" s="9">
        <f t="shared" si="21"/>
        <v>0</v>
      </c>
      <c r="AR56" s="9" t="s">
        <v>26</v>
      </c>
    </row>
    <row r="57" ht="20.25" customHeight="1">
      <c r="A57" s="1"/>
      <c r="B57" s="1"/>
      <c r="C57" s="61" t="str">
        <f t="shared" si="1"/>
        <v>Juan</v>
      </c>
      <c r="D57" s="2"/>
      <c r="E57" s="46"/>
      <c r="F57" s="34"/>
      <c r="G57" s="47" t="s">
        <v>43</v>
      </c>
      <c r="H57" s="2"/>
      <c r="I57" s="1"/>
      <c r="J57" s="5">
        <f t="shared" si="2"/>
        <v>0</v>
      </c>
      <c r="K57" s="6">
        <f t="shared" si="3"/>
        <v>0</v>
      </c>
      <c r="L57" s="7"/>
      <c r="M57" s="11"/>
      <c r="N57" s="22" t="s">
        <v>122</v>
      </c>
      <c r="O57" s="24">
        <v>30.0</v>
      </c>
      <c r="P57" s="9">
        <f t="shared" si="9"/>
        <v>1</v>
      </c>
      <c r="Q57" s="9">
        <f t="shared" si="10"/>
        <v>0.004739336493</v>
      </c>
      <c r="R57" s="9"/>
      <c r="S57" s="9">
        <f t="shared" si="11"/>
        <v>0</v>
      </c>
      <c r="T57" s="9">
        <f t="shared" si="12"/>
        <v>0</v>
      </c>
      <c r="U57" s="9">
        <f t="shared" si="13"/>
        <v>0</v>
      </c>
      <c r="V57" s="63">
        <f t="shared" si="14"/>
        <v>0</v>
      </c>
      <c r="W57" s="66" t="s">
        <v>32</v>
      </c>
      <c r="X57" s="67" t="s">
        <v>246</v>
      </c>
      <c r="Y57" s="68" t="s">
        <v>170</v>
      </c>
      <c r="Z57" s="22">
        <v>8.0</v>
      </c>
      <c r="AA57" s="9"/>
      <c r="AB57" s="9">
        <f t="shared" si="15"/>
        <v>0</v>
      </c>
      <c r="AC57" s="9">
        <f t="shared" si="16"/>
        <v>0.004739336493</v>
      </c>
      <c r="AD57" s="9">
        <f t="shared" si="17"/>
        <v>0</v>
      </c>
      <c r="AE57" s="9"/>
      <c r="AF57" s="9"/>
      <c r="AG57" s="9"/>
      <c r="AH57" s="9"/>
      <c r="AI57" s="9"/>
      <c r="AJ57" s="9"/>
      <c r="AK57" s="9" t="s">
        <v>37</v>
      </c>
      <c r="AL57" s="9" t="s">
        <v>247</v>
      </c>
      <c r="AM57" s="69" t="s">
        <v>248</v>
      </c>
      <c r="AN57" s="9" t="s">
        <v>26</v>
      </c>
      <c r="AO57" s="9"/>
      <c r="AP57" s="9" t="str">
        <f>IF( AND(AD29&lt;0.5,AI$31&lt;&gt;0,AH$16&lt;&gt;0),AL$31&amp;" - "&amp;AK$31,0)</f>
        <v>Estudiante requiere entrenamiento de subhabilidad Argumentación - Evaluación</v>
      </c>
      <c r="AQ57" s="9" t="str">
        <f t="shared" si="21"/>
        <v>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v>
      </c>
      <c r="AR57" s="9" t="s">
        <v>26</v>
      </c>
    </row>
    <row r="58" ht="15.75" customHeight="1">
      <c r="A58" s="1"/>
      <c r="B58" s="1"/>
      <c r="C58" s="61" t="str">
        <f t="shared" si="1"/>
        <v>Juan</v>
      </c>
      <c r="D58" s="2"/>
      <c r="E58" s="46"/>
      <c r="F58" s="34"/>
      <c r="G58" s="35"/>
      <c r="H58" s="2"/>
      <c r="I58" s="1"/>
      <c r="J58" s="5">
        <f t="shared" si="2"/>
        <v>0</v>
      </c>
      <c r="K58" s="6">
        <f t="shared" si="3"/>
        <v>0</v>
      </c>
      <c r="L58" s="7"/>
      <c r="M58" s="11"/>
      <c r="N58" s="22" t="s">
        <v>122</v>
      </c>
      <c r="O58" s="24">
        <v>31.0</v>
      </c>
      <c r="P58" s="9">
        <f t="shared" si="9"/>
        <v>0</v>
      </c>
      <c r="Q58" s="9">
        <f t="shared" si="10"/>
        <v>0</v>
      </c>
      <c r="R58" s="9"/>
      <c r="S58" s="9">
        <f t="shared" si="11"/>
        <v>0</v>
      </c>
      <c r="T58" s="9" t="str">
        <f t="shared" si="12"/>
        <v>oo</v>
      </c>
      <c r="U58" s="9">
        <f t="shared" si="13"/>
        <v>0</v>
      </c>
      <c r="V58" s="63">
        <f t="shared" si="14"/>
        <v>0</v>
      </c>
      <c r="W58" s="66" t="s">
        <v>249</v>
      </c>
      <c r="X58" s="67" t="s">
        <v>250</v>
      </c>
      <c r="Y58" s="68" t="s">
        <v>170</v>
      </c>
      <c r="Z58" s="22">
        <v>1.0</v>
      </c>
      <c r="AA58" s="9"/>
      <c r="AB58" s="9">
        <f t="shared" si="15"/>
        <v>0</v>
      </c>
      <c r="AC58" s="9">
        <f t="shared" si="16"/>
        <v>0.004739336493</v>
      </c>
      <c r="AD58" s="9">
        <f t="shared" si="17"/>
        <v>0</v>
      </c>
      <c r="AE58" s="9"/>
      <c r="AF58" s="9"/>
      <c r="AG58" s="9"/>
      <c r="AH58" s="9"/>
      <c r="AI58" s="9"/>
      <c r="AJ58" s="9"/>
      <c r="AK58" s="9" t="s">
        <v>37</v>
      </c>
      <c r="AL58" s="9" t="s">
        <v>251</v>
      </c>
      <c r="AM58" s="69" t="s">
        <v>252</v>
      </c>
      <c r="AN58" s="9" t="s">
        <v>26</v>
      </c>
      <c r="AO58" s="9"/>
      <c r="AP58" s="9" t="str">
        <f>IF( AND(AD28&lt;0.5,AI$32&lt;&gt;0,AH$16&lt;&gt;0),AL$32&amp;" - "&amp;AK$32,0)</f>
        <v>Estudiante requiere entrenamiento de subhabilidad Mediar - Evaluación</v>
      </c>
      <c r="AQ58" s="9" t="str">
        <f t="shared" si="21"/>
        <v>Indicar que en un futuro debe formular al menos un requerimiento al grupo. El estudiante debe hacer su contribución a continuación de la oración de apertura “Preguntemos al profesor...”.</v>
      </c>
      <c r="AR58" s="9" t="s">
        <v>26</v>
      </c>
    </row>
    <row r="59" ht="17.25" customHeight="1">
      <c r="A59" s="1"/>
      <c r="B59" s="1"/>
      <c r="C59" s="61" t="str">
        <f t="shared" si="1"/>
        <v>Adrian</v>
      </c>
      <c r="D59" s="2"/>
      <c r="E59" s="40" t="s">
        <v>220</v>
      </c>
      <c r="F59" s="41" t="s">
        <v>236</v>
      </c>
      <c r="G59" s="42" t="s">
        <v>253</v>
      </c>
      <c r="H59" s="2"/>
      <c r="I59" s="44" t="s">
        <v>32</v>
      </c>
      <c r="J59" s="5">
        <f t="shared" si="2"/>
        <v>30</v>
      </c>
      <c r="K59" s="6">
        <f t="shared" si="3"/>
        <v>8</v>
      </c>
      <c r="L59" s="80"/>
      <c r="M59" s="11"/>
      <c r="N59" s="22" t="s">
        <v>122</v>
      </c>
      <c r="O59" s="24">
        <v>32.0</v>
      </c>
      <c r="P59" s="9">
        <f t="shared" si="9"/>
        <v>0</v>
      </c>
      <c r="Q59" s="9">
        <f t="shared" si="10"/>
        <v>0</v>
      </c>
      <c r="R59" s="9"/>
      <c r="S59" s="9">
        <f t="shared" si="11"/>
        <v>0</v>
      </c>
      <c r="T59" s="9" t="str">
        <f t="shared" si="12"/>
        <v>oo</v>
      </c>
      <c r="U59" s="9">
        <f t="shared" si="13"/>
        <v>0</v>
      </c>
      <c r="V59" s="63">
        <f t="shared" si="14"/>
        <v>0</v>
      </c>
      <c r="W59" s="66" t="s">
        <v>254</v>
      </c>
      <c r="X59" s="67" t="s">
        <v>255</v>
      </c>
      <c r="Y59" s="68" t="s">
        <v>170</v>
      </c>
      <c r="Z59" s="22">
        <v>1.0</v>
      </c>
      <c r="AA59" s="9"/>
      <c r="AB59" s="9">
        <f t="shared" si="15"/>
        <v>0</v>
      </c>
      <c r="AC59" s="9">
        <f t="shared" si="16"/>
        <v>0.004739336493</v>
      </c>
      <c r="AD59" s="9">
        <f t="shared" si="17"/>
        <v>0</v>
      </c>
      <c r="AE59" s="9"/>
      <c r="AF59" s="9"/>
      <c r="AG59" s="9"/>
      <c r="AH59" s="9"/>
      <c r="AI59" s="9"/>
      <c r="AJ59" s="9"/>
      <c r="AK59" s="9" t="s">
        <v>37</v>
      </c>
      <c r="AL59" s="9" t="s">
        <v>233</v>
      </c>
      <c r="AM59" s="69" t="s">
        <v>256</v>
      </c>
      <c r="AN59" s="9" t="s">
        <v>26</v>
      </c>
      <c r="AO59" s="9"/>
      <c r="AP59" s="9" t="str">
        <f>IF( AND(AD39&lt;0.5,AI$33&lt;&gt;0,AH$16&lt;&gt;0),AL$33&amp;" - "&amp;AK$33,0)</f>
        <v>Estudiante requiere entrenamiento de subhabilidad Informar - Evaluación</v>
      </c>
      <c r="AQ59" s="9" t="str">
        <f t="shared" si="21"/>
        <v>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v>
      </c>
      <c r="AR59" s="9" t="s">
        <v>26</v>
      </c>
    </row>
    <row r="60" ht="17.25" customHeight="1">
      <c r="A60" s="1"/>
      <c r="B60" s="1"/>
      <c r="C60" s="61" t="str">
        <f t="shared" si="1"/>
        <v>Adrian</v>
      </c>
      <c r="D60" s="2"/>
      <c r="E60" s="46"/>
      <c r="F60" s="34"/>
      <c r="G60" s="35"/>
      <c r="H60" s="2"/>
      <c r="I60" s="1"/>
      <c r="J60" s="5">
        <f t="shared" si="2"/>
        <v>0</v>
      </c>
      <c r="K60" s="6">
        <f t="shared" si="3"/>
        <v>0</v>
      </c>
      <c r="L60" s="7"/>
      <c r="M60" s="11"/>
      <c r="N60" s="22" t="s">
        <v>122</v>
      </c>
      <c r="O60" s="24">
        <v>33.0</v>
      </c>
      <c r="P60" s="9">
        <f t="shared" si="9"/>
        <v>1</v>
      </c>
      <c r="Q60" s="9">
        <f t="shared" si="10"/>
        <v>0.004739336493</v>
      </c>
      <c r="R60" s="9"/>
      <c r="S60" s="9">
        <f t="shared" si="11"/>
        <v>0</v>
      </c>
      <c r="T60" s="9">
        <f t="shared" si="12"/>
        <v>0</v>
      </c>
      <c r="U60" s="9">
        <f t="shared" si="13"/>
        <v>0</v>
      </c>
      <c r="V60" s="63">
        <f t="shared" si="14"/>
        <v>0</v>
      </c>
      <c r="W60" s="66" t="s">
        <v>35</v>
      </c>
      <c r="X60" s="67" t="s">
        <v>257</v>
      </c>
      <c r="Y60" s="68" t="s">
        <v>134</v>
      </c>
      <c r="Z60" s="22">
        <v>5.0</v>
      </c>
      <c r="AA60" s="9"/>
      <c r="AB60" s="9">
        <f t="shared" si="15"/>
        <v>0</v>
      </c>
      <c r="AC60" s="9">
        <f t="shared" si="16"/>
        <v>0.009478672986</v>
      </c>
      <c r="AD60" s="9">
        <f t="shared" si="17"/>
        <v>0</v>
      </c>
      <c r="AE60" s="9"/>
      <c r="AF60" s="9"/>
      <c r="AG60" s="9"/>
      <c r="AH60" s="9"/>
      <c r="AI60" s="9"/>
      <c r="AJ60" s="9"/>
      <c r="AK60" s="9" t="s">
        <v>37</v>
      </c>
      <c r="AL60" s="9" t="s">
        <v>258</v>
      </c>
      <c r="AM60" s="69" t="s">
        <v>259</v>
      </c>
      <c r="AN60" s="9" t="s">
        <v>26</v>
      </c>
      <c r="AO60" s="9"/>
      <c r="AP60" s="9" t="str">
        <f>IF( AND(AD37&lt;0.5,AI$34&lt;&gt;0,AH$16&lt;&gt;0),AL$34&amp;" - "&amp;AK$34,0)</f>
        <v>Estudiante requiere entrenamiento de subhabilidad Motivar - Evaluación</v>
      </c>
      <c r="AQ60" s="9" t="str">
        <f t="shared" si="21"/>
        <v>Indicar que en un futuro debe formular al menos un requerimiento al grupo. El estudiante debe hacer su contribución a continuación de la oración de apertura “¡Esto va bien! Sigamos…”.</v>
      </c>
      <c r="AR60" s="9" t="s">
        <v>26</v>
      </c>
    </row>
    <row r="61" ht="21.75" customHeight="1">
      <c r="A61" s="1"/>
      <c r="B61" s="1"/>
      <c r="C61" s="61" t="str">
        <f t="shared" si="1"/>
        <v>Adrian</v>
      </c>
      <c r="D61" s="2"/>
      <c r="E61" s="46"/>
      <c r="F61" s="34"/>
      <c r="G61" s="47" t="s">
        <v>43</v>
      </c>
      <c r="H61" s="2"/>
      <c r="I61" s="1"/>
      <c r="J61" s="5">
        <f t="shared" si="2"/>
        <v>0</v>
      </c>
      <c r="K61" s="6">
        <f t="shared" si="3"/>
        <v>0</v>
      </c>
      <c r="L61" s="7"/>
      <c r="M61" s="11"/>
      <c r="N61" s="22" t="s">
        <v>122</v>
      </c>
      <c r="O61" s="24">
        <v>34.0</v>
      </c>
      <c r="P61" s="9">
        <f t="shared" si="9"/>
        <v>0</v>
      </c>
      <c r="Q61" s="9">
        <f t="shared" si="10"/>
        <v>0</v>
      </c>
      <c r="R61" s="9"/>
      <c r="S61" s="9">
        <f t="shared" si="11"/>
        <v>0</v>
      </c>
      <c r="T61" s="9" t="str">
        <f t="shared" si="12"/>
        <v>oo</v>
      </c>
      <c r="U61" s="9">
        <f t="shared" si="13"/>
        <v>0</v>
      </c>
      <c r="V61" s="63">
        <f t="shared" si="14"/>
        <v>0</v>
      </c>
      <c r="W61" s="66" t="s">
        <v>260</v>
      </c>
      <c r="X61" s="67" t="s">
        <v>261</v>
      </c>
      <c r="Y61" s="68" t="s">
        <v>134</v>
      </c>
      <c r="Z61" s="22">
        <v>4.0</v>
      </c>
      <c r="AA61" s="9"/>
      <c r="AB61" s="9">
        <f t="shared" si="15"/>
        <v>0</v>
      </c>
      <c r="AC61" s="9">
        <f t="shared" si="16"/>
        <v>0.009478672986</v>
      </c>
      <c r="AD61" s="9">
        <f t="shared" si="17"/>
        <v>0</v>
      </c>
      <c r="AE61" s="9"/>
      <c r="AF61" s="9"/>
      <c r="AG61" s="9"/>
      <c r="AH61" s="9"/>
      <c r="AI61" s="9"/>
      <c r="AJ61" s="9"/>
      <c r="AK61" s="9" t="s">
        <v>37</v>
      </c>
      <c r="AL61" s="9" t="s">
        <v>240</v>
      </c>
      <c r="AM61" s="69" t="s">
        <v>262</v>
      </c>
      <c r="AN61" s="9" t="s">
        <v>26</v>
      </c>
      <c r="AO61" s="9"/>
      <c r="AP61" s="9" t="str">
        <f>IF( AND(AD60&lt;0.5,AI$35&lt;&gt;0,AH$16&lt;&gt;0),AL$35&amp;" - "&amp;AK$35,0)</f>
        <v>Estudiante requiere entrenamiento de subhabilidad Tarea - Evaluación</v>
      </c>
      <c r="AQ61" s="9" t="str">
        <f t="shared" si="21"/>
        <v>Indicar que en un futuro debe formular al menos un requerimiento al grupo. El estudiante debe hacer su contribución a continuación de la oración de apertura “Continuemos…”.</v>
      </c>
      <c r="AR61" s="9" t="s">
        <v>26</v>
      </c>
    </row>
    <row r="62" ht="18.75" customHeight="1">
      <c r="A62" s="1"/>
      <c r="B62" s="1"/>
      <c r="C62" s="61" t="str">
        <f t="shared" si="1"/>
        <v>Adrian</v>
      </c>
      <c r="D62" s="2"/>
      <c r="E62" s="46"/>
      <c r="F62" s="34"/>
      <c r="G62" s="35"/>
      <c r="H62" s="2"/>
      <c r="I62" s="1"/>
      <c r="J62" s="5">
        <f t="shared" si="2"/>
        <v>0</v>
      </c>
      <c r="K62" s="6">
        <f t="shared" si="3"/>
        <v>0</v>
      </c>
      <c r="L62" s="7"/>
      <c r="M62" s="11"/>
      <c r="N62" s="22" t="s">
        <v>122</v>
      </c>
      <c r="O62" s="24">
        <v>35.0</v>
      </c>
      <c r="P62" s="9">
        <f t="shared" si="9"/>
        <v>1</v>
      </c>
      <c r="Q62" s="9">
        <f t="shared" si="10"/>
        <v>0.004739336493</v>
      </c>
      <c r="R62" s="9"/>
      <c r="S62" s="9">
        <f t="shared" si="11"/>
        <v>0</v>
      </c>
      <c r="T62" s="9">
        <f t="shared" si="12"/>
        <v>0</v>
      </c>
      <c r="U62" s="9">
        <f t="shared" si="13"/>
        <v>0</v>
      </c>
      <c r="V62" s="63">
        <f t="shared" si="14"/>
        <v>0</v>
      </c>
      <c r="W62" s="66" t="s">
        <v>100</v>
      </c>
      <c r="X62" s="67" t="s">
        <v>263</v>
      </c>
      <c r="Y62" s="68" t="s">
        <v>134</v>
      </c>
      <c r="Z62" s="22">
        <v>6.0</v>
      </c>
      <c r="AA62" s="9"/>
      <c r="AB62" s="9">
        <f t="shared" si="15"/>
        <v>0</v>
      </c>
      <c r="AC62" s="9">
        <f t="shared" si="16"/>
        <v>0.009478672986</v>
      </c>
      <c r="AD62" s="9">
        <f t="shared" si="17"/>
        <v>0</v>
      </c>
      <c r="AE62" s="9"/>
      <c r="AF62" s="9"/>
      <c r="AG62" s="9"/>
      <c r="AH62" s="9"/>
      <c r="AI62" s="9"/>
      <c r="AJ62" s="9"/>
      <c r="AK62" s="9" t="s">
        <v>37</v>
      </c>
      <c r="AL62" s="9" t="s">
        <v>244</v>
      </c>
      <c r="AM62" s="69" t="s">
        <v>264</v>
      </c>
      <c r="AN62" s="9"/>
      <c r="AO62" s="9"/>
      <c r="AP62" s="9" t="str">
        <f>IF( AND(AD46&lt;0.5,AI$36&lt;&gt;0,AH$19&lt;&gt;0),AL$36&amp;" - "&amp;AK$36,0)</f>
        <v>Estudiante requiere entrenamiento de subhabilidad Requerir - Evaluación</v>
      </c>
      <c r="AQ62" s="9" t="str">
        <f t="shared" si="21"/>
        <v>Indicar que en un futuro debe formular al menos un requerimiento al grupo.El estudiante puede optar por: 
• Primera alternativa: La contribución comienza con la oración de apertura “¿Por qué... ?”.
• Segunda alternativa: La contribución comienza con la oración de apertura “¿Se puede…?”.</v>
      </c>
      <c r="AR62" s="9" t="s">
        <v>26</v>
      </c>
    </row>
    <row r="63" ht="18.0" customHeight="1">
      <c r="A63" s="1"/>
      <c r="B63" s="1"/>
      <c r="C63" s="61" t="str">
        <f t="shared" si="1"/>
        <v>Juan</v>
      </c>
      <c r="D63" s="2"/>
      <c r="E63" s="40" t="s">
        <v>235</v>
      </c>
      <c r="F63" s="41" t="s">
        <v>265</v>
      </c>
      <c r="G63" s="42" t="s">
        <v>266</v>
      </c>
      <c r="H63" s="2"/>
      <c r="I63" s="44" t="s">
        <v>165</v>
      </c>
      <c r="J63" s="5">
        <f t="shared" si="2"/>
        <v>9</v>
      </c>
      <c r="K63" s="6">
        <f t="shared" si="3"/>
        <v>11</v>
      </c>
      <c r="L63" s="7"/>
      <c r="M63" s="11"/>
      <c r="N63" s="22" t="s">
        <v>122</v>
      </c>
      <c r="O63" s="24">
        <v>36.0</v>
      </c>
      <c r="P63" s="9">
        <f t="shared" si="9"/>
        <v>0</v>
      </c>
      <c r="Q63" s="9">
        <f t="shared" si="10"/>
        <v>0</v>
      </c>
      <c r="R63" s="9"/>
      <c r="S63" s="9">
        <f t="shared" si="11"/>
        <v>0</v>
      </c>
      <c r="T63" s="9" t="str">
        <f t="shared" si="12"/>
        <v>oo</v>
      </c>
      <c r="U63" s="9">
        <f t="shared" si="13"/>
        <v>0</v>
      </c>
      <c r="V63" s="63">
        <f t="shared" si="14"/>
        <v>0</v>
      </c>
      <c r="W63" s="66" t="s">
        <v>267</v>
      </c>
      <c r="X63" s="67" t="s">
        <v>268</v>
      </c>
      <c r="Y63" s="68" t="s">
        <v>134</v>
      </c>
      <c r="Z63" s="22">
        <v>1.0</v>
      </c>
      <c r="AA63" s="9"/>
      <c r="AB63" s="9">
        <f t="shared" si="15"/>
        <v>0</v>
      </c>
      <c r="AC63" s="9">
        <f t="shared" si="16"/>
        <v>0.009478672986</v>
      </c>
      <c r="AD63" s="9">
        <f t="shared" si="17"/>
        <v>0</v>
      </c>
      <c r="AE63" s="9"/>
      <c r="AF63" s="9"/>
      <c r="AG63" s="9"/>
      <c r="AH63" s="9"/>
      <c r="AI63" s="9"/>
      <c r="AJ63" s="9"/>
      <c r="AK63" s="9" t="s">
        <v>37</v>
      </c>
      <c r="AL63" s="9" t="s">
        <v>269</v>
      </c>
      <c r="AM63" s="69" t="s">
        <v>270</v>
      </c>
      <c r="AN63" s="9" t="s">
        <v>26</v>
      </c>
      <c r="AO63" s="9"/>
      <c r="AP63" s="9" t="str">
        <f>IF( AND(AD55&lt;0.5,AI$37&lt;&gt;0,AH$19&lt;&gt;0),AL$37&amp;" - "&amp;AK$37,0)</f>
        <v>Estudiante requiere entrenamiento de subhabilidad Mantenimiento - Evaluación</v>
      </c>
      <c r="AQ63" s="9" t="str">
        <f t="shared" si="21"/>
        <v>Indicar que en un futuro debe formular al menos un requerimiento al grupo. El estudiante debe hacer su contribución a continuación de la oración de apertura “¿Están de acuerdo…?”.</v>
      </c>
      <c r="AR63" s="9" t="s">
        <v>26</v>
      </c>
    </row>
    <row r="64" ht="25.5" customHeight="1">
      <c r="A64" s="1"/>
      <c r="B64" s="1"/>
      <c r="C64" s="61" t="str">
        <f t="shared" si="1"/>
        <v>Juan</v>
      </c>
      <c r="D64" s="2"/>
      <c r="E64" s="34"/>
      <c r="F64" s="34"/>
      <c r="G64" s="42" t="s">
        <v>271</v>
      </c>
      <c r="H64" s="2"/>
      <c r="I64" s="44" t="s">
        <v>45</v>
      </c>
      <c r="J64" s="5">
        <f t="shared" si="2"/>
        <v>8</v>
      </c>
      <c r="K64" s="6">
        <f t="shared" si="3"/>
        <v>5</v>
      </c>
      <c r="L64" s="7"/>
      <c r="M64" s="11"/>
      <c r="N64" s="9"/>
      <c r="O64" s="16"/>
      <c r="P64" s="9"/>
      <c r="Q64" s="9"/>
      <c r="R64" s="9"/>
      <c r="S64" s="9"/>
      <c r="T64" s="9"/>
      <c r="U64" s="9"/>
      <c r="V64" s="63"/>
      <c r="W64" s="63"/>
      <c r="X64" s="63"/>
      <c r="Y64" s="63"/>
      <c r="Z64" s="9"/>
      <c r="AA64" s="9"/>
      <c r="AB64" s="9"/>
      <c r="AC64" s="9"/>
      <c r="AD64" s="9"/>
      <c r="AE64" s="9"/>
      <c r="AF64" s="9"/>
      <c r="AG64" s="9"/>
      <c r="AH64" s="9"/>
      <c r="AI64" s="9"/>
      <c r="AJ64" s="9"/>
      <c r="AK64" s="9" t="s">
        <v>47</v>
      </c>
      <c r="AL64" s="9" t="s">
        <v>247</v>
      </c>
      <c r="AM64" s="69" t="s">
        <v>272</v>
      </c>
      <c r="AN64" s="9" t="s">
        <v>26</v>
      </c>
      <c r="AO64" s="9"/>
      <c r="AP64" s="9" t="str">
        <f>IF( AND(AD29&lt;0.5,AI$38&lt;&gt;0,AH$15&lt;&gt;0),AL$38&amp;" - "&amp;AK$38,0)</f>
        <v>Estudiante requiere entrenamiento de subhabilidad Argumentación - Control</v>
      </c>
      <c r="AQ64" s="9" t="str">
        <f t="shared" si="21"/>
        <v>Debe indicarle que cuando se efectúen un pedido de sugerencia u orientación, que realice una contribución a continuación de la oración de apertura “En lugar de eso podríamos…”.
</v>
      </c>
      <c r="AR64" s="9" t="s">
        <v>26</v>
      </c>
    </row>
    <row r="65" ht="30.75" customHeight="1">
      <c r="A65" s="1"/>
      <c r="B65" s="1"/>
      <c r="C65" s="61" t="str">
        <f t="shared" si="1"/>
        <v>Juan</v>
      </c>
      <c r="D65" s="2"/>
      <c r="E65" s="34"/>
      <c r="F65" s="34"/>
      <c r="G65" s="35"/>
      <c r="H65" s="2"/>
      <c r="I65" s="1"/>
      <c r="J65" s="5">
        <f t="shared" si="2"/>
        <v>0</v>
      </c>
      <c r="K65" s="6">
        <f t="shared" si="3"/>
        <v>0</v>
      </c>
      <c r="L65" s="7"/>
      <c r="M65" s="11"/>
      <c r="N65" s="9"/>
      <c r="O65" s="16"/>
      <c r="P65" s="9"/>
      <c r="Q65" s="9"/>
      <c r="R65" s="9"/>
      <c r="S65" s="9"/>
      <c r="T65" s="9"/>
      <c r="U65" s="9"/>
      <c r="V65" s="63"/>
      <c r="W65" s="63"/>
      <c r="X65" s="63"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63"/>
      <c r="Z65" s="9"/>
      <c r="AA65" s="9"/>
      <c r="AB65" s="9"/>
      <c r="AC65" s="9"/>
      <c r="AD65" s="9"/>
      <c r="AE65" s="9"/>
      <c r="AF65" s="9"/>
      <c r="AG65" s="9"/>
      <c r="AH65" s="9"/>
      <c r="AI65" s="9"/>
      <c r="AJ65" s="9"/>
      <c r="AK65" s="9" t="s">
        <v>47</v>
      </c>
      <c r="AL65" s="9" t="s">
        <v>233</v>
      </c>
      <c r="AM65" s="69" t="s">
        <v>273</v>
      </c>
      <c r="AN65" s="9" t="s">
        <v>26</v>
      </c>
      <c r="AO65" s="9"/>
      <c r="AP65" s="9" t="str">
        <f>IF( AND(AD39&lt;0.5,AI$39&lt;&gt;0,AH$15&lt;&gt;0),AL$39&amp;" - "&amp;AK$39,0)</f>
        <v>Estudiante requiere entrenamiento de subhabilidad Informar - Control</v>
      </c>
      <c r="AQ65" s="9"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9" t="s">
        <v>26</v>
      </c>
    </row>
    <row r="66" ht="24.75" customHeight="1">
      <c r="A66" s="1"/>
      <c r="B66" s="1"/>
      <c r="C66" s="61" t="str">
        <f t="shared" si="1"/>
        <v>Juan</v>
      </c>
      <c r="D66" s="2"/>
      <c r="E66" s="34"/>
      <c r="F66" s="34"/>
      <c r="G66" s="47" t="s">
        <v>43</v>
      </c>
      <c r="H66" s="2"/>
      <c r="I66" s="1"/>
      <c r="J66" s="5">
        <f t="shared" si="2"/>
        <v>0</v>
      </c>
      <c r="K66" s="6">
        <f t="shared" si="3"/>
        <v>0</v>
      </c>
      <c r="L66" s="7"/>
      <c r="M66" s="11"/>
      <c r="N66" s="63"/>
      <c r="O66" s="81"/>
      <c r="P66" s="63"/>
      <c r="Q66" s="63"/>
      <c r="R66" s="63"/>
      <c r="S66" s="63"/>
      <c r="T66" s="63"/>
      <c r="U66" s="63"/>
      <c r="V66" s="63"/>
      <c r="W66" s="63"/>
      <c r="X66" s="63"/>
      <c r="Y66" s="63"/>
      <c r="Z66" s="9"/>
      <c r="AA66" s="9"/>
      <c r="AB66" s="9"/>
      <c r="AC66" s="9"/>
      <c r="AD66" s="9"/>
      <c r="AE66" s="9"/>
      <c r="AF66" s="9"/>
      <c r="AG66" s="9"/>
      <c r="AH66" s="9"/>
      <c r="AI66" s="9"/>
      <c r="AJ66" s="9"/>
      <c r="AK66" s="9" t="s">
        <v>47</v>
      </c>
      <c r="AL66" s="9" t="s">
        <v>269</v>
      </c>
      <c r="AM66" s="69" t="s">
        <v>274</v>
      </c>
      <c r="AN66" s="9" t="s">
        <v>26</v>
      </c>
      <c r="AO66" s="9"/>
      <c r="AP66" s="9" t="str">
        <f>IF( AND(AD55&lt;0.5,AI$40&lt;&gt;0,AH$15&lt;&gt;0),AL$40&amp;" - "&amp;AK$40,0)</f>
        <v>Estudiante requiere entrenamiento de subhabilidad Mantenimiento - Control</v>
      </c>
      <c r="AQ66" s="9" t="str">
        <f t="shared" si="21"/>
        <v>Debe indicarle que cuando se efectúen un pedido de sugerencia u orientación, que realice una contribución a continuación de la oración de apertura “Yo creo que debemos intentar…”.
</v>
      </c>
      <c r="AR66" s="9" t="s">
        <v>26</v>
      </c>
    </row>
    <row r="67" ht="27.0" customHeight="1">
      <c r="A67" s="1"/>
      <c r="B67" s="1"/>
      <c r="C67" s="61" t="str">
        <f t="shared" si="1"/>
        <v>Juan</v>
      </c>
      <c r="D67" s="2"/>
      <c r="E67" s="34"/>
      <c r="F67" s="34"/>
      <c r="G67" s="35"/>
      <c r="H67" s="2"/>
      <c r="I67" s="1"/>
      <c r="J67" s="5">
        <f t="shared" si="2"/>
        <v>0</v>
      </c>
      <c r="K67" s="6">
        <f t="shared" si="3"/>
        <v>0</v>
      </c>
      <c r="L67" s="7"/>
      <c r="M67" s="11"/>
      <c r="N67" s="63"/>
      <c r="O67" s="81"/>
      <c r="P67" s="63"/>
      <c r="Q67" s="63"/>
      <c r="R67" s="63"/>
      <c r="S67" s="63"/>
      <c r="T67" s="63"/>
      <c r="U67" s="63"/>
      <c r="V67" s="63"/>
      <c r="W67" s="63"/>
      <c r="X67" s="63"/>
      <c r="Y67" s="63"/>
      <c r="Z67" s="9"/>
      <c r="AA67" s="9"/>
      <c r="AB67" s="9"/>
      <c r="AC67" s="9"/>
      <c r="AD67" s="9"/>
      <c r="AE67" s="9"/>
      <c r="AF67" s="9"/>
      <c r="AG67" s="9"/>
      <c r="AH67" s="9"/>
      <c r="AI67" s="9"/>
      <c r="AJ67" s="9"/>
      <c r="AK67" s="9" t="s">
        <v>47</v>
      </c>
      <c r="AL67" s="9" t="s">
        <v>240</v>
      </c>
      <c r="AM67" s="69" t="s">
        <v>275</v>
      </c>
      <c r="AN67" s="9" t="s">
        <v>26</v>
      </c>
      <c r="AO67" s="9"/>
      <c r="AP67" s="9" t="str">
        <f>IF( AND(AD60&lt;0.5,AI$41&lt;&gt;0,AH$15&lt;&gt;0),AL$41&amp;" - "&amp;AK$41,0)</f>
        <v>Estudiante requiere entrenamiento de subhabilidad Tarea - Control</v>
      </c>
      <c r="AQ67" s="9" t="str">
        <f t="shared" si="21"/>
        <v>Debe indicarle que cuando se efectúen un pedido de sugerencia u orientación, que realice una contribución a continuación de la oración de apertura “En vez de… probemos…”.
</v>
      </c>
      <c r="AR67" s="9" t="s">
        <v>26</v>
      </c>
    </row>
    <row r="68" ht="24.0" customHeight="1">
      <c r="A68" s="1"/>
      <c r="B68" s="1"/>
      <c r="C68" s="54" t="str">
        <f t="shared" si="1"/>
        <v>Adrian</v>
      </c>
      <c r="D68" s="2"/>
      <c r="E68" s="41" t="s">
        <v>220</v>
      </c>
      <c r="F68" s="41" t="s">
        <v>276</v>
      </c>
      <c r="G68" s="42" t="s">
        <v>277</v>
      </c>
      <c r="H68" s="2"/>
      <c r="I68" s="44" t="s">
        <v>40</v>
      </c>
      <c r="J68" s="5">
        <f t="shared" si="2"/>
        <v>15</v>
      </c>
      <c r="K68" s="6">
        <f t="shared" si="3"/>
        <v>4</v>
      </c>
      <c r="L68" s="7"/>
      <c r="M68" s="11"/>
      <c r="N68" s="63"/>
      <c r="O68" s="81"/>
      <c r="P68" s="63"/>
      <c r="Q68" s="63"/>
      <c r="R68" s="63"/>
      <c r="S68" s="63"/>
      <c r="T68" s="63"/>
      <c r="U68" s="63"/>
      <c r="V68" s="63"/>
      <c r="W68" s="63"/>
      <c r="X68" s="63"/>
      <c r="Y68" s="63"/>
      <c r="Z68" s="9"/>
      <c r="AA68" s="9"/>
      <c r="AB68" s="9"/>
      <c r="AC68" s="9"/>
      <c r="AD68" s="9"/>
      <c r="AE68" s="9"/>
      <c r="AF68" s="9"/>
      <c r="AG68" s="9"/>
      <c r="AH68" s="9"/>
      <c r="AI68" s="9"/>
      <c r="AJ68" s="9"/>
      <c r="AK68" s="9" t="s">
        <v>47</v>
      </c>
      <c r="AL68" s="9" t="s">
        <v>244</v>
      </c>
      <c r="AM68" s="69" t="s">
        <v>278</v>
      </c>
      <c r="AN68" s="9" t="s">
        <v>26</v>
      </c>
      <c r="AO68" s="9"/>
      <c r="AP68" s="9">
        <f>IF( AND(AD46&lt;0.5,AI$42&lt;&gt;0,AH$20&lt;&gt;0),AL$42&amp;" - "&amp;AK$42,0)</f>
        <v>0</v>
      </c>
      <c r="AQ68" s="9">
        <f t="shared" si="21"/>
        <v>0</v>
      </c>
      <c r="AR68" s="9" t="s">
        <v>26</v>
      </c>
    </row>
    <row r="69" ht="15.0" customHeight="1">
      <c r="A69" s="1"/>
      <c r="B69" s="1"/>
      <c r="C69" s="54" t="str">
        <f t="shared" si="1"/>
        <v>Adrian</v>
      </c>
      <c r="D69" s="2"/>
      <c r="E69" s="34"/>
      <c r="F69" s="34"/>
      <c r="G69" s="42" t="s">
        <v>279</v>
      </c>
      <c r="H69" s="2"/>
      <c r="I69" s="1"/>
      <c r="J69" s="5">
        <f t="shared" si="2"/>
        <v>0</v>
      </c>
      <c r="K69" s="6">
        <f t="shared" si="3"/>
        <v>0</v>
      </c>
      <c r="L69" s="7"/>
      <c r="M69" s="11"/>
      <c r="N69" s="63"/>
      <c r="O69" s="81"/>
      <c r="P69" s="63"/>
      <c r="Q69" s="63"/>
      <c r="R69" s="63"/>
      <c r="S69" s="63"/>
      <c r="T69" s="63"/>
      <c r="U69" s="63"/>
      <c r="V69" s="63"/>
      <c r="W69" s="63"/>
      <c r="X69" s="63"/>
      <c r="Y69" s="63"/>
      <c r="Z69" s="9"/>
      <c r="AA69" s="9"/>
      <c r="AB69" s="9"/>
      <c r="AC69" s="9"/>
      <c r="AD69" s="9"/>
      <c r="AE69" s="9"/>
      <c r="AF69" s="9"/>
      <c r="AG69" s="9"/>
      <c r="AH69" s="9"/>
      <c r="AI69" s="9"/>
      <c r="AJ69" s="9"/>
      <c r="AK69" s="9" t="s">
        <v>196</v>
      </c>
      <c r="AL69" s="9" t="s">
        <v>196</v>
      </c>
      <c r="AM69" s="9" t="s">
        <v>196</v>
      </c>
      <c r="AN69" s="9" t="s">
        <v>26</v>
      </c>
      <c r="AO69" s="9"/>
      <c r="AP69" s="9"/>
      <c r="AQ69" s="9">
        <f t="shared" si="21"/>
        <v>0</v>
      </c>
      <c r="AR69" s="9" t="s">
        <v>26</v>
      </c>
    </row>
    <row r="70" ht="15.0" customHeight="1">
      <c r="A70" s="1"/>
      <c r="B70" s="1"/>
      <c r="C70" s="54" t="str">
        <f t="shared" si="1"/>
        <v>Adrian</v>
      </c>
      <c r="D70" s="2"/>
      <c r="E70" s="34"/>
      <c r="F70" s="34"/>
      <c r="G70" s="35"/>
      <c r="H70" s="2"/>
      <c r="I70" s="1"/>
      <c r="J70" s="5">
        <f t="shared" si="2"/>
        <v>0</v>
      </c>
      <c r="K70" s="6">
        <f t="shared" si="3"/>
        <v>0</v>
      </c>
      <c r="L70" s="7"/>
      <c r="M70" s="11"/>
      <c r="N70" s="63"/>
      <c r="O70" s="81"/>
      <c r="P70" s="63"/>
      <c r="Q70" s="63"/>
      <c r="R70" s="63"/>
      <c r="S70" s="63"/>
      <c r="T70" s="63"/>
      <c r="U70" s="63"/>
      <c r="V70" s="63"/>
      <c r="W70" s="63"/>
      <c r="X70" s="63"/>
      <c r="Y70" s="63"/>
      <c r="Z70" s="9"/>
      <c r="AA70" s="9"/>
      <c r="AB70" s="9"/>
      <c r="AC70" s="9"/>
      <c r="AD70" s="9"/>
      <c r="AE70" s="9"/>
      <c r="AF70" s="9"/>
      <c r="AG70" s="9"/>
      <c r="AH70" s="9"/>
      <c r="AI70" s="9"/>
      <c r="AJ70" s="9"/>
      <c r="AK70" s="9" t="s">
        <v>196</v>
      </c>
      <c r="AL70" s="9" t="s">
        <v>196</v>
      </c>
      <c r="AM70" s="9" t="s">
        <v>196</v>
      </c>
      <c r="AN70" s="9" t="s">
        <v>26</v>
      </c>
      <c r="AO70" s="9"/>
      <c r="AP70" s="9"/>
      <c r="AQ70" s="9">
        <f t="shared" si="21"/>
        <v>0</v>
      </c>
      <c r="AR70" s="9" t="s">
        <v>26</v>
      </c>
    </row>
    <row r="71" ht="24.0" customHeight="1">
      <c r="A71" s="1"/>
      <c r="B71" s="1"/>
      <c r="C71" s="54" t="str">
        <f t="shared" si="1"/>
        <v>Adrian</v>
      </c>
      <c r="D71" s="2"/>
      <c r="E71" s="34"/>
      <c r="F71" s="34"/>
      <c r="G71" s="47" t="s">
        <v>43</v>
      </c>
      <c r="H71" s="2"/>
      <c r="I71" s="1"/>
      <c r="J71" s="5">
        <f t="shared" si="2"/>
        <v>0</v>
      </c>
      <c r="K71" s="6">
        <f t="shared" si="3"/>
        <v>0</v>
      </c>
      <c r="L71" s="7"/>
      <c r="M71" s="11"/>
      <c r="N71" s="63"/>
      <c r="O71" s="81"/>
      <c r="P71" s="63"/>
      <c r="Q71" s="63"/>
      <c r="R71" s="63"/>
      <c r="S71" s="63"/>
      <c r="T71" s="63"/>
      <c r="U71" s="63"/>
      <c r="V71" s="63"/>
      <c r="W71" s="63"/>
      <c r="X71" s="63"/>
      <c r="Y71" s="63"/>
      <c r="Z71" s="9"/>
      <c r="AA71" s="9"/>
      <c r="AB71" s="9"/>
      <c r="AC71" s="9"/>
      <c r="AD71" s="9"/>
      <c r="AE71" s="9"/>
      <c r="AF71" s="9"/>
      <c r="AG71" s="9"/>
      <c r="AH71" s="9"/>
      <c r="AI71" s="9"/>
      <c r="AJ71" s="9"/>
      <c r="AK71" s="9" t="s">
        <v>56</v>
      </c>
      <c r="AL71" s="9" t="s">
        <v>280</v>
      </c>
      <c r="AM71" s="69" t="s">
        <v>281</v>
      </c>
      <c r="AN71" s="9"/>
      <c r="AO71" s="9"/>
      <c r="AP71" s="9" t="str">
        <f>IF( AND(AD52&lt;0.5,AI$45&lt;&gt;0,OR(AH$21&lt;&gt;0,AH$14&lt;&gt;0)),AL$45&amp;" - "&amp;AK$45,0)</f>
        <v>Estudiante requiere entrenamiento de subhabilidad Reconocimiento - Decisión</v>
      </c>
      <c r="AQ71" s="9" t="str">
        <f t="shared" si="21"/>
        <v>Indicar que en un futuro debe formular al menos una muestra de aprobación al grupo. El estudiante debe hacer su contribución a continuación de la oración de apertura “Sí, estoy de acuerdo…”.</v>
      </c>
      <c r="AR71" s="9" t="s">
        <v>26</v>
      </c>
    </row>
    <row r="72" ht="24.75" customHeight="1">
      <c r="A72" s="1"/>
      <c r="B72" s="1"/>
      <c r="C72" s="54" t="str">
        <f t="shared" si="1"/>
        <v>Adrian</v>
      </c>
      <c r="D72" s="2"/>
      <c r="E72" s="34"/>
      <c r="F72" s="34"/>
      <c r="G72" s="35"/>
      <c r="H72" s="2"/>
      <c r="I72" s="1"/>
      <c r="J72" s="5">
        <f t="shared" si="2"/>
        <v>0</v>
      </c>
      <c r="K72" s="6">
        <f t="shared" si="3"/>
        <v>0</v>
      </c>
      <c r="L72" s="7"/>
      <c r="M72" s="11"/>
      <c r="N72" s="63"/>
      <c r="O72" s="81"/>
      <c r="P72" s="63"/>
      <c r="Q72" s="63"/>
      <c r="R72" s="63"/>
      <c r="S72" s="63"/>
      <c r="T72" s="63"/>
      <c r="U72" s="63"/>
      <c r="V72" s="63"/>
      <c r="W72" s="63"/>
      <c r="X72" s="63"/>
      <c r="Y72" s="63"/>
      <c r="Z72" s="9"/>
      <c r="AA72" s="9"/>
      <c r="AB72" s="9"/>
      <c r="AC72" s="9"/>
      <c r="AD72" s="9"/>
      <c r="AE72" s="9"/>
      <c r="AF72" s="9"/>
      <c r="AG72" s="9"/>
      <c r="AH72" s="9"/>
      <c r="AI72" s="9"/>
      <c r="AJ72" s="9"/>
      <c r="AK72" s="9" t="s">
        <v>64</v>
      </c>
      <c r="AL72" s="9" t="s">
        <v>280</v>
      </c>
      <c r="AM72" s="69" t="s">
        <v>282</v>
      </c>
      <c r="AN72" s="9" t="s">
        <v>26</v>
      </c>
      <c r="AO72" s="9"/>
      <c r="AP72" s="9" t="str">
        <f>IF( AND(AD52&lt;0.5,AI$46&lt;&gt;0,AH$13&lt;&gt;0),AL$46&amp;" - "&amp;AK$46,0)</f>
        <v>Estudiante requiere entrenamiento de subhabilidad Reconocimiento - Reducción de tensión</v>
      </c>
      <c r="AQ72" s="9" t="str">
        <f t="shared" si="21"/>
        <v>Indicar que en un futuro debe formular al menos una muestra de relajamiento al grupo. El estudiante debe hacer su contribución a continuación de la oración de apertura “Gracias amigos,…”.</v>
      </c>
      <c r="AR72" s="9" t="s">
        <v>26</v>
      </c>
    </row>
    <row r="73" ht="15.0" customHeight="1">
      <c r="A73" s="1"/>
      <c r="B73" s="1"/>
      <c r="C73" s="54" t="str">
        <f t="shared" si="1"/>
        <v>Adrian</v>
      </c>
      <c r="D73" s="2"/>
      <c r="E73" s="41" t="s">
        <v>220</v>
      </c>
      <c r="F73" s="41" t="s">
        <v>283</v>
      </c>
      <c r="G73" s="42" t="s">
        <v>284</v>
      </c>
      <c r="H73" s="2"/>
      <c r="I73" s="44" t="s">
        <v>223</v>
      </c>
      <c r="J73" s="5">
        <f t="shared" si="2"/>
        <v>24</v>
      </c>
      <c r="K73" s="6">
        <f t="shared" si="3"/>
        <v>7</v>
      </c>
      <c r="L73" s="7"/>
      <c r="M73" s="11"/>
      <c r="N73" s="63"/>
      <c r="O73" s="81"/>
      <c r="P73" s="63"/>
      <c r="Q73" s="63"/>
      <c r="R73" s="63"/>
      <c r="S73" s="63"/>
      <c r="T73" s="63"/>
      <c r="U73" s="63"/>
      <c r="V73" s="63"/>
      <c r="W73" s="63"/>
      <c r="X73" s="63"/>
      <c r="Y73" s="63"/>
      <c r="Z73" s="9"/>
      <c r="AA73" s="9"/>
      <c r="AB73" s="9"/>
      <c r="AC73" s="9"/>
      <c r="AD73" s="9"/>
      <c r="AE73" s="9"/>
      <c r="AF73" s="9"/>
      <c r="AG73" s="9"/>
      <c r="AH73" s="9"/>
      <c r="AI73" s="9"/>
      <c r="AJ73" s="9"/>
      <c r="AK73" s="9" t="s">
        <v>64</v>
      </c>
      <c r="AL73" s="9" t="s">
        <v>247</v>
      </c>
      <c r="AM73" s="9" t="s">
        <v>285</v>
      </c>
      <c r="AN73" s="9" t="s">
        <v>26</v>
      </c>
      <c r="AO73" s="9"/>
      <c r="AP73" s="9">
        <f>IF( AND(AD29&lt;0.5,AI$47&lt;&gt;0,AH$22&lt;&gt;0),AL$47&amp;" - "&amp;AK$47,0)</f>
        <v>0</v>
      </c>
      <c r="AQ73" s="9">
        <f t="shared" si="21"/>
        <v>0</v>
      </c>
      <c r="AR73" s="9" t="s">
        <v>26</v>
      </c>
    </row>
    <row r="74" ht="15.0" customHeight="1">
      <c r="A74" s="1"/>
      <c r="B74" s="1"/>
      <c r="C74" s="54" t="str">
        <f t="shared" si="1"/>
        <v>Adrian</v>
      </c>
      <c r="D74" s="2"/>
      <c r="E74" s="34"/>
      <c r="F74" s="34"/>
      <c r="G74" s="35"/>
      <c r="H74" s="2"/>
      <c r="I74" s="1"/>
      <c r="J74" s="5">
        <f t="shared" si="2"/>
        <v>0</v>
      </c>
      <c r="K74" s="6">
        <f t="shared" si="3"/>
        <v>0</v>
      </c>
      <c r="L74" s="7"/>
      <c r="M74" s="11"/>
      <c r="N74" s="63"/>
      <c r="O74" s="81"/>
      <c r="P74" s="63"/>
      <c r="Q74" s="63"/>
      <c r="R74" s="63"/>
      <c r="S74" s="63"/>
      <c r="T74" s="63"/>
      <c r="U74" s="63"/>
      <c r="V74" s="63"/>
      <c r="W74" s="63"/>
      <c r="X74" s="63"/>
      <c r="Y74" s="63"/>
      <c r="Z74" s="9"/>
      <c r="AA74" s="9"/>
      <c r="AB74" s="9"/>
      <c r="AC74" s="9"/>
      <c r="AD74" s="9"/>
      <c r="AE74" s="9"/>
      <c r="AF74" s="9"/>
      <c r="AG74" s="9"/>
      <c r="AH74" s="9"/>
      <c r="AI74" s="9"/>
      <c r="AJ74" s="9"/>
      <c r="AK74" s="9" t="s">
        <v>64</v>
      </c>
      <c r="AL74" s="9" t="s">
        <v>269</v>
      </c>
      <c r="AM74" s="9" t="s">
        <v>285</v>
      </c>
      <c r="AN74" s="9" t="s">
        <v>26</v>
      </c>
      <c r="AO74" s="9"/>
      <c r="AP74" s="9">
        <f>IF( AND(AD55&lt;0.5,AI$48&lt;&gt;0,AH$22&lt;&gt;0),AL$48&amp;" - "&amp;AK$48,0)</f>
        <v>0</v>
      </c>
      <c r="AQ74" s="9">
        <f t="shared" si="21"/>
        <v>0</v>
      </c>
      <c r="AR74" s="9" t="s">
        <v>26</v>
      </c>
    </row>
    <row r="75" ht="15.0" customHeight="1">
      <c r="A75" s="1"/>
      <c r="B75" s="1"/>
      <c r="C75" s="54" t="str">
        <f t="shared" si="1"/>
        <v>Adrian</v>
      </c>
      <c r="D75" s="2"/>
      <c r="E75" s="34"/>
      <c r="F75" s="34"/>
      <c r="G75" s="47" t="s">
        <v>43</v>
      </c>
      <c r="H75" s="2"/>
      <c r="I75" s="1"/>
      <c r="J75" s="5">
        <f t="shared" si="2"/>
        <v>0</v>
      </c>
      <c r="K75" s="6">
        <f t="shared" si="3"/>
        <v>0</v>
      </c>
      <c r="L75" s="7"/>
      <c r="M75" s="11"/>
      <c r="N75" s="63"/>
      <c r="O75" s="81"/>
      <c r="P75" s="63"/>
      <c r="Q75" s="63"/>
      <c r="R75" s="63"/>
      <c r="S75" s="63"/>
      <c r="T75" s="63"/>
      <c r="U75" s="63"/>
      <c r="V75" s="63"/>
      <c r="W75" s="63"/>
      <c r="X75" s="63"/>
      <c r="Y75" s="63"/>
      <c r="Z75" s="9"/>
      <c r="AA75" s="9"/>
      <c r="AB75" s="9"/>
      <c r="AC75" s="9"/>
      <c r="AD75" s="9"/>
      <c r="AE75" s="9"/>
      <c r="AF75" s="9"/>
      <c r="AG75" s="9"/>
      <c r="AH75" s="9"/>
      <c r="AI75" s="9"/>
      <c r="AJ75" s="9"/>
      <c r="AK75" s="9" t="s">
        <v>70</v>
      </c>
      <c r="AL75" s="9" t="s">
        <v>286</v>
      </c>
      <c r="AM75" s="9" t="s">
        <v>287</v>
      </c>
      <c r="AN75" s="9" t="s">
        <v>26</v>
      </c>
      <c r="AO75" s="9"/>
      <c r="AP75" s="9" t="str">
        <f>IF( AND(AD37&lt;0.5,AI$49&lt;&gt;0,AH$12&lt;&gt;0),AL$49&amp;" - "&amp;AK$49,0)</f>
        <v>Estudiante requiere entrenamiento de subhabilidad Motivar  - Reintegración</v>
      </c>
      <c r="AQ75" s="9" t="str">
        <f t="shared" si="21"/>
        <v>Indicar que en un futuro debe formular al menos una muestra de solidaridad al grupo. El estudiante debe hacer su contribución a continuación de la oración de apertura “¡vamos por buen camino!...”.</v>
      </c>
      <c r="AR75" s="9" t="s">
        <v>26</v>
      </c>
    </row>
    <row r="76" ht="24.75" customHeight="1">
      <c r="A76" s="1"/>
      <c r="B76" s="1"/>
      <c r="C76" s="54" t="str">
        <f t="shared" si="1"/>
        <v>Adrian</v>
      </c>
      <c r="D76" s="2"/>
      <c r="E76" s="34"/>
      <c r="F76" s="34"/>
      <c r="G76" s="35"/>
      <c r="H76" s="2"/>
      <c r="I76" s="1"/>
      <c r="J76" s="5">
        <f t="shared" si="2"/>
        <v>0</v>
      </c>
      <c r="K76" s="6">
        <f t="shared" si="3"/>
        <v>0</v>
      </c>
      <c r="L76" s="7"/>
      <c r="M76" s="11"/>
      <c r="N76" s="63"/>
      <c r="O76" s="81"/>
      <c r="P76" s="63"/>
      <c r="Q76" s="63"/>
      <c r="R76" s="63"/>
      <c r="S76" s="63"/>
      <c r="T76" s="63"/>
      <c r="U76" s="63"/>
      <c r="V76" s="63"/>
      <c r="W76" s="63"/>
      <c r="X76" s="63"/>
      <c r="Y76" s="63"/>
      <c r="Z76" s="9"/>
      <c r="AA76" s="9"/>
      <c r="AB76" s="9"/>
      <c r="AC76" s="9"/>
      <c r="AD76" s="9"/>
      <c r="AE76" s="9"/>
      <c r="AF76" s="9"/>
      <c r="AG76" s="9"/>
      <c r="AH76" s="9"/>
      <c r="AI76" s="9"/>
      <c r="AJ76" s="9"/>
      <c r="AK76" s="9" t="s">
        <v>70</v>
      </c>
      <c r="AL76" s="9" t="s">
        <v>269</v>
      </c>
      <c r="AM76" s="69" t="s">
        <v>288</v>
      </c>
      <c r="AN76" s="9" t="s">
        <v>26</v>
      </c>
      <c r="AO76" s="9"/>
      <c r="AP76" s="9" t="str">
        <f>IF( AND(AD55&lt;0.5,AI$50&lt;&gt;0,AH$12&lt;&gt;0),AL$50&amp;" - "&amp;AK$50,0)</f>
        <v>Estudiante requiere entrenamiento de subhabilidad Mantenimiento - Reintegración</v>
      </c>
      <c r="AQ76" s="9"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9" t="s">
        <v>26</v>
      </c>
    </row>
    <row r="77" ht="15.0" customHeight="1">
      <c r="A77" s="1"/>
      <c r="B77" s="1"/>
      <c r="C77" s="54" t="str">
        <f t="shared" si="1"/>
        <v>Juan</v>
      </c>
      <c r="D77" s="2"/>
      <c r="E77" s="41" t="s">
        <v>235</v>
      </c>
      <c r="F77" s="41" t="s">
        <v>289</v>
      </c>
      <c r="G77" s="42" t="s">
        <v>290</v>
      </c>
      <c r="H77" s="2"/>
      <c r="I77" s="44" t="s">
        <v>100</v>
      </c>
      <c r="J77" s="5">
        <f t="shared" si="2"/>
        <v>35</v>
      </c>
      <c r="K77" s="6">
        <f t="shared" si="3"/>
        <v>6</v>
      </c>
      <c r="L77" s="7"/>
      <c r="M77" s="11"/>
      <c r="N77" s="63"/>
      <c r="O77" s="81"/>
      <c r="P77" s="63"/>
      <c r="Q77" s="63"/>
      <c r="R77" s="63"/>
      <c r="S77" s="63"/>
      <c r="T77" s="63"/>
      <c r="U77" s="63"/>
      <c r="V77" s="63"/>
      <c r="W77" s="63"/>
      <c r="X77" s="63"/>
      <c r="Y77" s="63"/>
      <c r="Z77" s="9"/>
      <c r="AA77" s="9"/>
      <c r="AB77" s="9"/>
      <c r="AC77" s="9"/>
      <c r="AD77" s="9"/>
      <c r="AE77" s="9"/>
      <c r="AF77" s="9"/>
      <c r="AG77" s="9"/>
      <c r="AH77" s="9"/>
      <c r="AI77" s="9"/>
      <c r="AJ77" s="9"/>
      <c r="AK77" s="9" t="s">
        <v>70</v>
      </c>
      <c r="AL77" s="9" t="s">
        <v>240</v>
      </c>
      <c r="AM77" s="9" t="s">
        <v>291</v>
      </c>
      <c r="AN77" s="9" t="s">
        <v>26</v>
      </c>
      <c r="AO77" s="9"/>
      <c r="AP77" s="9" t="str">
        <f>IF( AND(AD60&lt;0.5,AI$51&lt;&gt;0,AH$12&lt;&gt;0),AL$51&amp;" - "&amp;AK$51,0)</f>
        <v>Estudiante requiere entrenamiento de subhabilidad Tarea - Reintegración</v>
      </c>
      <c r="AQ77" s="9" t="str">
        <f t="shared" si="21"/>
        <v>Indicar que en un futuro debe formular al menos una muestra de solidaridad al grupo. El estudiante debe hacer su contribución a continuación de la oración de apertura “¡Hasta la próxima!...”.</v>
      </c>
      <c r="AR77" s="9" t="s">
        <v>26</v>
      </c>
    </row>
    <row r="78" ht="15.0" customHeight="1">
      <c r="A78" s="1"/>
      <c r="B78" s="1"/>
      <c r="C78" s="54" t="str">
        <f t="shared" si="1"/>
        <v>Juan</v>
      </c>
      <c r="D78" s="2"/>
      <c r="E78" s="34"/>
      <c r="F78" s="34"/>
      <c r="G78" s="35"/>
      <c r="H78" s="2"/>
      <c r="I78" s="1"/>
      <c r="J78" s="5">
        <f t="shared" si="2"/>
        <v>0</v>
      </c>
      <c r="K78" s="6">
        <f t="shared" si="3"/>
        <v>0</v>
      </c>
      <c r="L78" s="7"/>
      <c r="M78" s="11"/>
      <c r="N78" s="63"/>
      <c r="O78" s="81"/>
      <c r="P78" s="63"/>
      <c r="Q78" s="63"/>
      <c r="R78" s="63"/>
      <c r="S78" s="63"/>
      <c r="T78" s="63"/>
      <c r="U78" s="63"/>
      <c r="V78" s="63"/>
      <c r="W78" s="63"/>
      <c r="X78" s="63"/>
      <c r="Y78" s="63"/>
      <c r="Z78" s="9"/>
      <c r="AA78" s="9"/>
      <c r="AB78" s="9"/>
      <c r="AC78" s="9"/>
      <c r="AD78" s="9"/>
      <c r="AE78" s="9"/>
      <c r="AF78" s="9"/>
      <c r="AG78" s="9"/>
      <c r="AH78" s="9"/>
      <c r="AI78" s="9"/>
      <c r="AJ78" s="9"/>
      <c r="AK78" s="9" t="s">
        <v>70</v>
      </c>
      <c r="AL78" s="9" t="s">
        <v>247</v>
      </c>
      <c r="AM78" s="9" t="s">
        <v>292</v>
      </c>
      <c r="AN78" s="9" t="s">
        <v>26</v>
      </c>
      <c r="AO78" s="9"/>
      <c r="AP78" s="9">
        <f>IF( AND(AD29&lt;0.5,AI$52&lt;&gt;0,AH$23&lt;&gt;0),AL$52&amp;" - "&amp;AK$52,0)</f>
        <v>0</v>
      </c>
      <c r="AQ78" s="9">
        <f t="shared" si="21"/>
        <v>0</v>
      </c>
      <c r="AR78" s="9" t="s">
        <v>26</v>
      </c>
    </row>
    <row r="79" ht="15.0" customHeight="1">
      <c r="A79" s="1"/>
      <c r="B79" s="1"/>
      <c r="C79" s="54" t="str">
        <f t="shared" si="1"/>
        <v>Juan</v>
      </c>
      <c r="D79" s="2"/>
      <c r="E79" s="34"/>
      <c r="F79" s="34"/>
      <c r="G79" s="47" t="s">
        <v>43</v>
      </c>
      <c r="H79" s="2"/>
      <c r="I79" s="1"/>
      <c r="J79" s="5">
        <f t="shared" si="2"/>
        <v>0</v>
      </c>
      <c r="K79" s="6">
        <f t="shared" si="3"/>
        <v>0</v>
      </c>
      <c r="L79" s="7"/>
      <c r="M79" s="11"/>
      <c r="N79" s="63"/>
      <c r="O79" s="81"/>
      <c r="P79" s="63"/>
      <c r="Q79" s="63"/>
      <c r="R79" s="63"/>
      <c r="S79" s="63"/>
      <c r="T79" s="63"/>
      <c r="U79" s="63"/>
      <c r="V79" s="63"/>
      <c r="W79" s="63"/>
      <c r="X79" s="63"/>
      <c r="Y79" s="63"/>
      <c r="Z79" s="9"/>
      <c r="AA79" s="9"/>
      <c r="AB79" s="9"/>
      <c r="AC79" s="9"/>
      <c r="AD79" s="9"/>
      <c r="AE79" s="9"/>
      <c r="AF79" s="9"/>
      <c r="AG79" s="9"/>
      <c r="AH79" s="9"/>
      <c r="AI79" s="9"/>
      <c r="AJ79" s="9"/>
      <c r="AK79" s="9"/>
      <c r="AL79" s="9"/>
      <c r="AM79" s="9"/>
      <c r="AN79" s="9"/>
      <c r="AO79" s="9"/>
      <c r="AP79" s="9"/>
      <c r="AQ79" s="9"/>
      <c r="AR79" s="9" t="s">
        <v>26</v>
      </c>
    </row>
    <row r="80" ht="15.0" customHeight="1">
      <c r="A80" s="1"/>
      <c r="B80" s="1"/>
      <c r="C80" s="54" t="str">
        <f t="shared" si="1"/>
        <v>Juan</v>
      </c>
      <c r="D80" s="2"/>
      <c r="E80" s="34"/>
      <c r="F80" s="34"/>
      <c r="G80" s="35"/>
      <c r="H80" s="2"/>
      <c r="I80" s="1"/>
      <c r="J80" s="5">
        <f t="shared" si="2"/>
        <v>0</v>
      </c>
      <c r="K80" s="6">
        <f t="shared" si="3"/>
        <v>0</v>
      </c>
      <c r="L80" s="7"/>
      <c r="M80" s="11"/>
      <c r="N80" s="63"/>
      <c r="O80" s="81"/>
      <c r="P80" s="63"/>
      <c r="Q80" s="63"/>
      <c r="R80" s="63"/>
      <c r="S80" s="63"/>
      <c r="T80" s="63"/>
      <c r="U80" s="63"/>
      <c r="V80" s="63"/>
      <c r="W80" s="63"/>
      <c r="X80" s="63"/>
      <c r="Y80" s="63"/>
      <c r="Z80" s="9"/>
      <c r="AA80" s="9"/>
      <c r="AB80" s="9"/>
      <c r="AC80" s="9"/>
      <c r="AD80" s="9"/>
      <c r="AE80" s="9"/>
      <c r="AF80" s="9"/>
      <c r="AG80" s="9"/>
      <c r="AH80" s="9"/>
      <c r="AI80" s="9"/>
      <c r="AJ80" s="9"/>
      <c r="AK80" s="9"/>
      <c r="AL80" s="9"/>
      <c r="AM80" s="9"/>
      <c r="AN80" s="9"/>
      <c r="AO80" s="9"/>
      <c r="AP80" s="9"/>
      <c r="AQ80" s="9"/>
      <c r="AR80" s="9"/>
    </row>
    <row r="81" ht="15.0" customHeight="1">
      <c r="A81" s="1"/>
      <c r="B81" s="1"/>
      <c r="C81" s="54" t="str">
        <f t="shared" si="1"/>
        <v>Adrian</v>
      </c>
      <c r="D81" s="2"/>
      <c r="E81" s="41" t="s">
        <v>220</v>
      </c>
      <c r="F81" s="41" t="s">
        <v>293</v>
      </c>
      <c r="G81" s="42" t="s">
        <v>294</v>
      </c>
      <c r="H81" s="2"/>
      <c r="I81" s="44" t="s">
        <v>148</v>
      </c>
      <c r="J81" s="5">
        <f t="shared" si="2"/>
        <v>5</v>
      </c>
      <c r="K81" s="6">
        <f t="shared" si="3"/>
        <v>4</v>
      </c>
      <c r="L81" s="7"/>
      <c r="M81" s="11"/>
      <c r="N81" s="63"/>
      <c r="O81" s="81"/>
      <c r="P81" s="63"/>
      <c r="Q81" s="63"/>
      <c r="R81" s="63"/>
      <c r="S81" s="63"/>
      <c r="T81" s="63"/>
      <c r="U81" s="63"/>
      <c r="V81" s="63"/>
      <c r="W81" s="63"/>
      <c r="X81" s="63"/>
      <c r="Y81" s="63"/>
      <c r="Z81" s="9"/>
      <c r="AA81" s="9"/>
      <c r="AB81" s="9"/>
      <c r="AC81" s="9"/>
      <c r="AD81" s="9"/>
      <c r="AE81" s="9"/>
      <c r="AF81" s="9"/>
      <c r="AG81" s="9"/>
      <c r="AH81" s="9"/>
      <c r="AI81" s="9"/>
      <c r="AJ81" s="9"/>
      <c r="AK81" s="14"/>
      <c r="AL81" s="70"/>
      <c r="AM81" s="9"/>
      <c r="AN81" s="9"/>
      <c r="AO81" s="9"/>
      <c r="AP81" s="9"/>
      <c r="AQ81" s="9"/>
      <c r="AR81" s="9"/>
    </row>
    <row r="82" ht="15.0" customHeight="1">
      <c r="A82" s="1"/>
      <c r="B82" s="1"/>
      <c r="C82" s="54" t="str">
        <f t="shared" si="1"/>
        <v>Adrian</v>
      </c>
      <c r="D82" s="2"/>
      <c r="E82" s="34"/>
      <c r="F82" s="34"/>
      <c r="G82" s="42" t="s">
        <v>295</v>
      </c>
      <c r="H82" s="2"/>
      <c r="I82" s="1"/>
      <c r="J82" s="5">
        <f t="shared" si="2"/>
        <v>0</v>
      </c>
      <c r="K82" s="6">
        <f t="shared" si="3"/>
        <v>0</v>
      </c>
      <c r="L82" s="7"/>
      <c r="M82" s="11"/>
      <c r="N82" s="63"/>
      <c r="O82" s="81"/>
      <c r="P82" s="63"/>
      <c r="Q82" s="63"/>
      <c r="R82" s="63"/>
      <c r="S82" s="63"/>
      <c r="T82" s="63"/>
      <c r="U82" s="63"/>
      <c r="V82" s="63"/>
      <c r="W82" s="63"/>
      <c r="X82" s="63"/>
      <c r="Y82" s="63"/>
      <c r="Z82" s="9"/>
      <c r="AA82" s="9"/>
      <c r="AB82" s="9"/>
      <c r="AC82" s="9"/>
      <c r="AD82" s="9"/>
      <c r="AE82" s="9"/>
      <c r="AF82" s="9"/>
      <c r="AG82" s="9"/>
      <c r="AH82" s="9"/>
      <c r="AI82" s="9"/>
      <c r="AJ82" s="9"/>
      <c r="AK82" s="9"/>
      <c r="AL82" s="9"/>
      <c r="AM82" s="9"/>
      <c r="AN82" s="9"/>
      <c r="AO82" s="9"/>
      <c r="AP82" s="9"/>
      <c r="AQ82" s="9"/>
      <c r="AR82" s="9"/>
    </row>
    <row r="83" ht="15.0" customHeight="1">
      <c r="A83" s="1"/>
      <c r="B83" s="1"/>
      <c r="C83" s="54" t="str">
        <f t="shared" si="1"/>
        <v>Adrian</v>
      </c>
      <c r="D83" s="2"/>
      <c r="E83" s="34"/>
      <c r="F83" s="34"/>
      <c r="G83" s="35"/>
      <c r="H83" s="2"/>
      <c r="I83" s="1"/>
      <c r="J83" s="5">
        <f t="shared" si="2"/>
        <v>0</v>
      </c>
      <c r="K83" s="6">
        <f t="shared" si="3"/>
        <v>0</v>
      </c>
      <c r="L83" s="7"/>
      <c r="M83" s="11"/>
      <c r="N83" s="63"/>
      <c r="O83" s="81"/>
      <c r="P83" s="63"/>
      <c r="Q83" s="63"/>
      <c r="R83" s="63"/>
      <c r="S83" s="63"/>
      <c r="T83" s="63"/>
      <c r="U83" s="63"/>
      <c r="V83" s="63"/>
      <c r="W83" s="63"/>
      <c r="X83" s="63"/>
      <c r="Y83" s="63"/>
      <c r="Z83" s="9"/>
      <c r="AA83" s="9"/>
      <c r="AB83" s="9"/>
      <c r="AC83" s="9"/>
      <c r="AD83" s="9"/>
      <c r="AE83" s="9"/>
      <c r="AF83" s="9"/>
      <c r="AG83" s="9"/>
      <c r="AH83" s="9"/>
      <c r="AI83" s="9"/>
      <c r="AJ83" s="9"/>
      <c r="AK83" s="9"/>
      <c r="AL83" s="9"/>
      <c r="AM83" s="9"/>
      <c r="AN83" s="9"/>
      <c r="AO83" s="9"/>
      <c r="AP83" s="9"/>
      <c r="AQ83" s="9"/>
      <c r="AR83" s="9"/>
    </row>
    <row r="84" ht="15.0" customHeight="1">
      <c r="A84" s="1"/>
      <c r="B84" s="1"/>
      <c r="C84" s="54" t="str">
        <f t="shared" si="1"/>
        <v>Adrian</v>
      </c>
      <c r="D84" s="2"/>
      <c r="E84" s="34"/>
      <c r="F84" s="34"/>
      <c r="G84" s="47" t="s">
        <v>43</v>
      </c>
      <c r="H84" s="2"/>
      <c r="I84" s="1"/>
      <c r="J84" s="5">
        <f t="shared" si="2"/>
        <v>0</v>
      </c>
      <c r="K84" s="6">
        <f t="shared" si="3"/>
        <v>0</v>
      </c>
      <c r="L84" s="7"/>
      <c r="M84" s="11"/>
      <c r="N84" s="63"/>
      <c r="O84" s="81"/>
      <c r="P84" s="63"/>
      <c r="Q84" s="63"/>
      <c r="R84" s="63"/>
      <c r="S84" s="63"/>
      <c r="T84" s="63"/>
      <c r="U84" s="63"/>
      <c r="V84" s="63"/>
      <c r="W84" s="63"/>
      <c r="X84" s="63"/>
      <c r="Y84" s="63"/>
      <c r="Z84" s="9"/>
      <c r="AA84" s="9"/>
      <c r="AB84" s="9"/>
      <c r="AC84" s="9"/>
      <c r="AD84" s="9"/>
      <c r="AE84" s="9"/>
      <c r="AF84" s="9"/>
      <c r="AG84" s="9"/>
      <c r="AH84" s="9"/>
      <c r="AI84" s="9"/>
      <c r="AJ84" s="9"/>
      <c r="AK84" s="9"/>
      <c r="AL84" s="9"/>
      <c r="AM84" s="9"/>
      <c r="AN84" s="9"/>
      <c r="AO84" s="9"/>
      <c r="AP84" s="9"/>
      <c r="AQ84" s="9"/>
      <c r="AR84" s="9"/>
    </row>
    <row r="85" ht="15.0" customHeight="1">
      <c r="A85" s="1"/>
      <c r="B85" s="1"/>
      <c r="C85" s="54" t="str">
        <f t="shared" si="1"/>
        <v>Adrian</v>
      </c>
      <c r="D85" s="2"/>
      <c r="E85" s="34"/>
      <c r="F85" s="34"/>
      <c r="G85" s="35"/>
      <c r="H85" s="2"/>
      <c r="I85" s="1"/>
      <c r="J85" s="5">
        <f t="shared" si="2"/>
        <v>0</v>
      </c>
      <c r="K85" s="6">
        <f t="shared" si="3"/>
        <v>0</v>
      </c>
      <c r="L85" s="7"/>
      <c r="M85" s="11"/>
      <c r="N85" s="63"/>
      <c r="O85" s="81"/>
      <c r="P85" s="63"/>
      <c r="Q85" s="63"/>
      <c r="R85" s="63"/>
      <c r="S85" s="63"/>
      <c r="T85" s="63"/>
      <c r="U85" s="63"/>
      <c r="V85" s="63"/>
      <c r="W85" s="63"/>
      <c r="X85" s="63"/>
      <c r="Y85" s="63"/>
      <c r="Z85" s="9"/>
      <c r="AA85" s="9"/>
      <c r="AB85" s="9"/>
      <c r="AC85" s="9"/>
      <c r="AD85" s="9"/>
      <c r="AE85" s="9"/>
      <c r="AF85" s="9"/>
      <c r="AG85" s="9"/>
      <c r="AH85" s="9"/>
      <c r="AI85" s="9"/>
      <c r="AJ85" s="9"/>
      <c r="AK85" s="9"/>
      <c r="AL85" s="9"/>
      <c r="AM85" s="9"/>
      <c r="AN85" s="9"/>
      <c r="AO85" s="9"/>
      <c r="AP85" s="9"/>
      <c r="AQ85" s="9"/>
      <c r="AR85" s="9"/>
    </row>
    <row r="86" ht="15.0" customHeight="1">
      <c r="A86" s="1"/>
      <c r="B86" s="1"/>
      <c r="C86" s="54" t="str">
        <f t="shared" si="1"/>
        <v>Adrian</v>
      </c>
      <c r="D86" s="2"/>
      <c r="E86" s="41" t="s">
        <v>220</v>
      </c>
      <c r="F86" s="41" t="s">
        <v>296</v>
      </c>
      <c r="G86" s="42" t="s">
        <v>297</v>
      </c>
      <c r="H86" s="2"/>
      <c r="I86" s="1"/>
      <c r="J86" s="5">
        <f t="shared" si="2"/>
        <v>0</v>
      </c>
      <c r="K86" s="6">
        <f t="shared" si="3"/>
        <v>0</v>
      </c>
      <c r="L86" s="7"/>
      <c r="M86" s="11"/>
      <c r="N86" s="63"/>
      <c r="O86" s="81"/>
      <c r="P86" s="63"/>
      <c r="Q86" s="63"/>
      <c r="R86" s="63"/>
      <c r="S86" s="63"/>
      <c r="T86" s="63"/>
      <c r="U86" s="63"/>
      <c r="V86" s="63"/>
      <c r="W86" s="63"/>
      <c r="X86" s="63"/>
      <c r="Y86" s="63"/>
      <c r="Z86" s="9"/>
      <c r="AA86" s="9"/>
      <c r="AB86" s="9"/>
      <c r="AC86" s="9"/>
      <c r="AD86" s="9"/>
      <c r="AE86" s="9"/>
      <c r="AF86" s="9"/>
      <c r="AG86" s="9"/>
      <c r="AH86" s="9"/>
      <c r="AI86" s="9"/>
      <c r="AJ86" s="9"/>
      <c r="AK86" s="9"/>
      <c r="AL86" s="9"/>
      <c r="AM86" s="9"/>
      <c r="AN86" s="9"/>
      <c r="AO86" s="9"/>
      <c r="AP86" s="9"/>
      <c r="AQ86" s="9"/>
      <c r="AR86" s="9"/>
    </row>
    <row r="87" ht="15.0" customHeight="1">
      <c r="A87" s="1"/>
      <c r="B87" s="1"/>
      <c r="C87" s="54" t="str">
        <f t="shared" si="1"/>
        <v>Adrian</v>
      </c>
      <c r="D87" s="2"/>
      <c r="E87" s="34"/>
      <c r="F87" s="34"/>
      <c r="G87" s="35"/>
      <c r="H87" s="2"/>
      <c r="I87" s="1"/>
      <c r="J87" s="5">
        <f t="shared" si="2"/>
        <v>0</v>
      </c>
      <c r="K87" s="6">
        <f t="shared" si="3"/>
        <v>0</v>
      </c>
      <c r="L87" s="7"/>
      <c r="M87" s="11"/>
      <c r="N87" s="63"/>
      <c r="O87" s="81"/>
      <c r="P87" s="63"/>
      <c r="Q87" s="63"/>
      <c r="R87" s="63"/>
      <c r="S87" s="63"/>
      <c r="T87" s="63"/>
      <c r="U87" s="63"/>
      <c r="V87" s="63"/>
      <c r="W87" s="63"/>
      <c r="X87" s="63"/>
      <c r="Y87" s="63"/>
      <c r="Z87" s="9"/>
      <c r="AA87" s="9"/>
      <c r="AB87" s="9"/>
      <c r="AC87" s="9"/>
      <c r="AD87" s="9"/>
      <c r="AE87" s="9"/>
      <c r="AF87" s="9"/>
      <c r="AG87" s="9"/>
      <c r="AH87" s="9"/>
      <c r="AI87" s="9"/>
      <c r="AJ87" s="9"/>
      <c r="AK87" s="9"/>
      <c r="AL87" s="9"/>
      <c r="AM87" s="9"/>
      <c r="AN87" s="9"/>
      <c r="AO87" s="9"/>
      <c r="AP87" s="9"/>
      <c r="AQ87" s="9"/>
      <c r="AR87" s="9"/>
    </row>
    <row r="88" ht="15.0" customHeight="1">
      <c r="A88" s="1"/>
      <c r="B88" s="1"/>
      <c r="C88" s="54" t="str">
        <f t="shared" si="1"/>
        <v>Adrian</v>
      </c>
      <c r="D88" s="2"/>
      <c r="E88" s="34"/>
      <c r="F88" s="34"/>
      <c r="G88" s="47" t="s">
        <v>43</v>
      </c>
      <c r="H88" s="2"/>
      <c r="I88" s="1"/>
      <c r="J88" s="5">
        <f t="shared" si="2"/>
        <v>0</v>
      </c>
      <c r="K88" s="6">
        <f t="shared" si="3"/>
        <v>0</v>
      </c>
      <c r="L88" s="7"/>
      <c r="M88" s="11"/>
      <c r="N88" s="63"/>
      <c r="O88" s="81"/>
      <c r="P88" s="63"/>
      <c r="Q88" s="63"/>
      <c r="R88" s="63"/>
      <c r="S88" s="63"/>
      <c r="T88" s="63"/>
      <c r="U88" s="63"/>
      <c r="V88" s="63"/>
      <c r="W88" s="63"/>
      <c r="X88" s="63"/>
      <c r="Y88" s="63"/>
      <c r="Z88" s="9"/>
      <c r="AA88" s="9"/>
      <c r="AB88" s="9"/>
      <c r="AC88" s="9"/>
      <c r="AD88" s="9"/>
      <c r="AE88" s="9"/>
      <c r="AF88" s="9"/>
      <c r="AG88" s="9"/>
      <c r="AH88" s="9"/>
      <c r="AI88" s="9"/>
      <c r="AJ88" s="9"/>
      <c r="AK88" s="9"/>
      <c r="AL88" s="9"/>
      <c r="AM88" s="9"/>
      <c r="AN88" s="9"/>
      <c r="AO88" s="9"/>
      <c r="AP88" s="9"/>
      <c r="AQ88" s="9"/>
      <c r="AR88" s="9"/>
    </row>
    <row r="89" ht="15.0" customHeight="1">
      <c r="A89" s="1"/>
      <c r="B89" s="1"/>
      <c r="C89" s="54" t="str">
        <f t="shared" si="1"/>
        <v>Adrian</v>
      </c>
      <c r="D89" s="2"/>
      <c r="E89" s="34"/>
      <c r="F89" s="34"/>
      <c r="G89" s="35"/>
      <c r="H89" s="2"/>
      <c r="I89" s="1"/>
      <c r="J89" s="5">
        <f t="shared" si="2"/>
        <v>0</v>
      </c>
      <c r="K89" s="6">
        <f t="shared" si="3"/>
        <v>0</v>
      </c>
      <c r="L89" s="7"/>
      <c r="M89" s="11"/>
      <c r="N89" s="63"/>
      <c r="O89" s="81"/>
      <c r="P89" s="63"/>
      <c r="Q89" s="63"/>
      <c r="R89" s="63"/>
      <c r="S89" s="63"/>
      <c r="T89" s="63"/>
      <c r="U89" s="63"/>
      <c r="V89" s="63"/>
      <c r="W89" s="63"/>
      <c r="X89" s="63"/>
      <c r="Y89" s="63"/>
      <c r="Z89" s="63"/>
      <c r="AA89" s="63"/>
      <c r="AB89" s="63"/>
      <c r="AC89" s="63"/>
      <c r="AD89" s="63"/>
      <c r="AE89" s="63"/>
      <c r="AF89" s="63"/>
      <c r="AG89" s="63"/>
      <c r="AH89" s="1"/>
      <c r="AI89" s="1"/>
      <c r="AJ89" s="1"/>
      <c r="AK89" s="1"/>
      <c r="AL89" s="1"/>
      <c r="AM89" s="1"/>
      <c r="AN89" s="1"/>
      <c r="AO89" s="1"/>
      <c r="AP89" s="1"/>
      <c r="AQ89" s="1"/>
      <c r="AR89" s="10"/>
    </row>
    <row r="90" ht="15.0" customHeight="1">
      <c r="C90" s="54" t="str">
        <f t="shared" si="1"/>
        <v>Juan</v>
      </c>
      <c r="E90" s="41" t="s">
        <v>235</v>
      </c>
      <c r="F90" s="41" t="s">
        <v>298</v>
      </c>
      <c r="G90" s="42" t="s">
        <v>299</v>
      </c>
      <c r="I90" s="44" t="s">
        <v>59</v>
      </c>
      <c r="J90" s="5">
        <f t="shared" si="2"/>
        <v>11</v>
      </c>
      <c r="K90" s="6">
        <f t="shared" si="3"/>
        <v>5</v>
      </c>
      <c r="M90" s="84"/>
      <c r="N90" s="10"/>
      <c r="O90" s="85"/>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row>
    <row r="91" ht="15.0" customHeight="1">
      <c r="C91" s="54" t="str">
        <f t="shared" si="1"/>
        <v>Juan</v>
      </c>
      <c r="E91" s="34"/>
      <c r="F91" s="34"/>
      <c r="G91" s="35"/>
      <c r="I91" s="1"/>
      <c r="J91" s="5">
        <f t="shared" si="2"/>
        <v>0</v>
      </c>
      <c r="K91" s="6">
        <f t="shared" si="3"/>
        <v>0</v>
      </c>
      <c r="M91" s="84"/>
      <c r="O91" s="84"/>
    </row>
    <row r="92" ht="15.0" customHeight="1">
      <c r="C92" s="54" t="str">
        <f t="shared" si="1"/>
        <v>Juan</v>
      </c>
      <c r="E92" s="34"/>
      <c r="F92" s="34"/>
      <c r="G92" s="47" t="s">
        <v>43</v>
      </c>
      <c r="I92" s="1"/>
      <c r="J92" s="5">
        <f t="shared" si="2"/>
        <v>0</v>
      </c>
      <c r="K92" s="6">
        <f t="shared" si="3"/>
        <v>0</v>
      </c>
      <c r="M92" s="84"/>
      <c r="O92" s="84"/>
    </row>
    <row r="93" ht="15.0" customHeight="1">
      <c r="C93" s="54" t="str">
        <f t="shared" si="1"/>
        <v>Juan</v>
      </c>
      <c r="E93" s="34"/>
      <c r="F93" s="34"/>
      <c r="G93" s="35"/>
      <c r="I93" s="1"/>
      <c r="J93" s="5">
        <f t="shared" si="2"/>
        <v>0</v>
      </c>
      <c r="K93" s="6">
        <f t="shared" si="3"/>
        <v>0</v>
      </c>
      <c r="M93" s="84"/>
      <c r="O93" s="84"/>
    </row>
    <row r="94" ht="15.0" customHeight="1">
      <c r="C94" s="54" t="str">
        <f t="shared" si="1"/>
        <v>Adrian</v>
      </c>
      <c r="E94" s="41" t="s">
        <v>220</v>
      </c>
      <c r="F94" s="41" t="s">
        <v>300</v>
      </c>
      <c r="G94" s="42" t="s">
        <v>301</v>
      </c>
      <c r="I94" s="44" t="s">
        <v>110</v>
      </c>
      <c r="J94" s="5">
        <f t="shared" si="2"/>
        <v>10</v>
      </c>
      <c r="K94" s="6">
        <f t="shared" si="3"/>
        <v>1</v>
      </c>
      <c r="M94" s="84"/>
      <c r="O94" s="84"/>
    </row>
    <row r="95" ht="15.0" customHeight="1">
      <c r="C95" s="54" t="str">
        <f t="shared" si="1"/>
        <v>Adrian</v>
      </c>
      <c r="E95" s="34"/>
      <c r="F95" s="34"/>
      <c r="G95" s="35"/>
      <c r="I95" s="1"/>
      <c r="J95" s="5">
        <f t="shared" si="2"/>
        <v>0</v>
      </c>
      <c r="K95" s="6">
        <f t="shared" si="3"/>
        <v>0</v>
      </c>
      <c r="M95" s="84"/>
      <c r="O95" s="84"/>
    </row>
    <row r="96" ht="15.0" customHeight="1">
      <c r="C96" s="54" t="str">
        <f t="shared" si="1"/>
        <v>Adrian</v>
      </c>
      <c r="E96" s="34"/>
      <c r="F96" s="34"/>
      <c r="G96" s="47" t="s">
        <v>43</v>
      </c>
      <c r="I96" s="1"/>
      <c r="J96" s="5">
        <f t="shared" si="2"/>
        <v>0</v>
      </c>
      <c r="K96" s="6">
        <f t="shared" si="3"/>
        <v>0</v>
      </c>
      <c r="M96" s="84"/>
      <c r="O96" s="84"/>
    </row>
    <row r="97" ht="15.0" customHeight="1">
      <c r="C97" s="54" t="str">
        <f t="shared" si="1"/>
        <v>Adrian</v>
      </c>
      <c r="E97" s="34"/>
      <c r="F97" s="34"/>
      <c r="G97" s="35"/>
      <c r="I97" s="1"/>
      <c r="J97" s="5">
        <f t="shared" si="2"/>
        <v>0</v>
      </c>
      <c r="K97" s="6">
        <f t="shared" si="3"/>
        <v>0</v>
      </c>
      <c r="M97" s="84"/>
      <c r="O97" s="84"/>
    </row>
    <row r="98" ht="15.0" customHeight="1">
      <c r="C98" s="54" t="str">
        <f t="shared" si="1"/>
        <v>Juan</v>
      </c>
      <c r="E98" s="41" t="s">
        <v>235</v>
      </c>
      <c r="F98" s="41" t="s">
        <v>302</v>
      </c>
      <c r="G98" s="42" t="s">
        <v>303</v>
      </c>
      <c r="I98" s="44" t="s">
        <v>254</v>
      </c>
      <c r="J98" s="5">
        <f t="shared" si="2"/>
        <v>32</v>
      </c>
      <c r="K98" s="6">
        <f t="shared" si="3"/>
        <v>1</v>
      </c>
      <c r="M98" s="84"/>
      <c r="O98" s="84"/>
    </row>
    <row r="99" ht="15.0" customHeight="1">
      <c r="C99" s="54" t="str">
        <f t="shared" si="1"/>
        <v>Juan</v>
      </c>
      <c r="E99" s="34"/>
      <c r="F99" s="34"/>
      <c r="G99" s="35"/>
      <c r="I99" s="1"/>
      <c r="J99" s="5">
        <f t="shared" si="2"/>
        <v>0</v>
      </c>
      <c r="K99" s="6">
        <f t="shared" si="3"/>
        <v>0</v>
      </c>
      <c r="M99" s="84"/>
      <c r="O99" s="84"/>
    </row>
    <row r="100" ht="15.0" customHeight="1">
      <c r="C100" s="54" t="str">
        <f t="shared" si="1"/>
        <v>Juan</v>
      </c>
      <c r="E100" s="34"/>
      <c r="F100" s="34"/>
      <c r="G100" s="47" t="s">
        <v>43</v>
      </c>
      <c r="I100" s="1"/>
      <c r="J100" s="5">
        <f t="shared" si="2"/>
        <v>0</v>
      </c>
      <c r="K100" s="6">
        <f t="shared" si="3"/>
        <v>0</v>
      </c>
      <c r="M100" s="84"/>
      <c r="O100" s="84"/>
    </row>
    <row r="101" ht="15.0" customHeight="1">
      <c r="C101" s="54" t="str">
        <f t="shared" si="1"/>
        <v>Juan</v>
      </c>
      <c r="E101" s="34"/>
      <c r="F101" s="34"/>
      <c r="G101" s="35"/>
      <c r="I101" s="1"/>
      <c r="J101" s="5">
        <f t="shared" si="2"/>
        <v>0</v>
      </c>
      <c r="K101" s="6">
        <f t="shared" si="3"/>
        <v>0</v>
      </c>
      <c r="M101" s="84"/>
      <c r="O101" s="84"/>
    </row>
    <row r="102" ht="15.0" customHeight="1">
      <c r="C102" s="54" t="str">
        <f t="shared" si="1"/>
        <v>Adrian</v>
      </c>
      <c r="E102" s="41" t="s">
        <v>220</v>
      </c>
      <c r="F102" s="41" t="s">
        <v>302</v>
      </c>
      <c r="G102" s="42" t="s">
        <v>304</v>
      </c>
      <c r="I102" s="1"/>
      <c r="J102" s="5">
        <f t="shared" si="2"/>
        <v>0</v>
      </c>
      <c r="K102" s="6">
        <f t="shared" si="3"/>
        <v>0</v>
      </c>
      <c r="M102" s="84"/>
      <c r="O102" s="84"/>
    </row>
    <row r="103" ht="15.0" customHeight="1">
      <c r="C103" s="54" t="str">
        <f t="shared" si="1"/>
        <v>Adrian</v>
      </c>
      <c r="E103" s="34"/>
      <c r="F103" s="34"/>
      <c r="G103" s="35"/>
      <c r="I103" s="1"/>
      <c r="J103" s="5">
        <f t="shared" si="2"/>
        <v>0</v>
      </c>
      <c r="K103" s="6">
        <f t="shared" si="3"/>
        <v>0</v>
      </c>
      <c r="M103" s="84"/>
      <c r="O103" s="84"/>
    </row>
    <row r="104" ht="15.0" customHeight="1">
      <c r="C104" s="54" t="str">
        <f t="shared" si="1"/>
        <v>Adrian</v>
      </c>
      <c r="E104" s="34"/>
      <c r="F104" s="34"/>
      <c r="G104" s="47" t="s">
        <v>43</v>
      </c>
      <c r="I104" s="1"/>
      <c r="J104" s="5">
        <f t="shared" si="2"/>
        <v>0</v>
      </c>
      <c r="K104" s="6">
        <f t="shared" si="3"/>
        <v>0</v>
      </c>
      <c r="M104" s="84"/>
      <c r="O104" s="84"/>
    </row>
    <row r="105" ht="15.0" customHeight="1">
      <c r="C105" s="54" t="str">
        <f t="shared" si="1"/>
        <v>Adrian</v>
      </c>
      <c r="E105" s="34"/>
      <c r="F105" s="34"/>
      <c r="G105" s="35"/>
      <c r="I105" s="1"/>
      <c r="J105" s="5">
        <f t="shared" si="2"/>
        <v>0</v>
      </c>
      <c r="K105" s="6">
        <f t="shared" si="3"/>
        <v>0</v>
      </c>
      <c r="M105" s="84"/>
      <c r="O105" s="84"/>
    </row>
    <row r="106" ht="15.0" customHeight="1">
      <c r="C106" s="54" t="str">
        <f t="shared" si="1"/>
        <v>Juan</v>
      </c>
      <c r="E106" s="41" t="s">
        <v>235</v>
      </c>
      <c r="F106" s="41" t="s">
        <v>305</v>
      </c>
      <c r="G106" s="42" t="s">
        <v>306</v>
      </c>
      <c r="I106" s="44" t="s">
        <v>76</v>
      </c>
      <c r="J106" s="5">
        <f t="shared" si="2"/>
        <v>19</v>
      </c>
      <c r="K106" s="6">
        <f t="shared" si="3"/>
        <v>7</v>
      </c>
      <c r="M106" s="84"/>
      <c r="O106" s="84"/>
    </row>
    <row r="107" ht="15.0" customHeight="1">
      <c r="C107" s="54" t="str">
        <f t="shared" si="1"/>
        <v>Juan</v>
      </c>
      <c r="E107" s="34"/>
      <c r="F107" s="34"/>
      <c r="G107" s="42" t="s">
        <v>307</v>
      </c>
      <c r="I107" s="1"/>
      <c r="J107" s="5">
        <f t="shared" si="2"/>
        <v>0</v>
      </c>
      <c r="K107" s="6">
        <f t="shared" si="3"/>
        <v>0</v>
      </c>
      <c r="M107" s="84"/>
      <c r="O107" s="84"/>
    </row>
    <row r="108" ht="15.0" customHeight="1">
      <c r="C108" s="54" t="str">
        <f t="shared" si="1"/>
        <v>Juan</v>
      </c>
      <c r="E108" s="34"/>
      <c r="F108" s="34"/>
      <c r="G108" s="42" t="s">
        <v>308</v>
      </c>
      <c r="I108" s="44" t="s">
        <v>211</v>
      </c>
      <c r="J108" s="5">
        <f t="shared" si="2"/>
        <v>21</v>
      </c>
      <c r="K108" s="6">
        <f t="shared" si="3"/>
        <v>7</v>
      </c>
      <c r="M108" s="84"/>
      <c r="O108" s="84"/>
    </row>
    <row r="109" ht="15.0" customHeight="1">
      <c r="C109" s="54" t="str">
        <f t="shared" si="1"/>
        <v>Juan</v>
      </c>
      <c r="E109" s="34"/>
      <c r="F109" s="34"/>
      <c r="G109" s="35"/>
      <c r="I109" s="1"/>
      <c r="J109" s="5">
        <f t="shared" si="2"/>
        <v>0</v>
      </c>
      <c r="K109" s="6">
        <f t="shared" si="3"/>
        <v>0</v>
      </c>
      <c r="M109" s="84"/>
      <c r="O109" s="84"/>
    </row>
    <row r="110" ht="15.0" customHeight="1">
      <c r="C110" s="54" t="str">
        <f t="shared" si="1"/>
        <v>Juan</v>
      </c>
      <c r="E110" s="34"/>
      <c r="F110" s="34"/>
      <c r="G110" s="47" t="s">
        <v>43</v>
      </c>
      <c r="I110" s="1"/>
      <c r="J110" s="5">
        <f t="shared" si="2"/>
        <v>0</v>
      </c>
      <c r="K110" s="6">
        <f t="shared" si="3"/>
        <v>0</v>
      </c>
      <c r="M110" s="84"/>
      <c r="O110" s="84"/>
    </row>
    <row r="111" ht="15.0" customHeight="1">
      <c r="C111" s="54" t="str">
        <f t="shared" si="1"/>
        <v>Juan</v>
      </c>
      <c r="E111" s="34"/>
      <c r="F111" s="34"/>
      <c r="G111" s="35"/>
      <c r="I111" s="1"/>
      <c r="J111" s="5">
        <f t="shared" si="2"/>
        <v>0</v>
      </c>
      <c r="K111" s="6">
        <f t="shared" si="3"/>
        <v>0</v>
      </c>
      <c r="M111" s="84"/>
      <c r="O111" s="84"/>
    </row>
    <row r="112" ht="15.0" customHeight="1">
      <c r="C112" s="54" t="str">
        <f t="shared" si="1"/>
        <v>Adrian</v>
      </c>
      <c r="E112" s="41" t="s">
        <v>220</v>
      </c>
      <c r="F112" s="41" t="s">
        <v>305</v>
      </c>
      <c r="G112" s="42" t="s">
        <v>309</v>
      </c>
      <c r="I112" s="44" t="s">
        <v>223</v>
      </c>
      <c r="J112" s="5">
        <f t="shared" si="2"/>
        <v>24</v>
      </c>
      <c r="K112" s="6">
        <f t="shared" si="3"/>
        <v>7</v>
      </c>
      <c r="M112" s="84"/>
      <c r="O112" s="84"/>
    </row>
    <row r="113" ht="15.0" customHeight="1">
      <c r="C113" s="54" t="str">
        <f t="shared" si="1"/>
        <v>Adrian</v>
      </c>
      <c r="E113" s="34"/>
      <c r="F113" s="34"/>
      <c r="G113" s="42" t="s">
        <v>310</v>
      </c>
      <c r="I113" s="1"/>
      <c r="J113" s="5">
        <f t="shared" si="2"/>
        <v>0</v>
      </c>
      <c r="K113" s="6">
        <f t="shared" si="3"/>
        <v>0</v>
      </c>
      <c r="M113" s="84"/>
      <c r="O113" s="84"/>
    </row>
    <row r="114" ht="15.0" customHeight="1">
      <c r="C114" s="54" t="str">
        <f t="shared" si="1"/>
        <v>Adrian</v>
      </c>
      <c r="E114" s="34"/>
      <c r="F114" s="34"/>
      <c r="G114" s="42" t="s">
        <v>311</v>
      </c>
      <c r="I114" s="1"/>
      <c r="J114" s="5">
        <f t="shared" si="2"/>
        <v>0</v>
      </c>
      <c r="K114" s="6">
        <f t="shared" si="3"/>
        <v>0</v>
      </c>
      <c r="M114" s="84"/>
      <c r="O114" s="84"/>
    </row>
    <row r="115" ht="15.0" customHeight="1">
      <c r="C115" s="54" t="str">
        <f t="shared" si="1"/>
        <v>Adrian</v>
      </c>
      <c r="E115" s="34"/>
      <c r="F115" s="34"/>
      <c r="G115" s="35"/>
      <c r="I115" s="1"/>
      <c r="J115" s="5">
        <f t="shared" si="2"/>
        <v>0</v>
      </c>
      <c r="K115" s="6">
        <f t="shared" si="3"/>
        <v>0</v>
      </c>
      <c r="M115" s="84"/>
      <c r="O115" s="84"/>
    </row>
    <row r="116" ht="15.0" customHeight="1">
      <c r="C116" s="54" t="str">
        <f t="shared" si="1"/>
        <v>Adrian</v>
      </c>
      <c r="E116" s="34"/>
      <c r="F116" s="34"/>
      <c r="G116" s="47" t="s">
        <v>43</v>
      </c>
      <c r="I116" s="1"/>
      <c r="J116" s="5">
        <f t="shared" si="2"/>
        <v>0</v>
      </c>
      <c r="K116" s="6">
        <f t="shared" si="3"/>
        <v>0</v>
      </c>
      <c r="M116" s="84"/>
      <c r="O116" s="84"/>
    </row>
    <row r="117" ht="15.0" customHeight="1">
      <c r="C117" s="54" t="str">
        <f t="shared" si="1"/>
        <v>Adrian</v>
      </c>
      <c r="E117" s="34"/>
      <c r="F117" s="34"/>
      <c r="G117" s="35"/>
      <c r="I117" s="1"/>
      <c r="J117" s="5">
        <f t="shared" si="2"/>
        <v>0</v>
      </c>
      <c r="K117" s="6">
        <f t="shared" si="3"/>
        <v>0</v>
      </c>
      <c r="M117" s="84"/>
      <c r="O117" s="84"/>
    </row>
    <row r="118" ht="15.0" customHeight="1">
      <c r="C118" s="54" t="str">
        <f t="shared" si="1"/>
        <v>Juan</v>
      </c>
      <c r="E118" s="41" t="s">
        <v>235</v>
      </c>
      <c r="F118" s="41" t="s">
        <v>312</v>
      </c>
      <c r="G118" s="42" t="s">
        <v>313</v>
      </c>
      <c r="I118" s="44" t="s">
        <v>100</v>
      </c>
      <c r="J118" s="5">
        <f t="shared" si="2"/>
        <v>35</v>
      </c>
      <c r="K118" s="6">
        <f t="shared" si="3"/>
        <v>6</v>
      </c>
      <c r="M118" s="84"/>
      <c r="O118" s="84"/>
    </row>
    <row r="119" ht="15.0" customHeight="1">
      <c r="C119" s="54" t="str">
        <f t="shared" si="1"/>
        <v>Juan</v>
      </c>
      <c r="E119" s="34"/>
      <c r="F119" s="34"/>
      <c r="G119" s="42" t="s">
        <v>314</v>
      </c>
      <c r="I119" s="1"/>
      <c r="J119" s="5">
        <f t="shared" si="2"/>
        <v>0</v>
      </c>
      <c r="K119" s="6">
        <f t="shared" si="3"/>
        <v>0</v>
      </c>
      <c r="M119" s="84"/>
      <c r="O119" s="84"/>
    </row>
    <row r="120" ht="15.0" customHeight="1">
      <c r="C120" s="54" t="str">
        <f t="shared" si="1"/>
        <v>Juan</v>
      </c>
      <c r="E120" s="34"/>
      <c r="F120" s="34"/>
      <c r="G120" s="42" t="s">
        <v>315</v>
      </c>
      <c r="I120" s="44" t="s">
        <v>32</v>
      </c>
      <c r="J120" s="5">
        <f t="shared" si="2"/>
        <v>30</v>
      </c>
      <c r="K120" s="6">
        <f t="shared" si="3"/>
        <v>8</v>
      </c>
      <c r="M120" s="84"/>
      <c r="O120" s="84"/>
    </row>
    <row r="121" ht="15.0" customHeight="1">
      <c r="C121" s="54" t="str">
        <f t="shared" si="1"/>
        <v>Juan</v>
      </c>
      <c r="E121" s="34"/>
      <c r="F121" s="34"/>
      <c r="G121" s="35"/>
      <c r="I121" s="1"/>
      <c r="J121" s="5">
        <f t="shared" si="2"/>
        <v>0</v>
      </c>
      <c r="K121" s="6">
        <f t="shared" si="3"/>
        <v>0</v>
      </c>
      <c r="M121" s="84"/>
      <c r="O121" s="84"/>
    </row>
    <row r="122" ht="15.0" customHeight="1">
      <c r="C122" s="54" t="str">
        <f t="shared" si="1"/>
        <v>Juan</v>
      </c>
      <c r="E122" s="34"/>
      <c r="F122" s="34"/>
      <c r="G122" s="47" t="s">
        <v>43</v>
      </c>
      <c r="I122" s="1"/>
      <c r="J122" s="5">
        <f t="shared" si="2"/>
        <v>0</v>
      </c>
      <c r="K122" s="6">
        <f t="shared" si="3"/>
        <v>0</v>
      </c>
      <c r="M122" s="84"/>
      <c r="O122" s="84"/>
    </row>
    <row r="123" ht="15.0" customHeight="1">
      <c r="C123" s="54" t="str">
        <f t="shared" si="1"/>
        <v>Juan</v>
      </c>
      <c r="E123" s="34"/>
      <c r="F123" s="34"/>
      <c r="G123" s="35"/>
      <c r="I123" s="1"/>
      <c r="J123" s="5">
        <f t="shared" si="2"/>
        <v>0</v>
      </c>
      <c r="K123" s="6">
        <f t="shared" si="3"/>
        <v>0</v>
      </c>
      <c r="M123" s="84"/>
      <c r="O123" s="84"/>
    </row>
    <row r="124" ht="15.0" customHeight="1">
      <c r="C124" s="54" t="str">
        <f t="shared" si="1"/>
        <v>Adrian</v>
      </c>
      <c r="E124" s="41" t="s">
        <v>220</v>
      </c>
      <c r="F124" s="41" t="s">
        <v>312</v>
      </c>
      <c r="G124" s="42" t="s">
        <v>316</v>
      </c>
      <c r="I124" s="44" t="s">
        <v>54</v>
      </c>
      <c r="J124" s="5">
        <f t="shared" si="2"/>
        <v>26</v>
      </c>
      <c r="K124" s="6">
        <f t="shared" si="3"/>
        <v>3</v>
      </c>
      <c r="M124" s="84"/>
      <c r="O124" s="84"/>
    </row>
    <row r="125" ht="15.0" customHeight="1">
      <c r="C125" s="54" t="str">
        <f t="shared" si="1"/>
        <v>Adrian</v>
      </c>
      <c r="E125" s="34"/>
      <c r="F125" s="34"/>
      <c r="G125" s="35"/>
      <c r="I125" s="1"/>
      <c r="J125" s="5">
        <f t="shared" si="2"/>
        <v>0</v>
      </c>
      <c r="K125" s="6">
        <f t="shared" si="3"/>
        <v>0</v>
      </c>
      <c r="M125" s="84"/>
      <c r="O125" s="84"/>
    </row>
    <row r="126" ht="15.0" customHeight="1">
      <c r="C126" s="54" t="str">
        <f t="shared" si="1"/>
        <v>Adrian</v>
      </c>
      <c r="E126" s="34"/>
      <c r="F126" s="34"/>
      <c r="G126" s="47" t="s">
        <v>43</v>
      </c>
      <c r="I126" s="1"/>
      <c r="J126" s="5">
        <f t="shared" si="2"/>
        <v>0</v>
      </c>
      <c r="K126" s="6">
        <f t="shared" si="3"/>
        <v>0</v>
      </c>
      <c r="M126" s="84"/>
      <c r="O126" s="84"/>
    </row>
    <row r="127" ht="15.0" customHeight="1">
      <c r="C127" s="54" t="str">
        <f t="shared" si="1"/>
        <v>Adrian</v>
      </c>
      <c r="E127" s="34"/>
      <c r="F127" s="34"/>
      <c r="G127" s="35"/>
      <c r="I127" s="1"/>
      <c r="J127" s="5">
        <f t="shared" si="2"/>
        <v>0</v>
      </c>
      <c r="K127" s="6">
        <f t="shared" si="3"/>
        <v>0</v>
      </c>
      <c r="M127" s="84"/>
      <c r="O127" s="84"/>
    </row>
    <row r="128" ht="15.0" customHeight="1">
      <c r="C128" s="54" t="str">
        <f t="shared" si="1"/>
        <v>Juan</v>
      </c>
      <c r="E128" s="41" t="s">
        <v>235</v>
      </c>
      <c r="F128" s="41" t="s">
        <v>312</v>
      </c>
      <c r="G128" s="42" t="s">
        <v>317</v>
      </c>
      <c r="I128" s="44" t="s">
        <v>110</v>
      </c>
      <c r="J128" s="5">
        <f t="shared" si="2"/>
        <v>10</v>
      </c>
      <c r="K128" s="6">
        <f t="shared" si="3"/>
        <v>1</v>
      </c>
      <c r="M128" s="84"/>
      <c r="O128" s="84"/>
    </row>
    <row r="129" ht="15.0" customHeight="1">
      <c r="C129" s="54" t="str">
        <f t="shared" si="1"/>
        <v>Juan</v>
      </c>
      <c r="E129" s="34"/>
      <c r="F129" s="34"/>
      <c r="G129" s="35"/>
      <c r="I129" s="1"/>
      <c r="J129" s="5">
        <f t="shared" si="2"/>
        <v>0</v>
      </c>
      <c r="K129" s="6">
        <f t="shared" si="3"/>
        <v>0</v>
      </c>
      <c r="M129" s="84"/>
      <c r="O129" s="84"/>
    </row>
    <row r="130" ht="15.0" customHeight="1">
      <c r="C130" s="54" t="str">
        <f t="shared" si="1"/>
        <v>Juan</v>
      </c>
      <c r="E130" s="34"/>
      <c r="F130" s="34"/>
      <c r="G130" s="47" t="s">
        <v>43</v>
      </c>
      <c r="I130" s="1"/>
      <c r="J130" s="5">
        <f t="shared" si="2"/>
        <v>0</v>
      </c>
      <c r="K130" s="6">
        <f t="shared" si="3"/>
        <v>0</v>
      </c>
      <c r="M130" s="84"/>
      <c r="O130" s="84"/>
    </row>
    <row r="131" ht="15.0" customHeight="1">
      <c r="C131" s="54" t="str">
        <f t="shared" si="1"/>
        <v>Juan</v>
      </c>
      <c r="E131" s="34"/>
      <c r="F131" s="34"/>
      <c r="G131" s="35"/>
      <c r="I131" s="1"/>
      <c r="J131" s="5">
        <f t="shared" si="2"/>
        <v>0</v>
      </c>
      <c r="K131" s="6">
        <f t="shared" si="3"/>
        <v>0</v>
      </c>
      <c r="M131" s="84"/>
      <c r="O131" s="84"/>
    </row>
    <row r="132" ht="15.0" customHeight="1">
      <c r="C132" s="54" t="str">
        <f t="shared" si="1"/>
        <v>Adrian</v>
      </c>
      <c r="E132" s="41" t="s">
        <v>220</v>
      </c>
      <c r="F132" s="41" t="s">
        <v>318</v>
      </c>
      <c r="G132" s="42" t="s">
        <v>319</v>
      </c>
      <c r="I132" s="44" t="s">
        <v>100</v>
      </c>
      <c r="J132" s="5">
        <f t="shared" si="2"/>
        <v>35</v>
      </c>
      <c r="K132" s="6">
        <f t="shared" si="3"/>
        <v>6</v>
      </c>
      <c r="M132" s="84"/>
      <c r="O132" s="84"/>
    </row>
    <row r="133" ht="15.0" customHeight="1">
      <c r="C133" s="54" t="str">
        <f t="shared" si="1"/>
        <v>Adrian</v>
      </c>
      <c r="E133" s="34"/>
      <c r="F133" s="34"/>
      <c r="G133" s="35"/>
      <c r="I133" s="1"/>
      <c r="J133" s="5">
        <f t="shared" si="2"/>
        <v>0</v>
      </c>
      <c r="K133" s="6">
        <f t="shared" si="3"/>
        <v>0</v>
      </c>
      <c r="M133" s="84"/>
      <c r="O133" s="84"/>
    </row>
    <row r="134" ht="15.0" customHeight="1">
      <c r="C134" s="54" t="str">
        <f t="shared" si="1"/>
        <v>Adrian</v>
      </c>
      <c r="E134" s="34"/>
      <c r="F134" s="34"/>
      <c r="G134" s="47" t="s">
        <v>43</v>
      </c>
      <c r="I134" s="1"/>
      <c r="J134" s="5">
        <f t="shared" si="2"/>
        <v>0</v>
      </c>
      <c r="K134" s="6">
        <f t="shared" si="3"/>
        <v>0</v>
      </c>
      <c r="M134" s="84"/>
      <c r="O134" s="84"/>
    </row>
    <row r="135" ht="15.0" customHeight="1">
      <c r="C135" s="54" t="str">
        <f t="shared" si="1"/>
        <v>Adrian</v>
      </c>
      <c r="E135" s="34"/>
      <c r="F135" s="34"/>
      <c r="G135" s="35"/>
      <c r="I135" s="1"/>
      <c r="J135" s="5">
        <f t="shared" si="2"/>
        <v>0</v>
      </c>
      <c r="K135" s="6">
        <f t="shared" si="3"/>
        <v>0</v>
      </c>
      <c r="M135" s="84"/>
      <c r="O135" s="84"/>
    </row>
    <row r="136" ht="15.0" customHeight="1">
      <c r="C136" s="54" t="str">
        <f t="shared" si="1"/>
        <v>Juan</v>
      </c>
      <c r="E136" s="41" t="s">
        <v>235</v>
      </c>
      <c r="F136" s="41" t="s">
        <v>318</v>
      </c>
      <c r="G136" s="42" t="s">
        <v>320</v>
      </c>
      <c r="I136" s="44" t="s">
        <v>100</v>
      </c>
      <c r="J136" s="5">
        <f t="shared" si="2"/>
        <v>35</v>
      </c>
      <c r="K136" s="6">
        <f t="shared" si="3"/>
        <v>6</v>
      </c>
      <c r="M136" s="84"/>
      <c r="O136" s="84"/>
    </row>
    <row r="137" ht="15.0" customHeight="1">
      <c r="C137" s="54" t="str">
        <f t="shared" si="1"/>
        <v>Juan</v>
      </c>
      <c r="E137" s="34"/>
      <c r="F137" s="34"/>
      <c r="G137" s="42" t="s">
        <v>321</v>
      </c>
      <c r="I137" s="1"/>
      <c r="J137" s="5">
        <f t="shared" si="2"/>
        <v>0</v>
      </c>
      <c r="K137" s="6">
        <f t="shared" si="3"/>
        <v>0</v>
      </c>
      <c r="M137" s="84"/>
      <c r="O137" s="84"/>
    </row>
    <row r="138" ht="15.0" customHeight="1">
      <c r="C138" s="54" t="str">
        <f t="shared" si="1"/>
        <v>Juan</v>
      </c>
      <c r="I138" s="1"/>
      <c r="J138" s="5">
        <f t="shared" si="2"/>
        <v>0</v>
      </c>
      <c r="K138" s="6">
        <f t="shared" si="3"/>
        <v>0</v>
      </c>
      <c r="M138" s="84"/>
      <c r="O138" s="84"/>
    </row>
    <row r="139" ht="15.0" customHeight="1">
      <c r="C139" s="54" t="str">
        <f t="shared" si="1"/>
        <v>Adrian </v>
      </c>
      <c r="E139" s="60" t="s">
        <v>87</v>
      </c>
      <c r="F139" s="60" t="s">
        <v>322</v>
      </c>
      <c r="G139" s="60" t="s">
        <v>323</v>
      </c>
      <c r="I139" s="1"/>
      <c r="J139" s="5">
        <f t="shared" si="2"/>
        <v>0</v>
      </c>
      <c r="K139" s="6">
        <f t="shared" si="3"/>
        <v>0</v>
      </c>
      <c r="M139" s="84"/>
      <c r="O139" s="84"/>
    </row>
    <row r="140" ht="15.0" customHeight="1">
      <c r="C140" s="54" t="str">
        <f t="shared" si="1"/>
        <v>Adrian </v>
      </c>
      <c r="G140" s="60" t="s">
        <v>324</v>
      </c>
      <c r="I140" s="1"/>
      <c r="J140" s="5">
        <f t="shared" si="2"/>
        <v>0</v>
      </c>
      <c r="K140" s="6">
        <f t="shared" si="3"/>
        <v>0</v>
      </c>
      <c r="M140" s="84"/>
      <c r="O140" s="84"/>
    </row>
    <row r="141" ht="15.0" customHeight="1">
      <c r="C141" s="54" t="str">
        <f t="shared" si="1"/>
        <v>Juan </v>
      </c>
      <c r="E141" s="60" t="s">
        <v>92</v>
      </c>
      <c r="F141" s="60" t="s">
        <v>325</v>
      </c>
      <c r="G141" s="60" t="s">
        <v>326</v>
      </c>
      <c r="I141" s="44" t="s">
        <v>98</v>
      </c>
      <c r="J141" s="5">
        <f t="shared" si="2"/>
        <v>29</v>
      </c>
      <c r="K141" s="6">
        <f t="shared" si="3"/>
        <v>4</v>
      </c>
      <c r="M141" s="84"/>
      <c r="O141" s="84"/>
    </row>
    <row r="142" ht="15.0" customHeight="1">
      <c r="C142" s="54" t="str">
        <f t="shared" si="1"/>
        <v>Juan </v>
      </c>
      <c r="G142" s="60" t="s">
        <v>327</v>
      </c>
      <c r="I142" s="1"/>
      <c r="J142" s="5">
        <f t="shared" si="2"/>
        <v>0</v>
      </c>
      <c r="K142" s="6">
        <f t="shared" si="3"/>
        <v>0</v>
      </c>
      <c r="M142" s="84"/>
      <c r="O142" s="84"/>
    </row>
    <row r="143" ht="15.0" customHeight="1">
      <c r="C143" s="54" t="str">
        <f t="shared" si="1"/>
        <v>Adrian </v>
      </c>
      <c r="E143" s="60" t="s">
        <v>87</v>
      </c>
      <c r="F143" s="60" t="s">
        <v>328</v>
      </c>
      <c r="G143" s="60" t="s">
        <v>329</v>
      </c>
      <c r="I143" s="1"/>
      <c r="J143" s="5">
        <f t="shared" si="2"/>
        <v>0</v>
      </c>
      <c r="K143" s="6">
        <f t="shared" si="3"/>
        <v>0</v>
      </c>
      <c r="M143" s="84"/>
      <c r="O143" s="84"/>
    </row>
    <row r="144" ht="15.0" customHeight="1">
      <c r="C144" s="54" t="str">
        <f t="shared" si="1"/>
        <v>Adrian </v>
      </c>
      <c r="G144" s="60" t="s">
        <v>330</v>
      </c>
      <c r="I144" s="44" t="s">
        <v>238</v>
      </c>
      <c r="J144" s="5">
        <f t="shared" si="2"/>
        <v>28</v>
      </c>
      <c r="K144" s="6">
        <f t="shared" si="3"/>
        <v>11</v>
      </c>
      <c r="M144" s="84"/>
      <c r="O144" s="84"/>
    </row>
    <row r="145" ht="15.0" customHeight="1">
      <c r="C145" s="54" t="str">
        <f t="shared" si="1"/>
        <v>Juan </v>
      </c>
      <c r="E145" s="60" t="s">
        <v>92</v>
      </c>
      <c r="F145" s="60" t="s">
        <v>328</v>
      </c>
      <c r="G145" s="60" t="s">
        <v>331</v>
      </c>
      <c r="I145" s="1"/>
      <c r="J145" s="5">
        <f t="shared" si="2"/>
        <v>0</v>
      </c>
      <c r="K145" s="6">
        <f t="shared" si="3"/>
        <v>0</v>
      </c>
      <c r="M145" s="84"/>
      <c r="O145" s="84"/>
    </row>
    <row r="146" ht="15.0" customHeight="1">
      <c r="C146" s="54" t="str">
        <f t="shared" si="1"/>
        <v>Juan </v>
      </c>
      <c r="G146" s="60" t="s">
        <v>332</v>
      </c>
      <c r="I146" s="44" t="s">
        <v>100</v>
      </c>
      <c r="J146" s="5">
        <f t="shared" si="2"/>
        <v>35</v>
      </c>
      <c r="K146" s="6">
        <f t="shared" si="3"/>
        <v>6</v>
      </c>
      <c r="M146" s="84"/>
      <c r="O146" s="84"/>
    </row>
    <row r="147" ht="15.0" customHeight="1">
      <c r="C147" s="54" t="str">
        <f t="shared" si="1"/>
        <v>Adrian </v>
      </c>
      <c r="E147" s="60" t="s">
        <v>87</v>
      </c>
      <c r="F147" s="60" t="s">
        <v>333</v>
      </c>
      <c r="G147" s="60" t="s">
        <v>334</v>
      </c>
      <c r="I147" s="44" t="s">
        <v>45</v>
      </c>
      <c r="J147" s="5">
        <f t="shared" si="2"/>
        <v>8</v>
      </c>
      <c r="K147" s="6">
        <f t="shared" si="3"/>
        <v>5</v>
      </c>
      <c r="M147" s="84"/>
      <c r="O147" s="84"/>
    </row>
    <row r="148" ht="15.0" customHeight="1">
      <c r="C148" s="54" t="str">
        <f t="shared" si="1"/>
        <v>Juan </v>
      </c>
      <c r="E148" s="60" t="s">
        <v>92</v>
      </c>
      <c r="F148" s="60" t="s">
        <v>335</v>
      </c>
      <c r="G148" s="60" t="s">
        <v>336</v>
      </c>
      <c r="I148" s="1"/>
      <c r="J148" s="5">
        <f t="shared" si="2"/>
        <v>0</v>
      </c>
      <c r="K148" s="6">
        <f t="shared" si="3"/>
        <v>0</v>
      </c>
      <c r="M148" s="84"/>
      <c r="O148" s="84"/>
    </row>
    <row r="149" ht="15.0" customHeight="1">
      <c r="C149" s="54" t="str">
        <f t="shared" si="1"/>
        <v>Juan </v>
      </c>
      <c r="G149" s="60" t="s">
        <v>337</v>
      </c>
      <c r="I149" s="1"/>
      <c r="J149" s="5">
        <f t="shared" si="2"/>
        <v>0</v>
      </c>
      <c r="K149" s="6">
        <f t="shared" si="3"/>
        <v>0</v>
      </c>
      <c r="M149" s="84"/>
      <c r="O149" s="84"/>
    </row>
    <row r="150" ht="15.0" customHeight="1">
      <c r="C150" s="54" t="str">
        <f t="shared" si="1"/>
        <v>Juan </v>
      </c>
      <c r="G150" s="60" t="s">
        <v>338</v>
      </c>
      <c r="I150" s="44" t="s">
        <v>137</v>
      </c>
      <c r="J150" s="5">
        <f t="shared" si="2"/>
        <v>17</v>
      </c>
      <c r="K150" s="6">
        <f t="shared" si="3"/>
        <v>5</v>
      </c>
      <c r="M150" s="84"/>
      <c r="O150" s="84"/>
    </row>
    <row r="151" ht="15.0" customHeight="1">
      <c r="C151" s="54" t="str">
        <f t="shared" si="1"/>
        <v>Adrian </v>
      </c>
      <c r="E151" s="60" t="s">
        <v>87</v>
      </c>
      <c r="F151" s="60" t="s">
        <v>339</v>
      </c>
      <c r="G151" s="60" t="s">
        <v>340</v>
      </c>
      <c r="I151" s="44" t="s">
        <v>54</v>
      </c>
      <c r="J151" s="5">
        <f t="shared" si="2"/>
        <v>26</v>
      </c>
      <c r="K151" s="6">
        <f t="shared" si="3"/>
        <v>3</v>
      </c>
      <c r="M151" s="84"/>
      <c r="O151" s="84"/>
    </row>
    <row r="152" ht="15.0" customHeight="1">
      <c r="C152" s="54" t="str">
        <f t="shared" si="1"/>
        <v>Juan </v>
      </c>
      <c r="E152" s="60" t="s">
        <v>92</v>
      </c>
      <c r="F152" s="60" t="s">
        <v>341</v>
      </c>
      <c r="G152" s="60" t="s">
        <v>342</v>
      </c>
      <c r="I152" s="1"/>
      <c r="J152" s="5">
        <f t="shared" si="2"/>
        <v>0</v>
      </c>
      <c r="K152" s="6">
        <f t="shared" si="3"/>
        <v>0</v>
      </c>
      <c r="M152" s="84"/>
      <c r="O152" s="84"/>
    </row>
    <row r="153" ht="15.0" customHeight="1">
      <c r="C153" s="54" t="str">
        <f t="shared" si="1"/>
        <v>Juan </v>
      </c>
      <c r="G153" s="60" t="s">
        <v>343</v>
      </c>
      <c r="I153" s="44" t="s">
        <v>144</v>
      </c>
      <c r="J153" s="5">
        <f t="shared" si="2"/>
        <v>4</v>
      </c>
      <c r="K153" s="6">
        <f t="shared" si="3"/>
        <v>12</v>
      </c>
      <c r="M153" s="84"/>
      <c r="O153" s="84"/>
    </row>
    <row r="154" ht="15.0" customHeight="1">
      <c r="C154" s="54" t="str">
        <f t="shared" si="1"/>
        <v>Adrian </v>
      </c>
      <c r="E154" s="60" t="s">
        <v>87</v>
      </c>
      <c r="F154" s="60" t="s">
        <v>344</v>
      </c>
      <c r="G154" s="60" t="s">
        <v>345</v>
      </c>
      <c r="I154" s="44" t="s">
        <v>40</v>
      </c>
      <c r="J154" s="5">
        <f t="shared" si="2"/>
        <v>15</v>
      </c>
      <c r="K154" s="6">
        <f t="shared" si="3"/>
        <v>4</v>
      </c>
      <c r="M154" s="84"/>
      <c r="O154" s="84"/>
    </row>
    <row r="155" ht="15.0" customHeight="1">
      <c r="C155" s="54" t="str">
        <f t="shared" si="1"/>
        <v>Juan </v>
      </c>
      <c r="E155" s="60" t="s">
        <v>92</v>
      </c>
      <c r="F155" s="60" t="s">
        <v>346</v>
      </c>
      <c r="G155" s="60" t="s">
        <v>347</v>
      </c>
      <c r="I155" s="1"/>
      <c r="J155" s="5">
        <f t="shared" si="2"/>
        <v>0</v>
      </c>
      <c r="K155" s="6">
        <f t="shared" si="3"/>
        <v>0</v>
      </c>
      <c r="M155" s="84"/>
      <c r="O155" s="84"/>
    </row>
    <row r="156" ht="15.0" customHeight="1">
      <c r="C156" s="54" t="str">
        <f t="shared" si="1"/>
        <v>Pablo </v>
      </c>
      <c r="E156" s="60" t="s">
        <v>89</v>
      </c>
      <c r="F156" s="60" t="s">
        <v>348</v>
      </c>
      <c r="I156" s="1"/>
      <c r="J156" s="5">
        <f t="shared" si="2"/>
        <v>0</v>
      </c>
      <c r="K156" s="6">
        <f t="shared" si="3"/>
        <v>0</v>
      </c>
      <c r="M156" s="84"/>
      <c r="O156" s="84"/>
    </row>
    <row r="157" ht="15.0" customHeight="1">
      <c r="C157" s="54" t="str">
        <f t="shared" si="1"/>
        <v>Pablo </v>
      </c>
      <c r="G157" s="60" t="s">
        <v>349</v>
      </c>
      <c r="I157" s="1"/>
      <c r="J157" s="5">
        <f t="shared" si="2"/>
        <v>0</v>
      </c>
      <c r="K157" s="6">
        <f t="shared" si="3"/>
        <v>0</v>
      </c>
      <c r="M157" s="84"/>
      <c r="O157" s="84"/>
    </row>
    <row r="158" ht="15.0" customHeight="1">
      <c r="C158" s="54" t="str">
        <f t="shared" si="1"/>
        <v>Pablo </v>
      </c>
      <c r="I158" s="1"/>
      <c r="J158" s="5">
        <f t="shared" si="2"/>
        <v>0</v>
      </c>
      <c r="K158" s="6">
        <f t="shared" si="3"/>
        <v>0</v>
      </c>
      <c r="M158" s="84"/>
      <c r="O158" s="84"/>
    </row>
    <row r="159" ht="15.0" customHeight="1">
      <c r="C159" s="54" t="str">
        <f t="shared" si="1"/>
        <v>Pablo </v>
      </c>
      <c r="G159" s="60" t="s">
        <v>350</v>
      </c>
      <c r="I159" s="44" t="s">
        <v>223</v>
      </c>
      <c r="J159" s="5">
        <f t="shared" si="2"/>
        <v>24</v>
      </c>
      <c r="K159" s="6">
        <f t="shared" si="3"/>
        <v>7</v>
      </c>
      <c r="M159" s="84"/>
      <c r="O159" s="84"/>
    </row>
    <row r="160" ht="15.0" customHeight="1">
      <c r="C160" s="54" t="str">
        <f t="shared" si="1"/>
        <v>Pablo </v>
      </c>
      <c r="G160" s="60" t="s">
        <v>351</v>
      </c>
      <c r="I160" s="44" t="s">
        <v>32</v>
      </c>
      <c r="J160" s="5">
        <f t="shared" si="2"/>
        <v>30</v>
      </c>
      <c r="K160" s="6">
        <f t="shared" si="3"/>
        <v>8</v>
      </c>
      <c r="M160" s="84"/>
      <c r="O160" s="84"/>
    </row>
    <row r="161" ht="15.0" customHeight="1">
      <c r="C161" s="54" t="str">
        <f t="shared" si="1"/>
        <v>Pablo </v>
      </c>
      <c r="G161" s="60" t="s">
        <v>352</v>
      </c>
      <c r="I161" s="44" t="s">
        <v>123</v>
      </c>
      <c r="J161" s="5">
        <f t="shared" si="2"/>
        <v>1</v>
      </c>
      <c r="K161" s="6">
        <f t="shared" si="3"/>
        <v>5</v>
      </c>
      <c r="M161" s="84"/>
      <c r="O161" s="84"/>
    </row>
    <row r="162" ht="15.0" customHeight="1">
      <c r="C162" s="54" t="str">
        <f t="shared" si="1"/>
        <v>Adrian </v>
      </c>
      <c r="E162" s="60" t="s">
        <v>87</v>
      </c>
      <c r="F162" s="60" t="s">
        <v>353</v>
      </c>
      <c r="G162" s="60" t="s">
        <v>354</v>
      </c>
      <c r="I162" s="44" t="s">
        <v>165</v>
      </c>
      <c r="J162" s="5">
        <f t="shared" si="2"/>
        <v>9</v>
      </c>
      <c r="K162" s="6">
        <f t="shared" si="3"/>
        <v>11</v>
      </c>
      <c r="M162" s="84"/>
      <c r="O162" s="84"/>
    </row>
    <row r="163" ht="15.0" customHeight="1">
      <c r="C163" s="54" t="str">
        <f t="shared" si="1"/>
        <v>Pablo </v>
      </c>
      <c r="E163" s="60" t="s">
        <v>89</v>
      </c>
      <c r="F163" s="60" t="s">
        <v>353</v>
      </c>
      <c r="G163" s="60" t="s">
        <v>355</v>
      </c>
      <c r="I163" s="44" t="s">
        <v>35</v>
      </c>
      <c r="J163" s="5">
        <f t="shared" si="2"/>
        <v>33</v>
      </c>
      <c r="K163" s="6">
        <f t="shared" si="3"/>
        <v>5</v>
      </c>
      <c r="M163" s="84"/>
      <c r="O163" s="84"/>
    </row>
    <row r="164" ht="15.0" customHeight="1">
      <c r="C164" s="54" t="str">
        <f t="shared" si="1"/>
        <v>Adrian </v>
      </c>
      <c r="E164" s="60" t="s">
        <v>87</v>
      </c>
      <c r="F164" s="60" t="s">
        <v>356</v>
      </c>
      <c r="G164" s="60" t="s">
        <v>357</v>
      </c>
      <c r="I164" s="44" t="s">
        <v>208</v>
      </c>
      <c r="J164" s="5">
        <f t="shared" si="2"/>
        <v>20</v>
      </c>
      <c r="K164" s="6">
        <f t="shared" si="3"/>
        <v>9</v>
      </c>
      <c r="M164" s="84"/>
      <c r="O164" s="84"/>
    </row>
    <row r="165" ht="15.0" customHeight="1">
      <c r="C165" s="54" t="str">
        <f t="shared" si="1"/>
        <v>Pablo </v>
      </c>
      <c r="E165" s="60" t="s">
        <v>89</v>
      </c>
      <c r="F165" s="60" t="s">
        <v>356</v>
      </c>
      <c r="G165" s="60" t="s">
        <v>358</v>
      </c>
      <c r="I165" s="1"/>
      <c r="J165" s="5">
        <f t="shared" si="2"/>
        <v>0</v>
      </c>
      <c r="K165" s="6">
        <f t="shared" si="3"/>
        <v>0</v>
      </c>
      <c r="M165" s="84"/>
      <c r="O165" s="84"/>
    </row>
    <row r="166" ht="15.0" customHeight="1">
      <c r="C166" s="54" t="str">
        <f t="shared" si="1"/>
        <v>Adrian </v>
      </c>
      <c r="E166" s="60" t="s">
        <v>87</v>
      </c>
      <c r="F166" s="60" t="s">
        <v>359</v>
      </c>
      <c r="G166" s="60" t="s">
        <v>360</v>
      </c>
      <c r="I166" s="44" t="s">
        <v>32</v>
      </c>
      <c r="J166" s="5">
        <f t="shared" si="2"/>
        <v>30</v>
      </c>
      <c r="K166" s="6">
        <f t="shared" si="3"/>
        <v>8</v>
      </c>
      <c r="M166" s="84"/>
      <c r="O166" s="84"/>
    </row>
    <row r="167" ht="15.0" customHeight="1">
      <c r="C167" s="54" t="str">
        <f t="shared" si="1"/>
        <v>Pablo </v>
      </c>
      <c r="E167" s="60" t="s">
        <v>89</v>
      </c>
      <c r="F167" s="60" t="s">
        <v>361</v>
      </c>
      <c r="G167" s="60" t="s">
        <v>362</v>
      </c>
      <c r="I167" s="1"/>
      <c r="J167" s="5">
        <f t="shared" si="2"/>
        <v>0</v>
      </c>
      <c r="K167" s="6">
        <f t="shared" si="3"/>
        <v>0</v>
      </c>
      <c r="M167" s="84"/>
      <c r="O167" s="84"/>
    </row>
    <row r="168" ht="15.0" customHeight="1">
      <c r="C168" s="54" t="str">
        <f t="shared" si="1"/>
        <v>Pablo </v>
      </c>
      <c r="G168" s="87" t="s">
        <v>363</v>
      </c>
      <c r="I168" s="1"/>
      <c r="J168" s="5">
        <f t="shared" si="2"/>
        <v>0</v>
      </c>
      <c r="K168" s="6">
        <f t="shared" si="3"/>
        <v>0</v>
      </c>
      <c r="M168" s="84"/>
      <c r="O168" s="84"/>
    </row>
    <row r="169" ht="15.0" customHeight="1">
      <c r="C169" s="54" t="str">
        <f t="shared" si="1"/>
        <v>Pablo </v>
      </c>
      <c r="G169" s="60" t="s">
        <v>364</v>
      </c>
      <c r="I169" s="1"/>
      <c r="J169" s="5">
        <f t="shared" si="2"/>
        <v>0</v>
      </c>
      <c r="K169" s="6">
        <f t="shared" si="3"/>
        <v>0</v>
      </c>
      <c r="M169" s="84"/>
      <c r="O169" s="84"/>
    </row>
    <row r="170" ht="15.0" customHeight="1">
      <c r="C170" s="54" t="str">
        <f t="shared" si="1"/>
        <v>Pablo </v>
      </c>
      <c r="G170" s="60" t="s">
        <v>365</v>
      </c>
      <c r="I170" s="44" t="s">
        <v>165</v>
      </c>
      <c r="J170" s="5">
        <f t="shared" si="2"/>
        <v>9</v>
      </c>
      <c r="K170" s="6">
        <f t="shared" si="3"/>
        <v>11</v>
      </c>
      <c r="M170" s="84"/>
      <c r="O170" s="84"/>
    </row>
    <row r="171" ht="15.0" customHeight="1">
      <c r="C171" s="54" t="str">
        <f t="shared" si="1"/>
        <v>Pablo </v>
      </c>
      <c r="G171" s="60" t="s">
        <v>366</v>
      </c>
      <c r="I171" s="1"/>
      <c r="J171" s="5">
        <f t="shared" si="2"/>
        <v>0</v>
      </c>
      <c r="K171" s="6">
        <f t="shared" si="3"/>
        <v>0</v>
      </c>
      <c r="M171" s="84"/>
      <c r="O171" s="84"/>
    </row>
    <row r="172" ht="15.0" customHeight="1">
      <c r="C172" s="54" t="str">
        <f t="shared" si="1"/>
        <v>Adrian </v>
      </c>
      <c r="E172" s="60" t="s">
        <v>87</v>
      </c>
      <c r="F172" s="60" t="s">
        <v>367</v>
      </c>
      <c r="G172" s="60" t="s">
        <v>368</v>
      </c>
      <c r="I172" s="1"/>
      <c r="J172" s="5">
        <f t="shared" si="2"/>
        <v>0</v>
      </c>
      <c r="K172" s="6">
        <f t="shared" si="3"/>
        <v>0</v>
      </c>
      <c r="M172" s="84"/>
      <c r="O172" s="84"/>
    </row>
    <row r="173" ht="15.0" customHeight="1">
      <c r="C173" s="54" t="str">
        <f t="shared" si="1"/>
        <v>Adrian </v>
      </c>
      <c r="G173" s="60" t="s">
        <v>369</v>
      </c>
      <c r="I173" s="1"/>
      <c r="J173" s="5">
        <f t="shared" si="2"/>
        <v>0</v>
      </c>
      <c r="K173" s="6">
        <f t="shared" si="3"/>
        <v>0</v>
      </c>
      <c r="M173" s="84"/>
      <c r="O173" s="84"/>
    </row>
    <row r="174" ht="15.0" customHeight="1">
      <c r="C174" s="54" t="str">
        <f t="shared" si="1"/>
        <v>Adrian </v>
      </c>
      <c r="G174" s="87" t="s">
        <v>370</v>
      </c>
      <c r="I174" s="1"/>
      <c r="J174" s="5">
        <f t="shared" si="2"/>
        <v>0</v>
      </c>
      <c r="K174" s="6">
        <f t="shared" si="3"/>
        <v>0</v>
      </c>
      <c r="M174" s="84"/>
      <c r="O174" s="84"/>
    </row>
    <row r="175" ht="15.0" customHeight="1">
      <c r="C175" s="54" t="str">
        <f t="shared" si="1"/>
        <v>Adrian </v>
      </c>
      <c r="G175" s="60" t="s">
        <v>371</v>
      </c>
      <c r="I175" s="44" t="s">
        <v>100</v>
      </c>
      <c r="J175" s="5">
        <f t="shared" si="2"/>
        <v>35</v>
      </c>
      <c r="K175" s="6">
        <f t="shared" si="3"/>
        <v>6</v>
      </c>
      <c r="M175" s="84"/>
      <c r="O175" s="84"/>
    </row>
    <row r="176" ht="15.0" customHeight="1">
      <c r="C176" s="54" t="str">
        <f t="shared" si="1"/>
        <v>Pablo </v>
      </c>
      <c r="E176" s="60" t="s">
        <v>89</v>
      </c>
      <c r="F176" s="60" t="s">
        <v>367</v>
      </c>
      <c r="G176" s="60" t="s">
        <v>372</v>
      </c>
      <c r="I176" s="1"/>
      <c r="J176" s="5">
        <f t="shared" si="2"/>
        <v>0</v>
      </c>
      <c r="K176" s="6">
        <f t="shared" si="3"/>
        <v>0</v>
      </c>
      <c r="M176" s="84"/>
      <c r="O176" s="84"/>
    </row>
    <row r="177" ht="15.0" customHeight="1">
      <c r="C177" s="54" t="str">
        <f t="shared" si="1"/>
        <v>Pablo </v>
      </c>
      <c r="E177" s="60" t="s">
        <v>89</v>
      </c>
      <c r="F177" s="60" t="s">
        <v>373</v>
      </c>
      <c r="G177" s="60" t="s">
        <v>374</v>
      </c>
      <c r="I177" s="1"/>
      <c r="J177" s="5">
        <f t="shared" si="2"/>
        <v>0</v>
      </c>
      <c r="K177" s="6">
        <f t="shared" si="3"/>
        <v>0</v>
      </c>
      <c r="M177" s="84"/>
      <c r="O177" s="84"/>
    </row>
    <row r="178" ht="15.0" customHeight="1">
      <c r="C178" s="54" t="str">
        <f t="shared" si="1"/>
        <v>Pablo </v>
      </c>
      <c r="G178" s="60" t="s">
        <v>375</v>
      </c>
      <c r="I178" s="1"/>
      <c r="J178" s="5">
        <f t="shared" si="2"/>
        <v>0</v>
      </c>
      <c r="K178" s="6">
        <f t="shared" si="3"/>
        <v>0</v>
      </c>
      <c r="M178" s="84"/>
      <c r="O178" s="84"/>
    </row>
    <row r="179" ht="15.0" customHeight="1">
      <c r="C179" s="54" t="str">
        <f t="shared" si="1"/>
        <v>Pablo </v>
      </c>
      <c r="G179" s="60" t="s">
        <v>376</v>
      </c>
      <c r="I179" s="44" t="s">
        <v>254</v>
      </c>
      <c r="J179" s="5">
        <f t="shared" si="2"/>
        <v>32</v>
      </c>
      <c r="K179" s="6">
        <f t="shared" si="3"/>
        <v>1</v>
      </c>
      <c r="M179" s="84"/>
      <c r="O179" s="84"/>
    </row>
    <row r="180" ht="15.0" customHeight="1">
      <c r="C180" s="54" t="str">
        <f t="shared" si="1"/>
        <v>Pablo </v>
      </c>
      <c r="E180" s="60" t="s">
        <v>89</v>
      </c>
      <c r="F180" s="60" t="s">
        <v>377</v>
      </c>
      <c r="G180" s="60" t="s">
        <v>378</v>
      </c>
      <c r="I180" s="1"/>
      <c r="J180" s="5">
        <f t="shared" si="2"/>
        <v>0</v>
      </c>
      <c r="K180" s="6">
        <f t="shared" si="3"/>
        <v>0</v>
      </c>
      <c r="M180" s="84"/>
      <c r="O180" s="84"/>
    </row>
    <row r="181" ht="15.0" customHeight="1">
      <c r="C181" s="54" t="str">
        <f t="shared" si="1"/>
        <v>Baltasar </v>
      </c>
      <c r="E181" s="60" t="s">
        <v>83</v>
      </c>
      <c r="F181" s="60" t="s">
        <v>377</v>
      </c>
      <c r="G181" s="60" t="s">
        <v>379</v>
      </c>
      <c r="I181" s="1"/>
      <c r="J181" s="5">
        <f t="shared" si="2"/>
        <v>0</v>
      </c>
      <c r="K181" s="6">
        <f t="shared" si="3"/>
        <v>0</v>
      </c>
      <c r="M181" s="84"/>
      <c r="O181" s="84"/>
    </row>
    <row r="182" ht="15.0" customHeight="1">
      <c r="C182" s="54" t="str">
        <f t="shared" si="1"/>
        <v>Adrian </v>
      </c>
      <c r="E182" s="60" t="s">
        <v>87</v>
      </c>
      <c r="F182" s="60" t="s">
        <v>380</v>
      </c>
      <c r="G182" s="60" t="s">
        <v>381</v>
      </c>
      <c r="I182" s="44" t="s">
        <v>40</v>
      </c>
      <c r="J182" s="5">
        <f t="shared" si="2"/>
        <v>15</v>
      </c>
      <c r="K182" s="6">
        <f t="shared" si="3"/>
        <v>4</v>
      </c>
      <c r="M182" s="84"/>
      <c r="O182" s="84"/>
    </row>
    <row r="183" ht="15.0" customHeight="1">
      <c r="C183" s="54" t="str">
        <f t="shared" si="1"/>
        <v>Adrian </v>
      </c>
      <c r="G183" s="60" t="s">
        <v>382</v>
      </c>
      <c r="I183" s="44" t="s">
        <v>32</v>
      </c>
      <c r="J183" s="5">
        <f t="shared" si="2"/>
        <v>30</v>
      </c>
      <c r="K183" s="6">
        <f t="shared" si="3"/>
        <v>8</v>
      </c>
      <c r="M183" s="84"/>
      <c r="O183" s="84"/>
    </row>
    <row r="184" ht="15.0" customHeight="1">
      <c r="C184" s="54" t="str">
        <f t="shared" si="1"/>
        <v>Pablo </v>
      </c>
      <c r="E184" s="60" t="s">
        <v>89</v>
      </c>
      <c r="F184" s="60" t="s">
        <v>383</v>
      </c>
      <c r="G184" s="60" t="s">
        <v>384</v>
      </c>
      <c r="I184" s="44" t="s">
        <v>139</v>
      </c>
      <c r="J184" s="5">
        <f t="shared" si="2"/>
        <v>3</v>
      </c>
      <c r="K184" s="6">
        <f t="shared" si="3"/>
        <v>5</v>
      </c>
      <c r="M184" s="84"/>
      <c r="O184" s="84"/>
    </row>
    <row r="185" ht="15.0" customHeight="1">
      <c r="C185" s="54" t="str">
        <f t="shared" si="1"/>
        <v>Pablo </v>
      </c>
      <c r="G185" s="60" t="s">
        <v>385</v>
      </c>
      <c r="I185" s="1"/>
      <c r="J185" s="5">
        <f t="shared" si="2"/>
        <v>0</v>
      </c>
      <c r="K185" s="6">
        <f t="shared" si="3"/>
        <v>0</v>
      </c>
      <c r="M185" s="84"/>
      <c r="O185" s="84"/>
    </row>
    <row r="186" ht="15.0" customHeight="1">
      <c r="C186" s="54" t="str">
        <f t="shared" si="1"/>
        <v>Adrian </v>
      </c>
      <c r="E186" s="60" t="s">
        <v>87</v>
      </c>
      <c r="F186" s="60" t="s">
        <v>386</v>
      </c>
      <c r="G186" s="60" t="s">
        <v>387</v>
      </c>
      <c r="I186" s="44" t="s">
        <v>100</v>
      </c>
      <c r="J186" s="5">
        <f t="shared" si="2"/>
        <v>35</v>
      </c>
      <c r="K186" s="6">
        <f t="shared" si="3"/>
        <v>6</v>
      </c>
      <c r="M186" s="84"/>
      <c r="O186" s="84"/>
    </row>
    <row r="187" ht="15.0" customHeight="1">
      <c r="C187" s="54" t="str">
        <f t="shared" si="1"/>
        <v>Pablo </v>
      </c>
      <c r="E187" s="60" t="s">
        <v>89</v>
      </c>
      <c r="F187" s="60" t="s">
        <v>386</v>
      </c>
      <c r="G187" s="60" t="s">
        <v>388</v>
      </c>
      <c r="I187" s="44" t="s">
        <v>139</v>
      </c>
      <c r="J187" s="5">
        <f t="shared" si="2"/>
        <v>3</v>
      </c>
      <c r="K187" s="6">
        <f t="shared" si="3"/>
        <v>5</v>
      </c>
      <c r="M187" s="84"/>
      <c r="O187" s="84"/>
    </row>
    <row r="188" ht="15.0" customHeight="1">
      <c r="C188" s="54" t="str">
        <f t="shared" si="1"/>
        <v>Adrian </v>
      </c>
      <c r="E188" s="60" t="s">
        <v>87</v>
      </c>
      <c r="F188" s="60" t="s">
        <v>386</v>
      </c>
      <c r="G188" s="60" t="s">
        <v>389</v>
      </c>
      <c r="I188" s="44" t="s">
        <v>110</v>
      </c>
      <c r="J188" s="5">
        <f t="shared" si="2"/>
        <v>10</v>
      </c>
      <c r="K188" s="6">
        <f t="shared" si="3"/>
        <v>1</v>
      </c>
      <c r="M188" s="84"/>
      <c r="O188" s="84"/>
    </row>
    <row r="189" ht="15.0" customHeight="1">
      <c r="C189" s="54" t="str">
        <f t="shared" si="1"/>
        <v>Baltasar </v>
      </c>
      <c r="E189" s="60" t="s">
        <v>83</v>
      </c>
      <c r="F189" s="60" t="s">
        <v>390</v>
      </c>
      <c r="G189" s="60" t="s">
        <v>391</v>
      </c>
      <c r="I189" s="44" t="s">
        <v>59</v>
      </c>
      <c r="J189" s="5">
        <f t="shared" si="2"/>
        <v>11</v>
      </c>
      <c r="K189" s="6">
        <f t="shared" si="3"/>
        <v>5</v>
      </c>
      <c r="M189" s="84"/>
      <c r="O189" s="84"/>
    </row>
    <row r="190" ht="15.0" customHeight="1">
      <c r="C190" s="54" t="str">
        <f t="shared" si="1"/>
        <v>Baltasar </v>
      </c>
      <c r="E190" s="60" t="s">
        <v>83</v>
      </c>
      <c r="F190" s="60" t="s">
        <v>392</v>
      </c>
      <c r="G190" s="60" t="s">
        <v>393</v>
      </c>
      <c r="I190" s="44" t="s">
        <v>32</v>
      </c>
      <c r="J190" s="5">
        <f t="shared" si="2"/>
        <v>30</v>
      </c>
      <c r="K190" s="6">
        <f t="shared" si="3"/>
        <v>8</v>
      </c>
      <c r="M190" s="84"/>
      <c r="O190" s="84"/>
    </row>
    <row r="191" ht="15.0" customHeight="1">
      <c r="C191" s="54" t="str">
        <f t="shared" si="1"/>
        <v>Baltasar </v>
      </c>
      <c r="E191" s="60" t="s">
        <v>83</v>
      </c>
      <c r="F191" s="60" t="s">
        <v>394</v>
      </c>
      <c r="G191" s="60" t="s">
        <v>395</v>
      </c>
      <c r="I191" s="1"/>
      <c r="J191" s="5">
        <f t="shared" si="2"/>
        <v>0</v>
      </c>
      <c r="K191" s="6">
        <f t="shared" si="3"/>
        <v>0</v>
      </c>
      <c r="M191" s="84"/>
      <c r="O191" s="84"/>
    </row>
    <row r="192" ht="15.0" customHeight="1">
      <c r="C192" s="54" t="str">
        <f t="shared" si="1"/>
        <v>Baltasar </v>
      </c>
      <c r="G192" s="60" t="s">
        <v>396</v>
      </c>
      <c r="I192" s="1"/>
      <c r="J192" s="5">
        <f t="shared" si="2"/>
        <v>0</v>
      </c>
      <c r="K192" s="6">
        <f t="shared" si="3"/>
        <v>0</v>
      </c>
      <c r="M192" s="84"/>
      <c r="O192" s="84"/>
    </row>
    <row r="193" ht="15.0" customHeight="1">
      <c r="C193" s="54" t="str">
        <f t="shared" si="1"/>
        <v>Pablo </v>
      </c>
      <c r="E193" s="60" t="s">
        <v>89</v>
      </c>
      <c r="F193" s="60" t="s">
        <v>397</v>
      </c>
      <c r="G193" s="60" t="s">
        <v>398</v>
      </c>
      <c r="I193" s="44" t="s">
        <v>260</v>
      </c>
      <c r="J193" s="5">
        <f t="shared" si="2"/>
        <v>34</v>
      </c>
      <c r="K193" s="6">
        <f t="shared" si="3"/>
        <v>4</v>
      </c>
      <c r="M193" s="84"/>
      <c r="O193" s="84"/>
    </row>
    <row r="194" ht="15.0" customHeight="1">
      <c r="C194" s="54" t="str">
        <f t="shared" si="1"/>
        <v>Pablo </v>
      </c>
      <c r="G194" s="60" t="s">
        <v>399</v>
      </c>
      <c r="I194" s="1"/>
      <c r="J194" s="5">
        <f t="shared" si="2"/>
        <v>0</v>
      </c>
      <c r="K194" s="6">
        <f t="shared" si="3"/>
        <v>0</v>
      </c>
      <c r="M194" s="84"/>
      <c r="O194" s="84"/>
    </row>
    <row r="195" ht="15.0" customHeight="1">
      <c r="C195" s="54" t="str">
        <f t="shared" si="1"/>
        <v>Pablo </v>
      </c>
      <c r="G195" s="60" t="s">
        <v>400</v>
      </c>
      <c r="I195" s="1"/>
      <c r="J195" s="5">
        <f t="shared" si="2"/>
        <v>0</v>
      </c>
      <c r="K195" s="6">
        <f t="shared" si="3"/>
        <v>0</v>
      </c>
      <c r="M195" s="84"/>
      <c r="O195" s="84"/>
    </row>
    <row r="196" ht="15.0" customHeight="1">
      <c r="C196" s="54" t="str">
        <f t="shared" si="1"/>
        <v>Pablo </v>
      </c>
      <c r="G196" s="60" t="s">
        <v>401</v>
      </c>
      <c r="I196" s="1"/>
      <c r="J196" s="5">
        <f t="shared" si="2"/>
        <v>0</v>
      </c>
      <c r="K196" s="6">
        <f t="shared" si="3"/>
        <v>0</v>
      </c>
      <c r="M196" s="84"/>
      <c r="O196" s="84"/>
    </row>
    <row r="197" ht="15.0" customHeight="1">
      <c r="C197" s="54" t="str">
        <f t="shared" si="1"/>
        <v>Pablo </v>
      </c>
      <c r="G197" s="60" t="s">
        <v>402</v>
      </c>
      <c r="I197" s="1"/>
      <c r="J197" s="5">
        <f t="shared" si="2"/>
        <v>0</v>
      </c>
      <c r="K197" s="6">
        <f t="shared" si="3"/>
        <v>0</v>
      </c>
      <c r="M197" s="84"/>
      <c r="O197" s="84"/>
    </row>
    <row r="198" ht="15.0" customHeight="1">
      <c r="C198" s="54" t="str">
        <f t="shared" si="1"/>
        <v>Pablo </v>
      </c>
      <c r="G198" s="60" t="s">
        <v>403</v>
      </c>
      <c r="I198" s="44" t="s">
        <v>123</v>
      </c>
      <c r="J198" s="5">
        <f t="shared" si="2"/>
        <v>1</v>
      </c>
      <c r="K198" s="6">
        <f t="shared" si="3"/>
        <v>5</v>
      </c>
      <c r="M198" s="84"/>
      <c r="O198" s="84"/>
    </row>
    <row r="199" ht="15.0" customHeight="1">
      <c r="C199" s="54" t="str">
        <f t="shared" si="1"/>
        <v>Baltasar </v>
      </c>
      <c r="E199" s="60" t="s">
        <v>83</v>
      </c>
      <c r="F199" s="60" t="s">
        <v>404</v>
      </c>
      <c r="G199" s="60" t="s">
        <v>405</v>
      </c>
      <c r="I199" s="44" t="s">
        <v>98</v>
      </c>
      <c r="J199" s="5">
        <f t="shared" si="2"/>
        <v>29</v>
      </c>
      <c r="K199" s="6">
        <f t="shared" si="3"/>
        <v>4</v>
      </c>
      <c r="M199" s="84"/>
      <c r="O199" s="84"/>
    </row>
    <row r="200" ht="15.0" customHeight="1">
      <c r="C200" s="54" t="str">
        <f t="shared" si="1"/>
        <v>Baltasar </v>
      </c>
      <c r="E200" s="60" t="s">
        <v>83</v>
      </c>
      <c r="F200" s="60" t="s">
        <v>406</v>
      </c>
      <c r="G200" s="60" t="s">
        <v>407</v>
      </c>
      <c r="I200" s="1"/>
      <c r="J200" s="5">
        <f t="shared" si="2"/>
        <v>0</v>
      </c>
      <c r="K200" s="6">
        <f t="shared" si="3"/>
        <v>0</v>
      </c>
      <c r="M200" s="84"/>
      <c r="O200" s="84"/>
    </row>
    <row r="201" ht="15.0" customHeight="1">
      <c r="C201" s="54" t="str">
        <f t="shared" si="1"/>
        <v>Juan </v>
      </c>
      <c r="E201" s="60" t="s">
        <v>92</v>
      </c>
      <c r="F201" s="60" t="s">
        <v>408</v>
      </c>
      <c r="G201" s="60" t="s">
        <v>409</v>
      </c>
      <c r="I201" s="44" t="s">
        <v>254</v>
      </c>
      <c r="J201" s="5">
        <f t="shared" si="2"/>
        <v>32</v>
      </c>
      <c r="K201" s="6">
        <f t="shared" si="3"/>
        <v>1</v>
      </c>
      <c r="M201" s="84"/>
      <c r="O201" s="84"/>
    </row>
    <row r="202" ht="15.0" customHeight="1">
      <c r="C202" s="54" t="str">
        <f t="shared" si="1"/>
        <v>Adrian </v>
      </c>
      <c r="E202" s="60" t="s">
        <v>87</v>
      </c>
      <c r="F202" s="60" t="s">
        <v>410</v>
      </c>
      <c r="G202" s="60" t="s">
        <v>411</v>
      </c>
      <c r="I202" s="44" t="s">
        <v>100</v>
      </c>
      <c r="J202" s="5">
        <f t="shared" si="2"/>
        <v>35</v>
      </c>
      <c r="K202" s="6">
        <f t="shared" si="3"/>
        <v>6</v>
      </c>
      <c r="M202" s="84"/>
      <c r="O202" s="84"/>
    </row>
    <row r="203" ht="15.0" customHeight="1">
      <c r="C203" s="54" t="str">
        <f t="shared" si="1"/>
        <v>Pablo </v>
      </c>
      <c r="E203" s="60" t="s">
        <v>89</v>
      </c>
      <c r="F203" s="60" t="s">
        <v>412</v>
      </c>
      <c r="G203" s="60" t="s">
        <v>413</v>
      </c>
      <c r="I203" s="44" t="s">
        <v>254</v>
      </c>
      <c r="J203" s="5">
        <f t="shared" si="2"/>
        <v>32</v>
      </c>
      <c r="K203" s="6">
        <f t="shared" si="3"/>
        <v>1</v>
      </c>
      <c r="M203" s="84"/>
      <c r="O203" s="84"/>
    </row>
    <row r="204" ht="15.0" customHeight="1">
      <c r="C204" s="54" t="str">
        <f t="shared" si="1"/>
        <v>Pablo </v>
      </c>
      <c r="G204" s="60" t="s">
        <v>414</v>
      </c>
      <c r="I204" s="1"/>
      <c r="J204" s="5">
        <f t="shared" si="2"/>
        <v>0</v>
      </c>
      <c r="K204" s="6">
        <f t="shared" si="3"/>
        <v>0</v>
      </c>
      <c r="M204" s="84"/>
      <c r="O204" s="84"/>
    </row>
    <row r="205" ht="15.0" customHeight="1">
      <c r="C205" s="54" t="str">
        <f t="shared" si="1"/>
        <v>Pablo </v>
      </c>
      <c r="G205" s="60" t="s">
        <v>415</v>
      </c>
      <c r="I205" s="44" t="s">
        <v>100</v>
      </c>
      <c r="J205" s="5">
        <f t="shared" si="2"/>
        <v>35</v>
      </c>
      <c r="K205" s="6">
        <f t="shared" si="3"/>
        <v>6</v>
      </c>
      <c r="M205" s="84"/>
      <c r="O205" s="84"/>
    </row>
    <row r="206" ht="15.0" customHeight="1">
      <c r="C206" s="54" t="str">
        <f t="shared" si="1"/>
        <v>Adrian </v>
      </c>
      <c r="E206" s="60" t="s">
        <v>87</v>
      </c>
      <c r="F206" s="60" t="s">
        <v>416</v>
      </c>
      <c r="G206" s="60" t="s">
        <v>417</v>
      </c>
      <c r="I206" s="44" t="s">
        <v>249</v>
      </c>
      <c r="J206" s="5">
        <f t="shared" si="2"/>
        <v>31</v>
      </c>
      <c r="K206" s="6">
        <f t="shared" si="3"/>
        <v>1</v>
      </c>
      <c r="M206" s="84"/>
      <c r="O206" s="84"/>
    </row>
    <row r="207" ht="15.0" customHeight="1">
      <c r="C207" s="54" t="str">
        <f t="shared" si="1"/>
        <v>Pablo </v>
      </c>
      <c r="E207" s="60" t="s">
        <v>89</v>
      </c>
      <c r="F207" s="60" t="s">
        <v>416</v>
      </c>
      <c r="G207" s="60" t="s">
        <v>418</v>
      </c>
      <c r="I207" s="44" t="s">
        <v>54</v>
      </c>
      <c r="J207" s="5">
        <f t="shared" si="2"/>
        <v>26</v>
      </c>
      <c r="K207" s="6">
        <f t="shared" si="3"/>
        <v>3</v>
      </c>
      <c r="M207" s="84"/>
      <c r="O207" s="84"/>
    </row>
    <row r="208" ht="15.0" customHeight="1">
      <c r="C208" s="54" t="str">
        <f t="shared" si="1"/>
        <v>Adrian </v>
      </c>
      <c r="E208" s="60" t="s">
        <v>87</v>
      </c>
      <c r="F208" s="60" t="s">
        <v>419</v>
      </c>
      <c r="G208" s="60" t="s">
        <v>420</v>
      </c>
      <c r="I208" s="44" t="s">
        <v>139</v>
      </c>
      <c r="J208" s="5">
        <f t="shared" si="2"/>
        <v>3</v>
      </c>
      <c r="K208" s="6">
        <f t="shared" si="3"/>
        <v>5</v>
      </c>
      <c r="M208" s="84"/>
      <c r="O208" s="84"/>
    </row>
    <row r="209" ht="15.0" customHeight="1">
      <c r="C209" s="54" t="str">
        <f t="shared" si="1"/>
        <v>Adrian </v>
      </c>
      <c r="G209" s="60" t="s">
        <v>421</v>
      </c>
      <c r="I209" s="1"/>
      <c r="J209" s="5">
        <f t="shared" si="2"/>
        <v>0</v>
      </c>
      <c r="K209" s="6">
        <f t="shared" si="3"/>
        <v>0</v>
      </c>
      <c r="M209" s="84"/>
      <c r="O209" s="84"/>
    </row>
    <row r="210" ht="15.0" customHeight="1">
      <c r="C210" s="54" t="str">
        <f t="shared" si="1"/>
        <v>Pablo </v>
      </c>
      <c r="E210" s="60" t="s">
        <v>89</v>
      </c>
      <c r="F210" s="60" t="s">
        <v>422</v>
      </c>
      <c r="G210" s="87" t="s">
        <v>423</v>
      </c>
      <c r="I210" s="44" t="s">
        <v>100</v>
      </c>
      <c r="J210" s="5">
        <f t="shared" si="2"/>
        <v>35</v>
      </c>
      <c r="K210" s="6">
        <f t="shared" si="3"/>
        <v>6</v>
      </c>
      <c r="M210" s="84"/>
      <c r="O210" s="84"/>
    </row>
    <row r="211" ht="15.0" customHeight="1">
      <c r="C211" s="54" t="str">
        <f t="shared" si="1"/>
        <v>Adrian </v>
      </c>
      <c r="E211" s="60" t="s">
        <v>87</v>
      </c>
      <c r="F211" s="60" t="s">
        <v>424</v>
      </c>
      <c r="G211" s="60" t="s">
        <v>425</v>
      </c>
      <c r="I211" s="44" t="s">
        <v>211</v>
      </c>
      <c r="J211" s="5">
        <f t="shared" si="2"/>
        <v>21</v>
      </c>
      <c r="K211" s="6">
        <f t="shared" si="3"/>
        <v>7</v>
      </c>
      <c r="M211" s="84"/>
      <c r="O211" s="84"/>
    </row>
    <row r="212" ht="15.0" customHeight="1">
      <c r="C212" s="54" t="str">
        <f t="shared" si="1"/>
        <v>Pablo </v>
      </c>
      <c r="E212" s="60" t="s">
        <v>89</v>
      </c>
      <c r="F212" s="60" t="s">
        <v>426</v>
      </c>
      <c r="G212" s="60" t="s">
        <v>427</v>
      </c>
      <c r="I212" s="44" t="s">
        <v>249</v>
      </c>
      <c r="J212" s="5">
        <f t="shared" si="2"/>
        <v>31</v>
      </c>
      <c r="K212" s="6">
        <f t="shared" si="3"/>
        <v>1</v>
      </c>
      <c r="M212" s="84"/>
      <c r="O212" s="84"/>
    </row>
    <row r="213" ht="15.0" customHeight="1">
      <c r="C213" s="54" t="str">
        <f t="shared" si="1"/>
        <v>Pablo </v>
      </c>
      <c r="G213" s="60" t="s">
        <v>428</v>
      </c>
      <c r="I213" s="1"/>
      <c r="J213" s="5">
        <f t="shared" si="2"/>
        <v>0</v>
      </c>
      <c r="K213" s="6">
        <f t="shared" si="3"/>
        <v>0</v>
      </c>
      <c r="M213" s="84"/>
      <c r="O213" s="84"/>
    </row>
    <row r="214" ht="15.0" customHeight="1">
      <c r="C214" s="54" t="str">
        <f t="shared" si="1"/>
        <v>Pablo </v>
      </c>
      <c r="G214" s="60" t="s">
        <v>358</v>
      </c>
      <c r="I214" s="1"/>
      <c r="J214" s="5">
        <f t="shared" si="2"/>
        <v>0</v>
      </c>
      <c r="K214" s="6">
        <f t="shared" si="3"/>
        <v>0</v>
      </c>
      <c r="M214" s="84"/>
      <c r="O214" s="84"/>
    </row>
    <row r="215" ht="15.0" customHeight="1">
      <c r="C215" s="54" t="str">
        <f t="shared" si="1"/>
        <v>Adrian </v>
      </c>
      <c r="E215" s="60" t="s">
        <v>87</v>
      </c>
      <c r="F215" s="60" t="s">
        <v>426</v>
      </c>
      <c r="G215" s="60" t="s">
        <v>429</v>
      </c>
      <c r="I215" s="1"/>
      <c r="J215" s="5">
        <f t="shared" si="2"/>
        <v>0</v>
      </c>
      <c r="K215" s="6">
        <f t="shared" si="3"/>
        <v>0</v>
      </c>
      <c r="M215" s="84"/>
      <c r="O215" s="84"/>
    </row>
    <row r="216" ht="15.0" customHeight="1">
      <c r="C216" s="54" t="str">
        <f t="shared" si="1"/>
        <v>Pablo </v>
      </c>
      <c r="E216" s="60" t="s">
        <v>89</v>
      </c>
      <c r="F216" s="60" t="s">
        <v>430</v>
      </c>
      <c r="G216" s="60" t="s">
        <v>431</v>
      </c>
      <c r="I216" s="1"/>
      <c r="J216" s="5">
        <f t="shared" si="2"/>
        <v>0</v>
      </c>
      <c r="K216" s="6">
        <f t="shared" si="3"/>
        <v>0</v>
      </c>
      <c r="M216" s="84"/>
      <c r="O216" s="84"/>
    </row>
    <row r="217" ht="15.0" customHeight="1">
      <c r="C217" s="54" t="str">
        <f t="shared" si="1"/>
        <v>Pablo </v>
      </c>
      <c r="G217" s="60" t="s">
        <v>432</v>
      </c>
      <c r="I217" s="1"/>
      <c r="J217" s="5">
        <f t="shared" si="2"/>
        <v>0</v>
      </c>
      <c r="K217" s="6">
        <f t="shared" si="3"/>
        <v>0</v>
      </c>
      <c r="M217" s="84"/>
      <c r="O217" s="84"/>
    </row>
    <row r="218" ht="15.0" customHeight="1">
      <c r="C218" s="54" t="str">
        <f t="shared" si="1"/>
        <v>Pablo </v>
      </c>
      <c r="G218" s="60" t="s">
        <v>433</v>
      </c>
      <c r="I218" s="1"/>
      <c r="J218" s="5">
        <f t="shared" si="2"/>
        <v>0</v>
      </c>
      <c r="K218" s="6">
        <f t="shared" si="3"/>
        <v>0</v>
      </c>
      <c r="M218" s="84"/>
      <c r="O218" s="84"/>
    </row>
    <row r="219" ht="15.0" customHeight="1">
      <c r="C219" s="54" t="str">
        <f t="shared" si="1"/>
        <v>Pablo </v>
      </c>
      <c r="G219" s="60" t="s">
        <v>434</v>
      </c>
      <c r="I219" s="44" t="s">
        <v>100</v>
      </c>
      <c r="J219" s="5">
        <f t="shared" si="2"/>
        <v>35</v>
      </c>
      <c r="K219" s="6">
        <f t="shared" si="3"/>
        <v>6</v>
      </c>
      <c r="M219" s="84"/>
      <c r="O219" s="84"/>
    </row>
    <row r="220" ht="15.0" customHeight="1">
      <c r="C220" s="54" t="str">
        <f t="shared" si="1"/>
        <v>Adrian </v>
      </c>
      <c r="E220" s="60" t="s">
        <v>87</v>
      </c>
      <c r="F220" s="60" t="s">
        <v>430</v>
      </c>
      <c r="G220" s="60" t="s">
        <v>435</v>
      </c>
      <c r="I220" s="44" t="s">
        <v>59</v>
      </c>
      <c r="J220" s="5">
        <f t="shared" si="2"/>
        <v>11</v>
      </c>
      <c r="K220" s="6">
        <f t="shared" si="3"/>
        <v>5</v>
      </c>
      <c r="M220" s="84"/>
      <c r="O220" s="84"/>
    </row>
    <row r="221" ht="15.0" customHeight="1">
      <c r="C221" s="54" t="str">
        <f t="shared" si="1"/>
        <v>Juan </v>
      </c>
      <c r="E221" s="60" t="s">
        <v>92</v>
      </c>
      <c r="F221" s="60" t="s">
        <v>436</v>
      </c>
      <c r="G221" s="60" t="s">
        <v>437</v>
      </c>
      <c r="I221" s="1"/>
      <c r="J221" s="5">
        <f t="shared" si="2"/>
        <v>0</v>
      </c>
      <c r="K221" s="6">
        <f t="shared" si="3"/>
        <v>0</v>
      </c>
      <c r="M221" s="84"/>
      <c r="O221" s="84"/>
    </row>
    <row r="222" ht="15.0" customHeight="1">
      <c r="C222" s="54" t="str">
        <f t="shared" si="1"/>
        <v>Juan </v>
      </c>
      <c r="G222" s="60" t="s">
        <v>438</v>
      </c>
      <c r="I222" s="44" t="s">
        <v>254</v>
      </c>
      <c r="J222" s="5">
        <f t="shared" si="2"/>
        <v>32</v>
      </c>
      <c r="K222" s="6">
        <f t="shared" si="3"/>
        <v>1</v>
      </c>
      <c r="M222" s="84"/>
      <c r="O222" s="84"/>
    </row>
    <row r="223" ht="15.0" customHeight="1">
      <c r="C223" s="54" t="str">
        <f t="shared" si="1"/>
        <v>Adrian </v>
      </c>
      <c r="E223" s="60" t="s">
        <v>87</v>
      </c>
      <c r="F223" s="60" t="s">
        <v>439</v>
      </c>
      <c r="G223" s="60" t="s">
        <v>440</v>
      </c>
      <c r="I223" s="1"/>
      <c r="J223" s="5">
        <f t="shared" si="2"/>
        <v>0</v>
      </c>
      <c r="K223" s="6">
        <f t="shared" si="3"/>
        <v>0</v>
      </c>
      <c r="M223" s="84"/>
      <c r="O223" s="84"/>
    </row>
    <row r="224" ht="15.0" customHeight="1">
      <c r="C224" s="54" t="str">
        <f t="shared" si="1"/>
        <v>Juan </v>
      </c>
      <c r="E224" s="60" t="s">
        <v>92</v>
      </c>
      <c r="F224" s="60" t="s">
        <v>439</v>
      </c>
      <c r="G224" s="60" t="s">
        <v>441</v>
      </c>
      <c r="I224" s="1"/>
      <c r="J224" s="5">
        <f t="shared" si="2"/>
        <v>0</v>
      </c>
      <c r="K224" s="6">
        <f t="shared" si="3"/>
        <v>0</v>
      </c>
      <c r="M224" s="84"/>
      <c r="O224" s="84"/>
    </row>
    <row r="225" ht="15.0" customHeight="1">
      <c r="C225" s="54" t="str">
        <f t="shared" si="1"/>
        <v>Adrian </v>
      </c>
      <c r="E225" s="60" t="s">
        <v>87</v>
      </c>
      <c r="F225" s="60" t="s">
        <v>442</v>
      </c>
      <c r="G225" s="60" t="s">
        <v>443</v>
      </c>
      <c r="I225" s="44" t="s">
        <v>100</v>
      </c>
      <c r="J225" s="5">
        <f t="shared" si="2"/>
        <v>35</v>
      </c>
      <c r="K225" s="6">
        <f t="shared" si="3"/>
        <v>6</v>
      </c>
      <c r="M225" s="84"/>
      <c r="O225" s="84"/>
    </row>
    <row r="226" ht="15.0" customHeight="1">
      <c r="C226" s="54" t="str">
        <f t="shared" si="1"/>
        <v>Adrian </v>
      </c>
      <c r="G226" s="60" t="s">
        <v>444</v>
      </c>
      <c r="I226" s="1"/>
      <c r="J226" s="5">
        <f t="shared" si="2"/>
        <v>0</v>
      </c>
      <c r="K226" s="6">
        <f t="shared" si="3"/>
        <v>0</v>
      </c>
      <c r="M226" s="84"/>
      <c r="O226" s="84"/>
    </row>
    <row r="227" ht="15.0" customHeight="1">
      <c r="C227" s="54" t="str">
        <f t="shared" si="1"/>
        <v>Juan </v>
      </c>
      <c r="E227" s="60" t="s">
        <v>92</v>
      </c>
      <c r="F227" s="60" t="s">
        <v>445</v>
      </c>
      <c r="G227" s="60" t="s">
        <v>446</v>
      </c>
      <c r="I227" s="1"/>
      <c r="J227" s="5">
        <f t="shared" si="2"/>
        <v>0</v>
      </c>
      <c r="K227" s="6">
        <f t="shared" si="3"/>
        <v>0</v>
      </c>
      <c r="M227" s="84"/>
      <c r="O227" s="84"/>
    </row>
    <row r="228" ht="15.0" customHeight="1">
      <c r="C228" s="54" t="str">
        <f t="shared" si="1"/>
        <v>Juan </v>
      </c>
      <c r="G228" s="60" t="s">
        <v>447</v>
      </c>
      <c r="I228" s="44" t="s">
        <v>217</v>
      </c>
      <c r="J228" s="5">
        <f t="shared" si="2"/>
        <v>23</v>
      </c>
      <c r="K228" s="6">
        <f t="shared" si="3"/>
        <v>8</v>
      </c>
      <c r="M228" s="84"/>
      <c r="O228" s="84"/>
    </row>
    <row r="229" ht="15.0" customHeight="1">
      <c r="C229" s="54" t="str">
        <f t="shared" si="1"/>
        <v>Adrian </v>
      </c>
      <c r="E229" s="60" t="s">
        <v>87</v>
      </c>
      <c r="F229" s="60" t="s">
        <v>448</v>
      </c>
      <c r="G229" s="60" t="s">
        <v>449</v>
      </c>
      <c r="I229" s="44" t="s">
        <v>45</v>
      </c>
      <c r="J229" s="5">
        <f t="shared" si="2"/>
        <v>8</v>
      </c>
      <c r="K229" s="6">
        <f t="shared" si="3"/>
        <v>5</v>
      </c>
      <c r="M229" s="84"/>
      <c r="O229" s="84"/>
    </row>
    <row r="230" ht="15.0" customHeight="1">
      <c r="C230" s="54" t="str">
        <f t="shared" si="1"/>
        <v>Adrian </v>
      </c>
      <c r="G230" s="60" t="s">
        <v>450</v>
      </c>
      <c r="I230" s="44" t="s">
        <v>148</v>
      </c>
      <c r="J230" s="5">
        <f t="shared" si="2"/>
        <v>5</v>
      </c>
      <c r="K230" s="6">
        <f t="shared" si="3"/>
        <v>4</v>
      </c>
      <c r="M230" s="84"/>
      <c r="O230" s="84"/>
    </row>
    <row r="231" ht="15.0" customHeight="1">
      <c r="C231" s="54" t="str">
        <f t="shared" si="1"/>
        <v>Juan </v>
      </c>
      <c r="E231" s="60" t="s">
        <v>92</v>
      </c>
      <c r="F231" s="60" t="s">
        <v>448</v>
      </c>
      <c r="G231" s="60" t="s">
        <v>451</v>
      </c>
      <c r="I231" s="1"/>
      <c r="J231" s="5">
        <f t="shared" si="2"/>
        <v>0</v>
      </c>
      <c r="K231" s="6">
        <f t="shared" si="3"/>
        <v>0</v>
      </c>
      <c r="M231" s="84"/>
      <c r="O231" s="84"/>
    </row>
    <row r="232" ht="15.0" customHeight="1">
      <c r="C232" s="54" t="str">
        <f t="shared" si="1"/>
        <v>Juan </v>
      </c>
      <c r="G232" s="60" t="s">
        <v>452</v>
      </c>
      <c r="I232" s="44" t="s">
        <v>211</v>
      </c>
      <c r="J232" s="5">
        <f t="shared" si="2"/>
        <v>21</v>
      </c>
      <c r="K232" s="6">
        <f t="shared" si="3"/>
        <v>7</v>
      </c>
      <c r="M232" s="84"/>
      <c r="O232" s="84"/>
    </row>
    <row r="233" ht="15.0" customHeight="1">
      <c r="C233" s="54" t="str">
        <f t="shared" si="1"/>
        <v>Adrian </v>
      </c>
      <c r="E233" s="60" t="s">
        <v>87</v>
      </c>
      <c r="F233" s="60" t="s">
        <v>448</v>
      </c>
      <c r="G233" s="60" t="s">
        <v>453</v>
      </c>
      <c r="I233" s="1"/>
      <c r="J233" s="5">
        <f t="shared" si="2"/>
        <v>0</v>
      </c>
      <c r="K233" s="6">
        <f t="shared" si="3"/>
        <v>0</v>
      </c>
      <c r="M233" s="84"/>
      <c r="O233" s="84"/>
    </row>
    <row r="234" ht="15.0" customHeight="1">
      <c r="C234" s="54" t="str">
        <f t="shared" si="1"/>
        <v>Adrian </v>
      </c>
      <c r="G234" s="60" t="s">
        <v>454</v>
      </c>
      <c r="I234" s="44" t="s">
        <v>249</v>
      </c>
      <c r="J234" s="5">
        <f t="shared" si="2"/>
        <v>31</v>
      </c>
      <c r="K234" s="6">
        <f t="shared" si="3"/>
        <v>1</v>
      </c>
      <c r="M234" s="84"/>
      <c r="O234" s="84"/>
    </row>
    <row r="235" ht="15.0" customHeight="1">
      <c r="C235" s="54" t="str">
        <f t="shared" si="1"/>
        <v>Juan </v>
      </c>
      <c r="E235" s="60" t="s">
        <v>92</v>
      </c>
      <c r="F235" s="60" t="s">
        <v>455</v>
      </c>
      <c r="G235" s="60" t="s">
        <v>456</v>
      </c>
      <c r="I235" s="44" t="s">
        <v>137</v>
      </c>
      <c r="J235" s="5">
        <f t="shared" si="2"/>
        <v>17</v>
      </c>
      <c r="K235" s="6">
        <f t="shared" si="3"/>
        <v>5</v>
      </c>
      <c r="M235" s="84"/>
      <c r="O235" s="84"/>
    </row>
    <row r="236" ht="15.0" customHeight="1">
      <c r="C236" s="54" t="str">
        <f t="shared" si="1"/>
        <v>Adrian </v>
      </c>
      <c r="E236" s="60" t="s">
        <v>87</v>
      </c>
      <c r="F236" s="60" t="s">
        <v>455</v>
      </c>
      <c r="G236" s="60" t="s">
        <v>457</v>
      </c>
      <c r="I236" s="44" t="s">
        <v>186</v>
      </c>
      <c r="J236" s="5">
        <f t="shared" si="2"/>
        <v>14</v>
      </c>
      <c r="K236" s="6">
        <f t="shared" si="3"/>
        <v>5</v>
      </c>
      <c r="M236" s="84"/>
      <c r="O236" s="84"/>
    </row>
    <row r="237" ht="15.0" customHeight="1">
      <c r="C237" s="54" t="str">
        <f t="shared" si="1"/>
        <v>Juan </v>
      </c>
      <c r="E237" s="60" t="s">
        <v>92</v>
      </c>
      <c r="F237" s="60" t="s">
        <v>458</v>
      </c>
      <c r="G237" s="60" t="s">
        <v>459</v>
      </c>
      <c r="I237" s="44" t="s">
        <v>35</v>
      </c>
      <c r="J237" s="5">
        <f t="shared" si="2"/>
        <v>33</v>
      </c>
      <c r="K237" s="6">
        <f t="shared" si="3"/>
        <v>5</v>
      </c>
      <c r="M237" s="84"/>
      <c r="O237" s="84"/>
    </row>
    <row r="238" ht="15.0" customHeight="1">
      <c r="C238" s="54" t="str">
        <f t="shared" si="1"/>
        <v>Juan </v>
      </c>
      <c r="G238" s="60" t="s">
        <v>460</v>
      </c>
      <c r="I238" s="44" t="s">
        <v>249</v>
      </c>
      <c r="J238" s="5">
        <f t="shared" si="2"/>
        <v>31</v>
      </c>
      <c r="K238" s="6">
        <f t="shared" si="3"/>
        <v>1</v>
      </c>
      <c r="M238" s="84"/>
      <c r="O238" s="84"/>
    </row>
    <row r="239" ht="15.0" customHeight="1">
      <c r="C239" s="54" t="str">
        <f t="shared" si="1"/>
        <v>Juan </v>
      </c>
      <c r="G239" s="60" t="s">
        <v>461</v>
      </c>
      <c r="I239" s="1"/>
      <c r="J239" s="5">
        <f t="shared" si="2"/>
        <v>0</v>
      </c>
      <c r="K239" s="6">
        <f t="shared" si="3"/>
        <v>0</v>
      </c>
      <c r="M239" s="84"/>
      <c r="O239" s="84"/>
    </row>
    <row r="240" ht="15.0" customHeight="1">
      <c r="C240" s="54" t="str">
        <f t="shared" si="1"/>
        <v>Adrian </v>
      </c>
      <c r="E240" s="60" t="s">
        <v>87</v>
      </c>
      <c r="F240" s="60" t="s">
        <v>462</v>
      </c>
      <c r="G240" s="60" t="s">
        <v>463</v>
      </c>
      <c r="I240" s="44" t="s">
        <v>148</v>
      </c>
      <c r="J240" s="5">
        <f t="shared" si="2"/>
        <v>5</v>
      </c>
      <c r="K240" s="6">
        <f t="shared" si="3"/>
        <v>4</v>
      </c>
      <c r="M240" s="84"/>
      <c r="O240" s="84"/>
    </row>
    <row r="241" ht="15.0" customHeight="1">
      <c r="C241" s="54" t="str">
        <f t="shared" si="1"/>
        <v>Adrian </v>
      </c>
      <c r="G241" s="60" t="s">
        <v>464</v>
      </c>
      <c r="I241" s="44" t="s">
        <v>249</v>
      </c>
      <c r="J241" s="5">
        <f t="shared" si="2"/>
        <v>31</v>
      </c>
      <c r="K241" s="6">
        <f t="shared" si="3"/>
        <v>1</v>
      </c>
      <c r="M241" s="84"/>
      <c r="O241" s="84"/>
    </row>
    <row r="242" ht="15.0" customHeight="1">
      <c r="C242" s="54" t="str">
        <f t="shared" si="1"/>
        <v>Adrian </v>
      </c>
      <c r="G242" s="60" t="s">
        <v>465</v>
      </c>
      <c r="I242" s="1"/>
      <c r="J242" s="5">
        <f t="shared" si="2"/>
        <v>0</v>
      </c>
      <c r="K242" s="6">
        <f t="shared" si="3"/>
        <v>0</v>
      </c>
      <c r="M242" s="84"/>
      <c r="O242" s="84"/>
    </row>
    <row r="243" ht="15.0" customHeight="1">
      <c r="C243" s="54" t="str">
        <f t="shared" si="1"/>
        <v>Juan </v>
      </c>
      <c r="E243" s="60" t="s">
        <v>92</v>
      </c>
      <c r="F243" s="60" t="s">
        <v>466</v>
      </c>
      <c r="G243" s="60" t="s">
        <v>467</v>
      </c>
      <c r="I243" s="1"/>
      <c r="J243" s="5">
        <f t="shared" si="2"/>
        <v>0</v>
      </c>
      <c r="K243" s="6">
        <f t="shared" si="3"/>
        <v>0</v>
      </c>
      <c r="M243" s="84"/>
      <c r="O243" s="84"/>
    </row>
    <row r="244" ht="15.0" customHeight="1">
      <c r="C244" s="54" t="str">
        <f t="shared" si="1"/>
        <v>Juan </v>
      </c>
      <c r="G244" s="60" t="s">
        <v>468</v>
      </c>
      <c r="I244" s="44" t="s">
        <v>154</v>
      </c>
      <c r="J244" s="5">
        <f t="shared" si="2"/>
        <v>6</v>
      </c>
      <c r="K244" s="6">
        <f t="shared" si="3"/>
        <v>5</v>
      </c>
      <c r="M244" s="84"/>
      <c r="O244" s="84"/>
    </row>
    <row r="245" ht="15.0" customHeight="1">
      <c r="C245" s="54" t="str">
        <f t="shared" si="1"/>
        <v>Adrian </v>
      </c>
      <c r="E245" s="60" t="s">
        <v>87</v>
      </c>
      <c r="F245" s="60" t="s">
        <v>466</v>
      </c>
      <c r="G245" s="60" t="s">
        <v>469</v>
      </c>
      <c r="I245" s="1"/>
      <c r="J245" s="5">
        <f t="shared" si="2"/>
        <v>0</v>
      </c>
      <c r="K245" s="6">
        <f t="shared" si="3"/>
        <v>0</v>
      </c>
      <c r="M245" s="84"/>
      <c r="O245" s="84"/>
    </row>
    <row r="246" ht="15.0" customHeight="1">
      <c r="C246" s="54" t="str">
        <f t="shared" si="1"/>
        <v>Juan </v>
      </c>
      <c r="E246" s="60" t="s">
        <v>92</v>
      </c>
      <c r="F246" s="60" t="s">
        <v>466</v>
      </c>
      <c r="G246" s="60" t="s">
        <v>470</v>
      </c>
      <c r="I246" s="44" t="s">
        <v>59</v>
      </c>
      <c r="J246" s="5">
        <f t="shared" si="2"/>
        <v>11</v>
      </c>
      <c r="K246" s="6">
        <f t="shared" si="3"/>
        <v>5</v>
      </c>
      <c r="M246" s="84"/>
      <c r="O246" s="84"/>
    </row>
    <row r="247" ht="15.0" customHeight="1">
      <c r="C247" s="54" t="str">
        <f t="shared" si="1"/>
        <v>Adrian </v>
      </c>
      <c r="E247" s="60" t="s">
        <v>87</v>
      </c>
      <c r="F247" s="60" t="s">
        <v>471</v>
      </c>
      <c r="G247" s="60" t="s">
        <v>472</v>
      </c>
      <c r="I247" s="1"/>
      <c r="J247" s="5">
        <f t="shared" si="2"/>
        <v>0</v>
      </c>
      <c r="K247" s="6">
        <f t="shared" si="3"/>
        <v>0</v>
      </c>
      <c r="M247" s="84"/>
      <c r="O247" s="84"/>
    </row>
    <row r="248" ht="15.0" customHeight="1">
      <c r="C248" s="54" t="str">
        <f t="shared" si="1"/>
        <v>Juan </v>
      </c>
      <c r="E248" s="60" t="s">
        <v>92</v>
      </c>
      <c r="F248" s="60" t="s">
        <v>473</v>
      </c>
      <c r="G248" s="87" t="s">
        <v>474</v>
      </c>
      <c r="I248" s="1"/>
      <c r="J248" s="5">
        <f t="shared" si="2"/>
        <v>0</v>
      </c>
      <c r="K248" s="6">
        <f t="shared" si="3"/>
        <v>0</v>
      </c>
      <c r="M248" s="84"/>
      <c r="O248" s="84"/>
    </row>
    <row r="249" ht="15.0" customHeight="1">
      <c r="C249" s="54" t="str">
        <f t="shared" si="1"/>
        <v>Juan </v>
      </c>
      <c r="G249" s="60" t="s">
        <v>475</v>
      </c>
      <c r="I249" s="44" t="s">
        <v>100</v>
      </c>
      <c r="J249" s="5">
        <f t="shared" si="2"/>
        <v>35</v>
      </c>
      <c r="K249" s="6">
        <f t="shared" si="3"/>
        <v>6</v>
      </c>
      <c r="M249" s="84"/>
      <c r="O249" s="84"/>
    </row>
    <row r="250" ht="15.0" customHeight="1">
      <c r="C250" s="54" t="str">
        <f t="shared" si="1"/>
        <v>Adrian </v>
      </c>
      <c r="E250" s="60" t="s">
        <v>87</v>
      </c>
      <c r="F250" s="60" t="s">
        <v>476</v>
      </c>
      <c r="G250" s="60" t="s">
        <v>477</v>
      </c>
      <c r="I250" s="44" t="s">
        <v>32</v>
      </c>
      <c r="J250" s="5">
        <f t="shared" si="2"/>
        <v>30</v>
      </c>
      <c r="K250" s="6">
        <f t="shared" si="3"/>
        <v>8</v>
      </c>
      <c r="M250" s="84"/>
      <c r="O250" s="84"/>
    </row>
    <row r="251" ht="15.0" customHeight="1">
      <c r="C251" s="54" t="str">
        <f t="shared" si="1"/>
        <v>Juan </v>
      </c>
      <c r="E251" s="60" t="s">
        <v>92</v>
      </c>
      <c r="F251" s="60" t="s">
        <v>476</v>
      </c>
      <c r="G251" s="60" t="s">
        <v>478</v>
      </c>
      <c r="I251" s="44" t="s">
        <v>54</v>
      </c>
      <c r="J251" s="5">
        <f t="shared" si="2"/>
        <v>26</v>
      </c>
      <c r="K251" s="6">
        <f t="shared" si="3"/>
        <v>3</v>
      </c>
      <c r="M251" s="84"/>
      <c r="O251" s="84"/>
    </row>
    <row r="252" ht="15.0" customHeight="1">
      <c r="C252" s="54" t="str">
        <f t="shared" si="1"/>
        <v>Juan </v>
      </c>
      <c r="G252" s="60" t="s">
        <v>479</v>
      </c>
      <c r="I252" s="44" t="s">
        <v>59</v>
      </c>
      <c r="J252" s="5">
        <f t="shared" si="2"/>
        <v>11</v>
      </c>
      <c r="K252" s="6">
        <f t="shared" si="3"/>
        <v>5</v>
      </c>
      <c r="M252" s="84"/>
      <c r="O252" s="84"/>
    </row>
    <row r="253" ht="15.0" customHeight="1">
      <c r="C253" s="54" t="str">
        <f t="shared" si="1"/>
        <v>Juan </v>
      </c>
      <c r="G253" s="60" t="s">
        <v>480</v>
      </c>
      <c r="I253" s="1"/>
      <c r="J253" s="5">
        <f t="shared" si="2"/>
        <v>0</v>
      </c>
      <c r="K253" s="6">
        <f t="shared" si="3"/>
        <v>0</v>
      </c>
      <c r="M253" s="84"/>
      <c r="O253" s="84"/>
    </row>
    <row r="254" ht="15.0" customHeight="1">
      <c r="C254" s="54" t="str">
        <f t="shared" si="1"/>
        <v>Adrian </v>
      </c>
      <c r="E254" s="60" t="s">
        <v>87</v>
      </c>
      <c r="F254" s="60" t="s">
        <v>481</v>
      </c>
      <c r="G254" s="60" t="s">
        <v>482</v>
      </c>
      <c r="I254" s="44" t="s">
        <v>110</v>
      </c>
      <c r="J254" s="5">
        <f t="shared" si="2"/>
        <v>10</v>
      </c>
      <c r="K254" s="6">
        <f t="shared" si="3"/>
        <v>1</v>
      </c>
      <c r="M254" s="84"/>
      <c r="O254" s="84"/>
    </row>
    <row r="255" ht="15.0" customHeight="1">
      <c r="C255" s="54" t="str">
        <f t="shared" si="1"/>
        <v>Adrian </v>
      </c>
      <c r="G255" s="60" t="s">
        <v>483</v>
      </c>
      <c r="I255" s="44" t="s">
        <v>40</v>
      </c>
      <c r="J255" s="5">
        <f t="shared" si="2"/>
        <v>15</v>
      </c>
      <c r="K255" s="6">
        <f t="shared" si="3"/>
        <v>4</v>
      </c>
      <c r="M255" s="84"/>
      <c r="O255" s="84"/>
    </row>
    <row r="256" ht="15.0" customHeight="1">
      <c r="C256" s="54" t="str">
        <f t="shared" si="1"/>
        <v>Juan </v>
      </c>
      <c r="E256" s="60" t="s">
        <v>92</v>
      </c>
      <c r="F256" s="60" t="s">
        <v>484</v>
      </c>
      <c r="G256" s="60" t="s">
        <v>485</v>
      </c>
      <c r="I256" s="1"/>
      <c r="J256" s="5">
        <f t="shared" si="2"/>
        <v>0</v>
      </c>
      <c r="K256" s="6">
        <f t="shared" si="3"/>
        <v>0</v>
      </c>
      <c r="M256" s="84"/>
      <c r="O256" s="84"/>
    </row>
    <row r="257" ht="15.0" customHeight="1">
      <c r="C257" s="54" t="str">
        <f t="shared" si="1"/>
        <v>Juan </v>
      </c>
      <c r="G257" s="60" t="s">
        <v>486</v>
      </c>
      <c r="I257" s="1"/>
      <c r="J257" s="5">
        <f t="shared" si="2"/>
        <v>0</v>
      </c>
      <c r="K257" s="6">
        <f t="shared" si="3"/>
        <v>0</v>
      </c>
      <c r="M257" s="84"/>
      <c r="O257" s="84"/>
    </row>
    <row r="258" ht="15.0" customHeight="1">
      <c r="C258" s="54" t="str">
        <f t="shared" si="1"/>
        <v>Juan </v>
      </c>
      <c r="G258" s="60" t="s">
        <v>487</v>
      </c>
      <c r="I258" s="1"/>
      <c r="J258" s="5">
        <f t="shared" si="2"/>
        <v>0</v>
      </c>
      <c r="K258" s="6">
        <f t="shared" si="3"/>
        <v>0</v>
      </c>
      <c r="M258" s="84"/>
      <c r="O258" s="84"/>
    </row>
    <row r="259" ht="15.0" customHeight="1">
      <c r="C259" s="54" t="str">
        <f t="shared" si="1"/>
        <v>Adrian </v>
      </c>
      <c r="E259" s="60" t="s">
        <v>87</v>
      </c>
      <c r="F259" s="60" t="s">
        <v>488</v>
      </c>
      <c r="G259" s="60" t="s">
        <v>489</v>
      </c>
      <c r="I259" s="1"/>
      <c r="J259" s="5">
        <f t="shared" si="2"/>
        <v>0</v>
      </c>
      <c r="K259" s="6">
        <f t="shared" si="3"/>
        <v>0</v>
      </c>
      <c r="M259" s="84"/>
      <c r="O259" s="84"/>
    </row>
    <row r="260" ht="15.0" customHeight="1">
      <c r="C260" s="54" t="str">
        <f t="shared" si="1"/>
        <v>Adrian </v>
      </c>
      <c r="G260" s="60" t="s">
        <v>490</v>
      </c>
      <c r="I260" s="1"/>
      <c r="J260" s="5">
        <f t="shared" si="2"/>
        <v>0</v>
      </c>
      <c r="K260" s="6">
        <f t="shared" si="3"/>
        <v>0</v>
      </c>
      <c r="M260" s="84"/>
      <c r="O260" s="84"/>
    </row>
    <row r="261" ht="15.0" customHeight="1">
      <c r="C261" s="54" t="str">
        <f t="shared" si="1"/>
        <v>Juan </v>
      </c>
      <c r="E261" s="60" t="s">
        <v>92</v>
      </c>
      <c r="F261" s="60" t="s">
        <v>491</v>
      </c>
      <c r="G261" s="60" t="s">
        <v>492</v>
      </c>
      <c r="I261" s="1"/>
      <c r="J261" s="5">
        <f t="shared" si="2"/>
        <v>0</v>
      </c>
      <c r="K261" s="6">
        <f t="shared" si="3"/>
        <v>0</v>
      </c>
      <c r="M261" s="84"/>
      <c r="O261" s="84"/>
    </row>
    <row r="262" ht="15.0" customHeight="1">
      <c r="C262" s="54" t="str">
        <f t="shared" si="1"/>
        <v>Adrian </v>
      </c>
      <c r="E262" s="60" t="s">
        <v>87</v>
      </c>
      <c r="F262" s="60" t="s">
        <v>491</v>
      </c>
      <c r="G262" s="60" t="s">
        <v>493</v>
      </c>
      <c r="I262" s="1"/>
      <c r="J262" s="5">
        <f t="shared" si="2"/>
        <v>0</v>
      </c>
      <c r="K262" s="6">
        <f t="shared" si="3"/>
        <v>0</v>
      </c>
      <c r="M262" s="84"/>
      <c r="O262" s="84"/>
    </row>
    <row r="263" ht="15.0" customHeight="1">
      <c r="C263" s="54" t="str">
        <f t="shared" si="1"/>
        <v>Baltasar </v>
      </c>
      <c r="E263" s="60" t="s">
        <v>83</v>
      </c>
      <c r="F263" s="60" t="s">
        <v>494</v>
      </c>
      <c r="G263" s="60" t="s">
        <v>495</v>
      </c>
      <c r="I263" s="1"/>
      <c r="J263" s="5">
        <f t="shared" si="2"/>
        <v>0</v>
      </c>
      <c r="K263" s="6">
        <f t="shared" si="3"/>
        <v>0</v>
      </c>
      <c r="M263" s="84"/>
      <c r="O263" s="84"/>
    </row>
    <row r="264" ht="15.0" customHeight="1">
      <c r="C264" s="54" t="str">
        <f t="shared" si="1"/>
        <v>Baltasar </v>
      </c>
      <c r="G264" s="60" t="s">
        <v>496</v>
      </c>
      <c r="I264" s="1"/>
      <c r="J264" s="5">
        <f t="shared" si="2"/>
        <v>0</v>
      </c>
      <c r="K264" s="6">
        <f t="shared" si="3"/>
        <v>0</v>
      </c>
      <c r="M264" s="84"/>
      <c r="O264" s="84"/>
    </row>
    <row r="265" ht="15.0" customHeight="1">
      <c r="C265" s="54" t="str">
        <f t="shared" si="1"/>
        <v>Adrian </v>
      </c>
      <c r="E265" s="60" t="s">
        <v>87</v>
      </c>
      <c r="F265" s="60" t="s">
        <v>497</v>
      </c>
      <c r="G265" s="60" t="s">
        <v>498</v>
      </c>
      <c r="I265" s="1"/>
      <c r="J265" s="5">
        <f t="shared" si="2"/>
        <v>0</v>
      </c>
      <c r="K265" s="6">
        <f t="shared" si="3"/>
        <v>0</v>
      </c>
      <c r="M265" s="84"/>
      <c r="O265" s="84"/>
    </row>
    <row r="266" ht="15.0" customHeight="1">
      <c r="C266" s="54" t="str">
        <f t="shared" si="1"/>
        <v>Baltasar </v>
      </c>
      <c r="E266" s="60" t="s">
        <v>83</v>
      </c>
      <c r="F266" s="60" t="s">
        <v>499</v>
      </c>
      <c r="G266" s="60" t="s">
        <v>500</v>
      </c>
      <c r="I266" s="1"/>
      <c r="J266" s="5">
        <f t="shared" si="2"/>
        <v>0</v>
      </c>
      <c r="K266" s="6">
        <f t="shared" si="3"/>
        <v>0</v>
      </c>
      <c r="M266" s="84"/>
      <c r="O266" s="84"/>
    </row>
    <row r="267" ht="15.0" customHeight="1">
      <c r="C267" s="54" t="str">
        <f t="shared" si="1"/>
        <v>Adrian </v>
      </c>
      <c r="E267" s="60" t="s">
        <v>87</v>
      </c>
      <c r="F267" s="60" t="s">
        <v>501</v>
      </c>
      <c r="G267" s="60" t="s">
        <v>502</v>
      </c>
      <c r="I267" s="1"/>
      <c r="J267" s="5">
        <f t="shared" si="2"/>
        <v>0</v>
      </c>
      <c r="K267" s="6">
        <f t="shared" si="3"/>
        <v>0</v>
      </c>
      <c r="M267" s="84"/>
      <c r="O267" s="84"/>
    </row>
    <row r="268" ht="15.0" customHeight="1">
      <c r="C268" s="54" t="str">
        <f t="shared" si="1"/>
        <v>Baltasar </v>
      </c>
      <c r="E268" s="60" t="s">
        <v>83</v>
      </c>
      <c r="F268" s="60" t="s">
        <v>503</v>
      </c>
      <c r="G268" s="60" t="s">
        <v>504</v>
      </c>
      <c r="I268" s="1"/>
      <c r="J268" s="5">
        <f t="shared" si="2"/>
        <v>0</v>
      </c>
      <c r="K268" s="6">
        <f t="shared" si="3"/>
        <v>0</v>
      </c>
      <c r="M268" s="84"/>
      <c r="O268" s="84"/>
    </row>
    <row r="269" ht="15.0" customHeight="1">
      <c r="C269" s="54" t="str">
        <f t="shared" si="1"/>
        <v>Baltasar </v>
      </c>
      <c r="G269" s="60" t="s">
        <v>505</v>
      </c>
      <c r="I269" s="1"/>
      <c r="J269" s="5">
        <f t="shared" si="2"/>
        <v>0</v>
      </c>
      <c r="K269" s="6">
        <f t="shared" si="3"/>
        <v>0</v>
      </c>
      <c r="M269" s="84"/>
      <c r="O269" s="84"/>
    </row>
    <row r="270" ht="15.0" customHeight="1">
      <c r="C270" s="54" t="str">
        <f t="shared" si="1"/>
        <v>Baltasar </v>
      </c>
      <c r="G270" s="60" t="s">
        <v>506</v>
      </c>
      <c r="I270" s="44" t="s">
        <v>182</v>
      </c>
      <c r="J270" s="5">
        <f t="shared" si="2"/>
        <v>13</v>
      </c>
      <c r="K270" s="6">
        <f t="shared" si="3"/>
        <v>4</v>
      </c>
      <c r="M270" s="84"/>
      <c r="O270" s="84"/>
    </row>
    <row r="271" ht="15.0" customHeight="1">
      <c r="C271" s="54" t="str">
        <f t="shared" si="1"/>
        <v>Adrian </v>
      </c>
      <c r="E271" s="60" t="s">
        <v>87</v>
      </c>
      <c r="F271" s="60" t="s">
        <v>507</v>
      </c>
      <c r="G271" s="60" t="s">
        <v>508</v>
      </c>
      <c r="I271" s="1"/>
      <c r="J271" s="5">
        <f t="shared" si="2"/>
        <v>0</v>
      </c>
      <c r="K271" s="6">
        <f t="shared" si="3"/>
        <v>0</v>
      </c>
      <c r="M271" s="84"/>
      <c r="O271" s="84"/>
    </row>
    <row r="272" ht="15.0" customHeight="1">
      <c r="C272" s="54" t="str">
        <f t="shared" si="1"/>
        <v>Adrian </v>
      </c>
      <c r="G272" s="60" t="s">
        <v>509</v>
      </c>
      <c r="I272" s="44" t="s">
        <v>54</v>
      </c>
      <c r="J272" s="5">
        <f t="shared" si="2"/>
        <v>26</v>
      </c>
      <c r="K272" s="6">
        <f t="shared" si="3"/>
        <v>3</v>
      </c>
      <c r="M272" s="84"/>
      <c r="O272" s="84"/>
    </row>
    <row r="273" ht="15.0" customHeight="1">
      <c r="C273" s="54" t="str">
        <f t="shared" si="1"/>
        <v>Adrian </v>
      </c>
      <c r="G273" s="60" t="s">
        <v>510</v>
      </c>
      <c r="I273" s="44" t="s">
        <v>76</v>
      </c>
      <c r="J273" s="5">
        <f t="shared" si="2"/>
        <v>19</v>
      </c>
      <c r="K273" s="6">
        <f t="shared" si="3"/>
        <v>7</v>
      </c>
      <c r="M273" s="84"/>
      <c r="O273" s="84"/>
    </row>
    <row r="274" ht="15.0" customHeight="1">
      <c r="C274" s="54" t="str">
        <f t="shared" si="1"/>
        <v>Baltasar </v>
      </c>
      <c r="E274" s="60" t="s">
        <v>83</v>
      </c>
      <c r="F274" s="60" t="s">
        <v>511</v>
      </c>
      <c r="G274" s="60" t="s">
        <v>512</v>
      </c>
      <c r="I274" s="44" t="s">
        <v>208</v>
      </c>
      <c r="J274" s="5">
        <f t="shared" si="2"/>
        <v>20</v>
      </c>
      <c r="K274" s="6">
        <f t="shared" si="3"/>
        <v>9</v>
      </c>
      <c r="M274" s="84"/>
      <c r="O274" s="84"/>
    </row>
    <row r="275" ht="15.0" customHeight="1">
      <c r="C275" s="54" t="str">
        <f t="shared" si="1"/>
        <v>Baltasar </v>
      </c>
      <c r="G275" s="60" t="s">
        <v>513</v>
      </c>
      <c r="I275" s="1"/>
      <c r="J275" s="5">
        <f t="shared" si="2"/>
        <v>0</v>
      </c>
      <c r="K275" s="6">
        <f t="shared" si="3"/>
        <v>0</v>
      </c>
      <c r="M275" s="84"/>
      <c r="O275" s="84"/>
    </row>
    <row r="276" ht="15.0" customHeight="1">
      <c r="C276" s="54" t="str">
        <f t="shared" si="1"/>
        <v>Adrian </v>
      </c>
      <c r="E276" s="60" t="s">
        <v>87</v>
      </c>
      <c r="F276" s="60" t="s">
        <v>511</v>
      </c>
      <c r="G276" s="60" t="s">
        <v>514</v>
      </c>
      <c r="I276" s="1"/>
      <c r="J276" s="5">
        <f t="shared" si="2"/>
        <v>0</v>
      </c>
      <c r="K276" s="6">
        <f t="shared" si="3"/>
        <v>0</v>
      </c>
      <c r="M276" s="84"/>
      <c r="O276" s="84"/>
    </row>
    <row r="277" ht="15.0" customHeight="1">
      <c r="C277" s="54" t="str">
        <f t="shared" si="1"/>
        <v>Baltasar </v>
      </c>
      <c r="E277" s="60" t="s">
        <v>83</v>
      </c>
      <c r="F277" s="60" t="s">
        <v>515</v>
      </c>
      <c r="G277" s="60" t="s">
        <v>516</v>
      </c>
      <c r="I277" s="44" t="s">
        <v>211</v>
      </c>
      <c r="J277" s="5">
        <f t="shared" si="2"/>
        <v>21</v>
      </c>
      <c r="K277" s="6">
        <f t="shared" si="3"/>
        <v>7</v>
      </c>
      <c r="M277" s="84"/>
      <c r="O277" s="84"/>
    </row>
    <row r="278" ht="15.0" customHeight="1">
      <c r="C278" s="54" t="str">
        <f t="shared" si="1"/>
        <v>Baltasar </v>
      </c>
      <c r="G278" s="60" t="s">
        <v>517</v>
      </c>
      <c r="I278" s="1"/>
      <c r="J278" s="5">
        <f t="shared" si="2"/>
        <v>0</v>
      </c>
      <c r="K278" s="6">
        <f t="shared" si="3"/>
        <v>0</v>
      </c>
      <c r="M278" s="84"/>
      <c r="O278" s="84"/>
    </row>
    <row r="279" ht="15.0" customHeight="1">
      <c r="C279" s="54" t="str">
        <f t="shared" si="1"/>
        <v>Adrian </v>
      </c>
      <c r="E279" s="60" t="s">
        <v>87</v>
      </c>
      <c r="F279" s="60" t="s">
        <v>515</v>
      </c>
      <c r="G279" s="60" t="s">
        <v>518</v>
      </c>
      <c r="I279" s="44" t="s">
        <v>249</v>
      </c>
      <c r="J279" s="5">
        <f t="shared" si="2"/>
        <v>31</v>
      </c>
      <c r="K279" s="6">
        <f t="shared" si="3"/>
        <v>1</v>
      </c>
      <c r="M279" s="84"/>
      <c r="O279" s="84"/>
    </row>
    <row r="280" ht="15.0" customHeight="1">
      <c r="C280" s="54" t="str">
        <f t="shared" si="1"/>
        <v>Baltasar </v>
      </c>
      <c r="E280" s="60" t="s">
        <v>83</v>
      </c>
      <c r="F280" s="60" t="s">
        <v>519</v>
      </c>
      <c r="G280" s="60" t="s">
        <v>520</v>
      </c>
      <c r="I280" s="1"/>
      <c r="J280" s="5">
        <f t="shared" si="2"/>
        <v>0</v>
      </c>
      <c r="K280" s="6">
        <f t="shared" si="3"/>
        <v>0</v>
      </c>
      <c r="M280" s="84"/>
      <c r="O280" s="84"/>
    </row>
    <row r="281" ht="15.0" customHeight="1">
      <c r="C281" s="54" t="str">
        <f t="shared" si="1"/>
        <v>Baltasar </v>
      </c>
      <c r="G281" s="60" t="s">
        <v>521</v>
      </c>
      <c r="I281" s="44" t="s">
        <v>110</v>
      </c>
      <c r="J281" s="5">
        <f t="shared" si="2"/>
        <v>10</v>
      </c>
      <c r="K281" s="6">
        <f t="shared" si="3"/>
        <v>1</v>
      </c>
      <c r="M281" s="84"/>
      <c r="O281" s="84"/>
    </row>
    <row r="282" ht="15.0" customHeight="1">
      <c r="C282" s="54" t="str">
        <f t="shared" si="1"/>
        <v>Baltasar </v>
      </c>
      <c r="G282" s="60" t="s">
        <v>522</v>
      </c>
      <c r="I282" s="1"/>
      <c r="J282" s="5">
        <f t="shared" si="2"/>
        <v>0</v>
      </c>
      <c r="K282" s="6">
        <f t="shared" si="3"/>
        <v>0</v>
      </c>
      <c r="M282" s="84"/>
      <c r="O282" s="84"/>
    </row>
    <row r="283" ht="15.0" customHeight="1">
      <c r="C283" s="54" t="str">
        <f t="shared" si="1"/>
        <v>Adrian </v>
      </c>
      <c r="E283" s="60" t="s">
        <v>87</v>
      </c>
      <c r="F283" s="60" t="s">
        <v>523</v>
      </c>
      <c r="G283" s="60" t="s">
        <v>524</v>
      </c>
      <c r="I283" s="1"/>
      <c r="J283" s="5">
        <f t="shared" si="2"/>
        <v>0</v>
      </c>
      <c r="K283" s="6">
        <f t="shared" si="3"/>
        <v>0</v>
      </c>
      <c r="M283" s="84"/>
      <c r="O283" s="84"/>
    </row>
    <row r="284" ht="15.0" customHeight="1">
      <c r="C284" s="54" t="str">
        <f t="shared" si="1"/>
        <v>Baltasar </v>
      </c>
      <c r="E284" s="60" t="s">
        <v>83</v>
      </c>
      <c r="F284" s="60" t="s">
        <v>525</v>
      </c>
      <c r="G284" s="60" t="s">
        <v>526</v>
      </c>
      <c r="I284" s="1"/>
      <c r="J284" s="5">
        <f t="shared" si="2"/>
        <v>0</v>
      </c>
      <c r="K284" s="6">
        <f t="shared" si="3"/>
        <v>0</v>
      </c>
      <c r="M284" s="84"/>
      <c r="O284" s="84"/>
    </row>
    <row r="285" ht="15.0" customHeight="1">
      <c r="C285" s="54" t="str">
        <f t="shared" si="1"/>
        <v>Adrian </v>
      </c>
      <c r="E285" s="60" t="s">
        <v>87</v>
      </c>
      <c r="F285" s="60" t="s">
        <v>525</v>
      </c>
      <c r="G285" s="60" t="s">
        <v>527</v>
      </c>
      <c r="I285" s="44" t="s">
        <v>267</v>
      </c>
      <c r="J285" s="5">
        <f t="shared" si="2"/>
        <v>36</v>
      </c>
      <c r="K285" s="6">
        <f t="shared" si="3"/>
        <v>1</v>
      </c>
      <c r="M285" s="84"/>
      <c r="O285" s="84"/>
    </row>
    <row r="286" ht="15.0" customHeight="1">
      <c r="C286" s="54" t="str">
        <f t="shared" si="1"/>
        <v>Baltasar </v>
      </c>
      <c r="E286" s="60" t="s">
        <v>83</v>
      </c>
      <c r="F286" s="60" t="s">
        <v>528</v>
      </c>
      <c r="G286" s="60" t="s">
        <v>529</v>
      </c>
      <c r="I286" s="44" t="s">
        <v>40</v>
      </c>
      <c r="J286" s="5">
        <f t="shared" si="2"/>
        <v>15</v>
      </c>
      <c r="K286" s="6">
        <f t="shared" si="3"/>
        <v>4</v>
      </c>
      <c r="M286" s="84"/>
      <c r="O286" s="84"/>
    </row>
    <row r="287" ht="15.0" customHeight="1">
      <c r="C287" s="54" t="str">
        <f t="shared" si="1"/>
        <v>Pablo </v>
      </c>
      <c r="E287" s="60" t="s">
        <v>89</v>
      </c>
      <c r="F287" s="60" t="s">
        <v>530</v>
      </c>
      <c r="I287" s="1"/>
      <c r="J287" s="5">
        <f t="shared" si="2"/>
        <v>0</v>
      </c>
      <c r="K287" s="6">
        <f t="shared" si="3"/>
        <v>0</v>
      </c>
      <c r="M287" s="84"/>
      <c r="O287" s="84"/>
    </row>
    <row r="288" ht="15.0" customHeight="1">
      <c r="C288" s="54" t="str">
        <f t="shared" si="1"/>
        <v>Pablo </v>
      </c>
      <c r="F288" s="60" t="s">
        <v>531</v>
      </c>
      <c r="I288" s="1"/>
      <c r="J288" s="5">
        <f t="shared" si="2"/>
        <v>0</v>
      </c>
      <c r="K288" s="6">
        <f t="shared" si="3"/>
        <v>0</v>
      </c>
      <c r="M288" s="84"/>
      <c r="O288" s="84"/>
    </row>
    <row r="289" ht="15.0" customHeight="1">
      <c r="C289" s="54" t="str">
        <f t="shared" si="1"/>
        <v>Pablo </v>
      </c>
      <c r="I289" s="1"/>
      <c r="J289" s="5">
        <f t="shared" si="2"/>
        <v>0</v>
      </c>
      <c r="K289" s="6">
        <f t="shared" si="3"/>
        <v>0</v>
      </c>
      <c r="M289" s="84"/>
      <c r="O289" s="84"/>
    </row>
    <row r="290" ht="15.0" customHeight="1">
      <c r="C290" s="54" t="str">
        <f t="shared" si="1"/>
        <v>Pablo </v>
      </c>
      <c r="I290" s="1"/>
      <c r="J290" s="5">
        <f t="shared" si="2"/>
        <v>0</v>
      </c>
      <c r="K290" s="6">
        <f t="shared" si="3"/>
        <v>0</v>
      </c>
      <c r="M290" s="84"/>
      <c r="O290" s="84"/>
    </row>
    <row r="291" ht="15.0" customHeight="1">
      <c r="C291" s="54" t="str">
        <f t="shared" si="1"/>
        <v>Baltasar Solanilla</v>
      </c>
      <c r="E291" s="60" t="s">
        <v>14</v>
      </c>
      <c r="F291" s="60" t="s">
        <v>532</v>
      </c>
      <c r="G291" s="60" t="s">
        <v>533</v>
      </c>
      <c r="I291" s="1"/>
      <c r="J291" s="5">
        <f t="shared" si="2"/>
        <v>0</v>
      </c>
      <c r="K291" s="6">
        <f t="shared" si="3"/>
        <v>0</v>
      </c>
      <c r="M291" s="84"/>
      <c r="O291" s="84"/>
    </row>
    <row r="292" ht="15.0" customHeight="1">
      <c r="C292" s="54" t="str">
        <f t="shared" si="1"/>
        <v>Baltasar Solanilla</v>
      </c>
      <c r="I292" s="1"/>
      <c r="J292" s="5">
        <f t="shared" si="2"/>
        <v>0</v>
      </c>
      <c r="K292" s="6">
        <f t="shared" si="3"/>
        <v>0</v>
      </c>
      <c r="M292" s="84"/>
      <c r="O292" s="84"/>
    </row>
    <row r="293" ht="15.0" customHeight="1">
      <c r="C293" s="54" t="str">
        <f t="shared" si="1"/>
        <v>Baltasar Solanilla</v>
      </c>
      <c r="I293" s="1"/>
      <c r="J293" s="5">
        <f t="shared" si="2"/>
        <v>0</v>
      </c>
      <c r="K293" s="6">
        <f t="shared" si="3"/>
        <v>0</v>
      </c>
      <c r="M293" s="84"/>
      <c r="O293" s="84"/>
    </row>
    <row r="294" ht="15.0" customHeight="1">
      <c r="C294" s="54" t="str">
        <f t="shared" si="1"/>
        <v>Pablo Velazquez</v>
      </c>
      <c r="E294" s="60" t="s">
        <v>90</v>
      </c>
      <c r="F294" s="60" t="s">
        <v>534</v>
      </c>
      <c r="G294" s="60" t="s">
        <v>535</v>
      </c>
      <c r="I294" s="44" t="s">
        <v>40</v>
      </c>
      <c r="J294" s="5">
        <f t="shared" si="2"/>
        <v>15</v>
      </c>
      <c r="K294" s="6">
        <f t="shared" si="3"/>
        <v>4</v>
      </c>
      <c r="M294" s="84"/>
      <c r="O294" s="84"/>
    </row>
    <row r="295" ht="15.0" customHeight="1">
      <c r="C295" s="54" t="str">
        <f t="shared" si="1"/>
        <v>Pablo Velazquez</v>
      </c>
      <c r="G295" s="60" t="s">
        <v>536</v>
      </c>
      <c r="I295" s="1"/>
      <c r="J295" s="5">
        <f t="shared" si="2"/>
        <v>0</v>
      </c>
      <c r="K295" s="6">
        <f t="shared" si="3"/>
        <v>0</v>
      </c>
      <c r="M295" s="84"/>
      <c r="O295" s="84"/>
    </row>
    <row r="296" ht="15.0" customHeight="1">
      <c r="C296" s="54" t="str">
        <f t="shared" si="1"/>
        <v>Pablo Velazquez</v>
      </c>
      <c r="G296" s="60" t="s">
        <v>537</v>
      </c>
      <c r="I296" s="1"/>
      <c r="J296" s="5">
        <f t="shared" si="2"/>
        <v>0</v>
      </c>
      <c r="K296" s="6">
        <f t="shared" si="3"/>
        <v>0</v>
      </c>
      <c r="M296" s="84"/>
      <c r="O296" s="84"/>
    </row>
    <row r="297" ht="15.0" customHeight="1">
      <c r="C297" s="54" t="str">
        <f t="shared" si="1"/>
        <v>Pablo Velazquez</v>
      </c>
      <c r="I297" s="1"/>
      <c r="J297" s="5">
        <f t="shared" si="2"/>
        <v>0</v>
      </c>
      <c r="K297" s="6">
        <f t="shared" si="3"/>
        <v>0</v>
      </c>
      <c r="M297" s="84"/>
      <c r="O297" s="84"/>
    </row>
    <row r="298" ht="15.0" customHeight="1">
      <c r="C298" s="54" t="str">
        <f t="shared" si="1"/>
        <v>Pablo Velazquez</v>
      </c>
      <c r="I298" s="1"/>
      <c r="J298" s="5">
        <f t="shared" si="2"/>
        <v>0</v>
      </c>
      <c r="K298" s="6">
        <f t="shared" si="3"/>
        <v>0</v>
      </c>
      <c r="M298" s="84"/>
      <c r="O298" s="84"/>
    </row>
    <row r="299" ht="15.0" customHeight="1">
      <c r="C299" s="54" t="str">
        <f t="shared" si="1"/>
        <v>Baltasar Solanilla</v>
      </c>
      <c r="E299" s="60" t="s">
        <v>14</v>
      </c>
      <c r="F299" s="60" t="s">
        <v>538</v>
      </c>
      <c r="G299" s="60" t="s">
        <v>539</v>
      </c>
      <c r="I299" s="44" t="s">
        <v>54</v>
      </c>
      <c r="J299" s="5">
        <f t="shared" si="2"/>
        <v>26</v>
      </c>
      <c r="K299" s="6">
        <f t="shared" si="3"/>
        <v>3</v>
      </c>
      <c r="M299" s="84"/>
      <c r="O299" s="84"/>
    </row>
    <row r="300" ht="15.0" customHeight="1">
      <c r="C300" s="54" t="str">
        <f t="shared" si="1"/>
        <v>Baltasar Solanilla</v>
      </c>
      <c r="G300" s="60"/>
      <c r="I300" s="1"/>
      <c r="J300" s="5">
        <f t="shared" si="2"/>
        <v>0</v>
      </c>
      <c r="K300" s="6">
        <f t="shared" si="3"/>
        <v>0</v>
      </c>
      <c r="M300" s="84"/>
      <c r="O300" s="84"/>
    </row>
    <row r="301" ht="15.0" customHeight="1">
      <c r="C301" s="54" t="str">
        <f t="shared" si="1"/>
        <v>Baltasar Solanilla</v>
      </c>
      <c r="G301" s="60"/>
      <c r="I301" s="1"/>
      <c r="J301" s="5">
        <f t="shared" si="2"/>
        <v>0</v>
      </c>
      <c r="K301" s="6">
        <f t="shared" si="3"/>
        <v>0</v>
      </c>
      <c r="M301" s="84"/>
      <c r="O301" s="84"/>
    </row>
    <row r="302" ht="15.0" customHeight="1">
      <c r="C302" s="54" t="str">
        <f t="shared" si="1"/>
        <v>Baltasar Solanilla</v>
      </c>
      <c r="G302" s="60"/>
      <c r="I302" s="1"/>
      <c r="J302" s="5">
        <f t="shared" si="2"/>
        <v>0</v>
      </c>
      <c r="K302" s="6">
        <f t="shared" si="3"/>
        <v>0</v>
      </c>
      <c r="M302" s="84"/>
      <c r="O302" s="84"/>
    </row>
    <row r="303" ht="15.0" customHeight="1">
      <c r="C303" s="54" t="str">
        <f t="shared" si="1"/>
        <v>Baltasar Solanilla</v>
      </c>
      <c r="I303" s="1"/>
      <c r="J303" s="5">
        <f t="shared" si="2"/>
        <v>0</v>
      </c>
      <c r="K303" s="6">
        <f t="shared" si="3"/>
        <v>0</v>
      </c>
      <c r="M303" s="84"/>
      <c r="O303" s="84"/>
    </row>
    <row r="304" ht="15.0" customHeight="1">
      <c r="C304" s="54" t="str">
        <f t="shared" si="1"/>
        <v>Baltasar Solanilla</v>
      </c>
      <c r="I304" s="1"/>
      <c r="J304" s="5">
        <f t="shared" si="2"/>
        <v>0</v>
      </c>
      <c r="K304" s="6">
        <f t="shared" si="3"/>
        <v>0</v>
      </c>
      <c r="M304" s="84"/>
      <c r="O304" s="84"/>
    </row>
    <row r="305" ht="15.0" customHeight="1">
      <c r="C305" s="54" t="str">
        <f t="shared" si="1"/>
        <v>Juan Cruz</v>
      </c>
      <c r="E305" s="60" t="s">
        <v>93</v>
      </c>
      <c r="F305" s="60" t="s">
        <v>540</v>
      </c>
      <c r="G305" s="60" t="s">
        <v>541</v>
      </c>
      <c r="I305" s="1"/>
      <c r="J305" s="5">
        <f t="shared" si="2"/>
        <v>0</v>
      </c>
      <c r="K305" s="6">
        <f t="shared" si="3"/>
        <v>0</v>
      </c>
      <c r="M305" s="84"/>
      <c r="O305" s="84"/>
    </row>
    <row r="306" ht="15.0" customHeight="1">
      <c r="C306" s="54" t="str">
        <f t="shared" si="1"/>
        <v>Juan Cruz</v>
      </c>
      <c r="I306" s="1"/>
      <c r="J306" s="5">
        <f t="shared" si="2"/>
        <v>0</v>
      </c>
      <c r="K306" s="6">
        <f t="shared" si="3"/>
        <v>0</v>
      </c>
      <c r="M306" s="84"/>
      <c r="O306" s="84"/>
    </row>
    <row r="307" ht="15.0" customHeight="1">
      <c r="C307" s="54" t="str">
        <f t="shared" si="1"/>
        <v>Juan Cruz</v>
      </c>
      <c r="I307" s="1"/>
      <c r="J307" s="5">
        <f t="shared" si="2"/>
        <v>0</v>
      </c>
      <c r="K307" s="6">
        <f t="shared" si="3"/>
        <v>0</v>
      </c>
      <c r="M307" s="84"/>
      <c r="O307" s="84"/>
    </row>
    <row r="308" ht="15.0" customHeight="1">
      <c r="C308" s="54" t="str">
        <f t="shared" si="1"/>
        <v>Pablo Velazquez</v>
      </c>
      <c r="E308" s="60" t="s">
        <v>90</v>
      </c>
      <c r="F308" s="60" t="s">
        <v>540</v>
      </c>
      <c r="G308" s="60" t="s">
        <v>542</v>
      </c>
      <c r="I308" s="1"/>
      <c r="J308" s="5">
        <f t="shared" si="2"/>
        <v>0</v>
      </c>
      <c r="K308" s="6">
        <f t="shared" si="3"/>
        <v>0</v>
      </c>
      <c r="M308" s="84"/>
      <c r="O308" s="84"/>
    </row>
    <row r="309" ht="15.0" customHeight="1">
      <c r="C309" s="54" t="str">
        <f t="shared" si="1"/>
        <v>Pablo Velazquez</v>
      </c>
      <c r="I309" s="1"/>
      <c r="J309" s="5">
        <f t="shared" si="2"/>
        <v>0</v>
      </c>
      <c r="K309" s="6">
        <f t="shared" si="3"/>
        <v>0</v>
      </c>
      <c r="M309" s="84"/>
      <c r="O309" s="84"/>
    </row>
    <row r="310" ht="15.0" customHeight="1">
      <c r="C310" s="54" t="str">
        <f t="shared" si="1"/>
        <v>Pablo Velazquez</v>
      </c>
      <c r="I310" s="1"/>
      <c r="J310" s="5">
        <f t="shared" si="2"/>
        <v>0</v>
      </c>
      <c r="K310" s="6">
        <f t="shared" si="3"/>
        <v>0</v>
      </c>
      <c r="M310" s="84"/>
      <c r="O310" s="84"/>
    </row>
    <row r="311" ht="15.0" customHeight="1">
      <c r="C311" s="54" t="str">
        <f t="shared" si="1"/>
        <v>Juan Cruz</v>
      </c>
      <c r="E311" s="60" t="s">
        <v>93</v>
      </c>
      <c r="F311" s="60" t="s">
        <v>543</v>
      </c>
      <c r="G311" s="60" t="s">
        <v>544</v>
      </c>
      <c r="I311" s="1"/>
      <c r="J311" s="5">
        <f t="shared" si="2"/>
        <v>0</v>
      </c>
      <c r="K311" s="6">
        <f t="shared" si="3"/>
        <v>0</v>
      </c>
      <c r="M311" s="84"/>
      <c r="O311" s="84"/>
    </row>
    <row r="312" ht="15.0" customHeight="1">
      <c r="C312" s="54" t="str">
        <f t="shared" si="1"/>
        <v>Juan Cruz</v>
      </c>
      <c r="I312" s="1"/>
      <c r="J312" s="5">
        <f t="shared" si="2"/>
        <v>0</v>
      </c>
      <c r="K312" s="6">
        <f t="shared" si="3"/>
        <v>0</v>
      </c>
      <c r="M312" s="84"/>
      <c r="O312" s="84"/>
    </row>
    <row r="313" ht="15.0" customHeight="1">
      <c r="C313" s="54" t="str">
        <f t="shared" si="1"/>
        <v>Juan Cruz</v>
      </c>
      <c r="I313" s="1"/>
      <c r="J313" s="5">
        <f t="shared" si="2"/>
        <v>0</v>
      </c>
      <c r="K313" s="6">
        <f t="shared" si="3"/>
        <v>0</v>
      </c>
      <c r="M313" s="84"/>
      <c r="O313" s="84"/>
    </row>
    <row r="314" ht="15.0" customHeight="1">
      <c r="C314" s="54" t="str">
        <f t="shared" si="1"/>
        <v>Juan Cruz</v>
      </c>
      <c r="G314" s="60" t="s">
        <v>545</v>
      </c>
      <c r="I314" s="1"/>
      <c r="J314" s="5">
        <f t="shared" si="2"/>
        <v>0</v>
      </c>
      <c r="K314" s="6">
        <f t="shared" si="3"/>
        <v>0</v>
      </c>
      <c r="M314" s="84"/>
      <c r="O314" s="84"/>
    </row>
    <row r="315" ht="15.0" customHeight="1">
      <c r="C315" s="54" t="str">
        <f t="shared" si="1"/>
        <v>Adrian </v>
      </c>
      <c r="E315" s="60" t="s">
        <v>87</v>
      </c>
      <c r="F315" s="60" t="s">
        <v>530</v>
      </c>
      <c r="G315" s="60" t="s">
        <v>546</v>
      </c>
      <c r="I315" s="1"/>
      <c r="J315" s="5">
        <f t="shared" si="2"/>
        <v>0</v>
      </c>
      <c r="K315" s="6">
        <f t="shared" si="3"/>
        <v>0</v>
      </c>
      <c r="M315" s="84"/>
      <c r="O315" s="84"/>
    </row>
    <row r="316" ht="15.0" customHeight="1">
      <c r="C316" s="54" t="str">
        <f t="shared" si="1"/>
        <v>Nadia </v>
      </c>
      <c r="E316" s="60" t="s">
        <v>96</v>
      </c>
      <c r="F316" s="60" t="s">
        <v>530</v>
      </c>
      <c r="G316" s="60" t="s">
        <v>547</v>
      </c>
      <c r="I316" s="44" t="s">
        <v>35</v>
      </c>
      <c r="J316" s="5">
        <f t="shared" si="2"/>
        <v>33</v>
      </c>
      <c r="K316" s="6">
        <f t="shared" si="3"/>
        <v>5</v>
      </c>
      <c r="M316" s="84"/>
      <c r="O316" s="84"/>
    </row>
    <row r="317" ht="15.0" customHeight="1">
      <c r="C317" s="54" t="str">
        <f t="shared" si="1"/>
        <v>Baltasar </v>
      </c>
      <c r="E317" s="60" t="s">
        <v>83</v>
      </c>
      <c r="F317" s="60" t="s">
        <v>548</v>
      </c>
      <c r="G317" s="60" t="s">
        <v>549</v>
      </c>
      <c r="I317" s="44" t="s">
        <v>35</v>
      </c>
      <c r="J317" s="5">
        <f t="shared" si="2"/>
        <v>33</v>
      </c>
      <c r="K317" s="6">
        <f t="shared" si="3"/>
        <v>5</v>
      </c>
      <c r="M317" s="84"/>
      <c r="O317" s="84"/>
    </row>
    <row r="318" ht="15.0" customHeight="1">
      <c r="C318" s="54" t="str">
        <f t="shared" si="1"/>
        <v>Pablo </v>
      </c>
      <c r="E318" s="60" t="s">
        <v>89</v>
      </c>
      <c r="F318" s="60" t="s">
        <v>550</v>
      </c>
      <c r="G318" s="60" t="s">
        <v>551</v>
      </c>
      <c r="I318" s="1"/>
      <c r="J318" s="5">
        <f t="shared" si="2"/>
        <v>0</v>
      </c>
      <c r="K318" s="6">
        <f t="shared" si="3"/>
        <v>0</v>
      </c>
      <c r="M318" s="84"/>
      <c r="O318" s="84"/>
    </row>
    <row r="319" ht="15.0" customHeight="1">
      <c r="C319" s="54" t="str">
        <f t="shared" si="1"/>
        <v>Nadia </v>
      </c>
      <c r="E319" s="60" t="s">
        <v>96</v>
      </c>
      <c r="F319" s="60" t="s">
        <v>550</v>
      </c>
      <c r="G319" s="60" t="s">
        <v>552</v>
      </c>
      <c r="I319" s="44" t="s">
        <v>40</v>
      </c>
      <c r="J319" s="5">
        <f t="shared" si="2"/>
        <v>15</v>
      </c>
      <c r="K319" s="6">
        <f t="shared" si="3"/>
        <v>4</v>
      </c>
      <c r="M319" s="84"/>
      <c r="O319" s="84"/>
    </row>
    <row r="320" ht="15.0" customHeight="1">
      <c r="C320" s="54" t="str">
        <f t="shared" si="1"/>
        <v>Pablo </v>
      </c>
      <c r="E320" s="60" t="s">
        <v>89</v>
      </c>
      <c r="F320" s="60" t="s">
        <v>553</v>
      </c>
      <c r="G320" s="60" t="s">
        <v>554</v>
      </c>
      <c r="I320" s="44" t="s">
        <v>59</v>
      </c>
      <c r="J320" s="5">
        <f t="shared" si="2"/>
        <v>11</v>
      </c>
      <c r="K320" s="6">
        <f t="shared" si="3"/>
        <v>5</v>
      </c>
      <c r="M320" s="84"/>
      <c r="O320" s="84"/>
    </row>
    <row r="321" ht="15.0" customHeight="1">
      <c r="C321" s="54" t="str">
        <f t="shared" si="1"/>
        <v>Adrian </v>
      </c>
      <c r="E321" s="60" t="s">
        <v>87</v>
      </c>
      <c r="F321" s="60" t="s">
        <v>553</v>
      </c>
      <c r="G321" s="60" t="s">
        <v>555</v>
      </c>
      <c r="I321" s="1"/>
      <c r="J321" s="5">
        <f t="shared" si="2"/>
        <v>0</v>
      </c>
      <c r="K321" s="6">
        <f t="shared" si="3"/>
        <v>0</v>
      </c>
      <c r="M321" s="84"/>
      <c r="O321" s="84"/>
    </row>
    <row r="322" ht="15.0" customHeight="1">
      <c r="C322" s="54" t="str">
        <f t="shared" si="1"/>
        <v>Nadia </v>
      </c>
      <c r="E322" s="60" t="s">
        <v>96</v>
      </c>
      <c r="F322" s="60" t="s">
        <v>556</v>
      </c>
      <c r="G322" s="60" t="s">
        <v>557</v>
      </c>
      <c r="I322" s="1"/>
      <c r="J322" s="5">
        <f t="shared" si="2"/>
        <v>0</v>
      </c>
      <c r="K322" s="6">
        <f t="shared" si="3"/>
        <v>0</v>
      </c>
      <c r="M322" s="84"/>
      <c r="O322" s="84"/>
    </row>
    <row r="323" ht="15.0" customHeight="1">
      <c r="C323" s="54" t="str">
        <f t="shared" si="1"/>
        <v>Adrian </v>
      </c>
      <c r="E323" s="60" t="s">
        <v>87</v>
      </c>
      <c r="F323" s="60" t="s">
        <v>558</v>
      </c>
      <c r="G323" s="60" t="s">
        <v>317</v>
      </c>
      <c r="I323" s="1"/>
      <c r="J323" s="5">
        <f t="shared" si="2"/>
        <v>0</v>
      </c>
      <c r="K323" s="6">
        <f t="shared" si="3"/>
        <v>0</v>
      </c>
      <c r="M323" s="84"/>
      <c r="O323" s="84"/>
    </row>
    <row r="324" ht="15.0" customHeight="1">
      <c r="C324" s="54" t="str">
        <f t="shared" si="1"/>
        <v>Juan </v>
      </c>
      <c r="E324" s="60" t="s">
        <v>92</v>
      </c>
      <c r="F324" s="60" t="s">
        <v>559</v>
      </c>
      <c r="G324" s="60" t="s">
        <v>237</v>
      </c>
      <c r="I324" s="1"/>
      <c r="J324" s="5">
        <f t="shared" si="2"/>
        <v>0</v>
      </c>
      <c r="K324" s="6">
        <f t="shared" si="3"/>
        <v>0</v>
      </c>
      <c r="M324" s="84"/>
      <c r="O324" s="84"/>
    </row>
    <row r="325" ht="15.0" customHeight="1">
      <c r="C325" s="54" t="str">
        <f t="shared" si="1"/>
        <v>Pablo </v>
      </c>
      <c r="E325" s="60" t="s">
        <v>89</v>
      </c>
      <c r="F325" s="60" t="s">
        <v>560</v>
      </c>
      <c r="G325" s="60" t="s">
        <v>561</v>
      </c>
      <c r="I325" s="1"/>
      <c r="J325" s="5">
        <f t="shared" si="2"/>
        <v>0</v>
      </c>
      <c r="K325" s="6">
        <f t="shared" si="3"/>
        <v>0</v>
      </c>
      <c r="M325" s="84"/>
      <c r="O325" s="84"/>
    </row>
    <row r="326" ht="15.0" customHeight="1">
      <c r="C326" s="54" t="str">
        <f t="shared" si="1"/>
        <v>Pablo </v>
      </c>
      <c r="G326" s="60" t="s">
        <v>541</v>
      </c>
      <c r="I326" s="1"/>
      <c r="J326" s="5">
        <f t="shared" si="2"/>
        <v>0</v>
      </c>
      <c r="K326" s="6">
        <f t="shared" si="3"/>
        <v>0</v>
      </c>
      <c r="M326" s="84"/>
      <c r="O326" s="84"/>
    </row>
    <row r="327" ht="15.0" customHeight="1">
      <c r="C327" s="54" t="str">
        <f t="shared" si="1"/>
        <v>Adrian </v>
      </c>
      <c r="E327" s="60" t="s">
        <v>87</v>
      </c>
      <c r="F327" s="60" t="s">
        <v>560</v>
      </c>
      <c r="G327" s="60" t="s">
        <v>562</v>
      </c>
      <c r="I327" s="1"/>
      <c r="J327" s="5">
        <f t="shared" si="2"/>
        <v>0</v>
      </c>
      <c r="K327" s="6">
        <f t="shared" si="3"/>
        <v>0</v>
      </c>
      <c r="M327" s="84"/>
      <c r="O327" s="84"/>
    </row>
    <row r="328" ht="15.0" customHeight="1">
      <c r="C328" s="54" t="str">
        <f t="shared" si="1"/>
        <v>Juan </v>
      </c>
      <c r="E328" s="60" t="s">
        <v>92</v>
      </c>
      <c r="F328" s="60" t="s">
        <v>563</v>
      </c>
      <c r="G328" s="60" t="s">
        <v>564</v>
      </c>
      <c r="I328" s="1"/>
      <c r="J328" s="5">
        <f t="shared" si="2"/>
        <v>0</v>
      </c>
      <c r="K328" s="6">
        <f t="shared" si="3"/>
        <v>0</v>
      </c>
      <c r="M328" s="84"/>
      <c r="O328" s="84"/>
    </row>
    <row r="329" ht="15.0" customHeight="1">
      <c r="C329" s="54" t="str">
        <f t="shared" si="1"/>
        <v>Juan </v>
      </c>
      <c r="G329" s="60" t="s">
        <v>565</v>
      </c>
      <c r="I329" s="1"/>
      <c r="J329" s="5">
        <f t="shared" si="2"/>
        <v>0</v>
      </c>
      <c r="K329" s="6">
        <f t="shared" si="3"/>
        <v>0</v>
      </c>
      <c r="M329" s="84"/>
      <c r="O329" s="84"/>
    </row>
    <row r="330" ht="15.0" customHeight="1">
      <c r="C330" s="54" t="str">
        <f t="shared" si="1"/>
        <v>Juan </v>
      </c>
      <c r="G330" s="60" t="s">
        <v>566</v>
      </c>
      <c r="I330" s="44" t="s">
        <v>76</v>
      </c>
      <c r="J330" s="5">
        <f t="shared" si="2"/>
        <v>19</v>
      </c>
      <c r="K330" s="6">
        <f t="shared" si="3"/>
        <v>7</v>
      </c>
      <c r="M330" s="84"/>
      <c r="O330" s="84"/>
    </row>
    <row r="331" ht="15.0" customHeight="1">
      <c r="C331" s="54" t="str">
        <f t="shared" si="1"/>
        <v>Pablo </v>
      </c>
      <c r="E331" s="60" t="s">
        <v>89</v>
      </c>
      <c r="F331" s="60" t="s">
        <v>563</v>
      </c>
      <c r="G331" s="60" t="s">
        <v>567</v>
      </c>
      <c r="I331" s="1"/>
      <c r="J331" s="5">
        <f t="shared" si="2"/>
        <v>0</v>
      </c>
      <c r="K331" s="6">
        <f t="shared" si="3"/>
        <v>0</v>
      </c>
      <c r="M331" s="84"/>
      <c r="O331" s="84"/>
    </row>
    <row r="332" ht="15.0" customHeight="1">
      <c r="C332" s="54" t="str">
        <f t="shared" si="1"/>
        <v>Juan </v>
      </c>
      <c r="E332" s="60" t="s">
        <v>92</v>
      </c>
      <c r="F332" s="60" t="s">
        <v>563</v>
      </c>
      <c r="G332" s="60" t="s">
        <v>568</v>
      </c>
      <c r="I332" s="1"/>
      <c r="J332" s="5">
        <f t="shared" si="2"/>
        <v>0</v>
      </c>
      <c r="K332" s="6">
        <f t="shared" si="3"/>
        <v>0</v>
      </c>
      <c r="M332" s="84"/>
      <c r="O332" s="84"/>
    </row>
    <row r="333" ht="15.0" customHeight="1">
      <c r="C333" s="54" t="str">
        <f t="shared" si="1"/>
        <v>Pablo </v>
      </c>
      <c r="E333" s="60" t="s">
        <v>89</v>
      </c>
      <c r="F333" s="60" t="s">
        <v>563</v>
      </c>
      <c r="G333" s="60" t="s">
        <v>569</v>
      </c>
      <c r="I333" s="1"/>
      <c r="J333" s="5">
        <f t="shared" si="2"/>
        <v>0</v>
      </c>
      <c r="K333" s="6">
        <f t="shared" si="3"/>
        <v>0</v>
      </c>
      <c r="M333" s="84"/>
      <c r="O333" s="84"/>
    </row>
    <row r="334" ht="15.0" customHeight="1">
      <c r="C334" s="54" t="str">
        <f t="shared" si="1"/>
        <v>Juan </v>
      </c>
      <c r="E334" s="60" t="s">
        <v>92</v>
      </c>
      <c r="F334" s="60" t="s">
        <v>563</v>
      </c>
      <c r="G334" s="60" t="s">
        <v>317</v>
      </c>
      <c r="I334" s="1"/>
      <c r="J334" s="5">
        <f t="shared" si="2"/>
        <v>0</v>
      </c>
      <c r="K334" s="6">
        <f t="shared" si="3"/>
        <v>0</v>
      </c>
      <c r="M334" s="84"/>
      <c r="O334" s="84"/>
    </row>
    <row r="335" ht="15.0" customHeight="1">
      <c r="C335" s="54" t="str">
        <f t="shared" si="1"/>
        <v>Pablo </v>
      </c>
      <c r="E335" s="60" t="s">
        <v>89</v>
      </c>
      <c r="F335" s="60" t="s">
        <v>570</v>
      </c>
      <c r="G335" s="60" t="s">
        <v>571</v>
      </c>
      <c r="I335" s="44" t="s">
        <v>139</v>
      </c>
      <c r="J335" s="5">
        <f t="shared" si="2"/>
        <v>3</v>
      </c>
      <c r="K335" s="6">
        <f t="shared" si="3"/>
        <v>5</v>
      </c>
      <c r="M335" s="84"/>
      <c r="O335" s="84"/>
    </row>
    <row r="336" ht="15.0" customHeight="1">
      <c r="C336" s="54" t="str">
        <f t="shared" si="1"/>
        <v>Pablo </v>
      </c>
      <c r="G336" s="60" t="s">
        <v>572</v>
      </c>
      <c r="I336" s="1"/>
      <c r="J336" s="5">
        <f t="shared" si="2"/>
        <v>0</v>
      </c>
      <c r="K336" s="6">
        <f t="shared" si="3"/>
        <v>0</v>
      </c>
      <c r="M336" s="84"/>
      <c r="O336" s="84"/>
    </row>
    <row r="337" ht="15.0" customHeight="1">
      <c r="C337" s="54" t="str">
        <f t="shared" si="1"/>
        <v>Juan </v>
      </c>
      <c r="E337" s="60" t="s">
        <v>92</v>
      </c>
      <c r="F337" s="60" t="s">
        <v>570</v>
      </c>
      <c r="G337" s="60" t="s">
        <v>573</v>
      </c>
      <c r="I337" s="1"/>
      <c r="J337" s="5">
        <f t="shared" si="2"/>
        <v>0</v>
      </c>
      <c r="K337" s="6">
        <f t="shared" si="3"/>
        <v>0</v>
      </c>
      <c r="M337" s="84"/>
      <c r="O337" s="84"/>
    </row>
    <row r="338" ht="15.0" customHeight="1">
      <c r="C338" s="54" t="str">
        <f t="shared" si="1"/>
        <v>Baltasar </v>
      </c>
      <c r="E338" s="60" t="s">
        <v>83</v>
      </c>
      <c r="F338" s="60" t="s">
        <v>570</v>
      </c>
      <c r="G338" s="60" t="s">
        <v>574</v>
      </c>
      <c r="I338" s="1"/>
      <c r="J338" s="5">
        <f t="shared" si="2"/>
        <v>0</v>
      </c>
      <c r="K338" s="6">
        <f t="shared" si="3"/>
        <v>0</v>
      </c>
      <c r="M338" s="84"/>
      <c r="O338" s="84"/>
    </row>
    <row r="339" ht="15.0" customHeight="1">
      <c r="C339" s="54" t="str">
        <f t="shared" si="1"/>
        <v>Pablo </v>
      </c>
      <c r="E339" s="60" t="s">
        <v>89</v>
      </c>
      <c r="F339" s="60" t="s">
        <v>575</v>
      </c>
      <c r="G339" s="60" t="s">
        <v>576</v>
      </c>
      <c r="I339" s="44" t="s">
        <v>148</v>
      </c>
      <c r="J339" s="5">
        <f t="shared" si="2"/>
        <v>5</v>
      </c>
      <c r="K339" s="6">
        <f t="shared" si="3"/>
        <v>4</v>
      </c>
      <c r="M339" s="84"/>
      <c r="O339" s="84"/>
    </row>
    <row r="340" ht="15.0" customHeight="1">
      <c r="C340" s="54" t="str">
        <f t="shared" si="1"/>
        <v>Pablo </v>
      </c>
      <c r="G340" s="60" t="s">
        <v>577</v>
      </c>
      <c r="I340" s="1"/>
      <c r="J340" s="5">
        <f t="shared" si="2"/>
        <v>0</v>
      </c>
      <c r="K340" s="6">
        <f t="shared" si="3"/>
        <v>0</v>
      </c>
      <c r="M340" s="84"/>
      <c r="O340" s="84"/>
    </row>
    <row r="341" ht="15.0" customHeight="1">
      <c r="C341" s="54" t="str">
        <f t="shared" si="1"/>
        <v>Pablo </v>
      </c>
      <c r="G341" s="60" t="s">
        <v>578</v>
      </c>
      <c r="I341" s="1"/>
      <c r="J341" s="5">
        <f t="shared" si="2"/>
        <v>0</v>
      </c>
      <c r="K341" s="6">
        <f t="shared" si="3"/>
        <v>0</v>
      </c>
      <c r="M341" s="84"/>
      <c r="O341" s="84"/>
    </row>
    <row r="342" ht="15.0" customHeight="1">
      <c r="C342" s="54" t="str">
        <f t="shared" si="1"/>
        <v>Pablo </v>
      </c>
      <c r="G342" s="60" t="s">
        <v>579</v>
      </c>
      <c r="I342" s="1"/>
      <c r="J342" s="5">
        <f t="shared" si="2"/>
        <v>0</v>
      </c>
      <c r="K342" s="6">
        <f t="shared" si="3"/>
        <v>0</v>
      </c>
      <c r="M342" s="84"/>
      <c r="O342" s="84"/>
    </row>
    <row r="343" ht="15.0" customHeight="1">
      <c r="C343" s="54" t="str">
        <f t="shared" si="1"/>
        <v>Pablo </v>
      </c>
      <c r="G343" s="60" t="s">
        <v>580</v>
      </c>
      <c r="I343" s="1"/>
      <c r="J343" s="5">
        <f t="shared" si="2"/>
        <v>0</v>
      </c>
      <c r="K343" s="6">
        <f t="shared" si="3"/>
        <v>0</v>
      </c>
      <c r="M343" s="84"/>
      <c r="O343" s="84"/>
    </row>
    <row r="344" ht="15.0" customHeight="1">
      <c r="C344" s="54" t="str">
        <f t="shared" si="1"/>
        <v>Pablo </v>
      </c>
      <c r="G344" s="60" t="s">
        <v>581</v>
      </c>
      <c r="I344" s="1"/>
      <c r="J344" s="5">
        <f t="shared" si="2"/>
        <v>0</v>
      </c>
      <c r="K344" s="6">
        <f t="shared" si="3"/>
        <v>0</v>
      </c>
      <c r="M344" s="84"/>
      <c r="O344" s="84"/>
    </row>
    <row r="345" ht="15.0" customHeight="1">
      <c r="C345" s="54" t="str">
        <f t="shared" si="1"/>
        <v>Pablo </v>
      </c>
      <c r="G345" s="60" t="s">
        <v>582</v>
      </c>
      <c r="I345" s="1"/>
      <c r="J345" s="5">
        <f t="shared" si="2"/>
        <v>0</v>
      </c>
      <c r="K345" s="6">
        <f t="shared" si="3"/>
        <v>0</v>
      </c>
      <c r="M345" s="84"/>
      <c r="O345" s="84"/>
    </row>
    <row r="346" ht="15.0" customHeight="1">
      <c r="C346" s="54" t="str">
        <f t="shared" si="1"/>
        <v>Pablo </v>
      </c>
      <c r="G346" s="60" t="s">
        <v>583</v>
      </c>
      <c r="I346" s="1"/>
      <c r="J346" s="5">
        <f t="shared" si="2"/>
        <v>0</v>
      </c>
      <c r="K346" s="6">
        <f t="shared" si="3"/>
        <v>0</v>
      </c>
      <c r="M346" s="84"/>
      <c r="O346" s="84"/>
    </row>
    <row r="347" ht="15.0" customHeight="1">
      <c r="C347" s="54" t="str">
        <f t="shared" si="1"/>
        <v>Pablo </v>
      </c>
      <c r="G347" s="60" t="s">
        <v>584</v>
      </c>
      <c r="I347" s="1"/>
      <c r="J347" s="5">
        <f t="shared" si="2"/>
        <v>0</v>
      </c>
      <c r="K347" s="6">
        <f t="shared" si="3"/>
        <v>0</v>
      </c>
      <c r="M347" s="84"/>
      <c r="O347" s="84"/>
    </row>
    <row r="348" ht="15.0" customHeight="1">
      <c r="C348" s="54" t="str">
        <f t="shared" si="1"/>
        <v>Pablo </v>
      </c>
      <c r="G348" s="60" t="s">
        <v>585</v>
      </c>
      <c r="I348" s="1"/>
      <c r="J348" s="5">
        <f t="shared" si="2"/>
        <v>0</v>
      </c>
      <c r="K348" s="6">
        <f t="shared" si="3"/>
        <v>0</v>
      </c>
      <c r="M348" s="84"/>
      <c r="O348" s="84"/>
    </row>
    <row r="349" ht="15.0" customHeight="1">
      <c r="C349" s="54" t="str">
        <f t="shared" si="1"/>
        <v>Pablo </v>
      </c>
      <c r="G349" s="60" t="s">
        <v>586</v>
      </c>
      <c r="I349" s="1"/>
      <c r="J349" s="5">
        <f t="shared" si="2"/>
        <v>0</v>
      </c>
      <c r="K349" s="6">
        <f t="shared" si="3"/>
        <v>0</v>
      </c>
      <c r="M349" s="84"/>
      <c r="O349" s="84"/>
    </row>
    <row r="350" ht="15.0" customHeight="1">
      <c r="C350" s="54" t="str">
        <f t="shared" si="1"/>
        <v>Pablo </v>
      </c>
      <c r="G350" s="60" t="s">
        <v>587</v>
      </c>
      <c r="I350" s="1"/>
      <c r="J350" s="5">
        <f t="shared" si="2"/>
        <v>0</v>
      </c>
      <c r="K350" s="6">
        <f t="shared" si="3"/>
        <v>0</v>
      </c>
      <c r="M350" s="84"/>
      <c r="O350" s="84"/>
    </row>
    <row r="351" ht="15.0" customHeight="1">
      <c r="C351" s="54" t="str">
        <f t="shared" si="1"/>
        <v>Pablo </v>
      </c>
      <c r="G351" s="60" t="s">
        <v>588</v>
      </c>
      <c r="I351" s="1"/>
      <c r="J351" s="5">
        <f t="shared" si="2"/>
        <v>0</v>
      </c>
      <c r="K351" s="6">
        <f t="shared" si="3"/>
        <v>0</v>
      </c>
      <c r="M351" s="84"/>
      <c r="O351" s="84"/>
    </row>
    <row r="352" ht="15.0" customHeight="1">
      <c r="C352" s="54" t="str">
        <f t="shared" si="1"/>
        <v>Pablo </v>
      </c>
      <c r="G352" s="60" t="s">
        <v>589</v>
      </c>
      <c r="I352" s="1"/>
      <c r="J352" s="5">
        <f t="shared" si="2"/>
        <v>0</v>
      </c>
      <c r="K352" s="6">
        <f t="shared" si="3"/>
        <v>0</v>
      </c>
      <c r="M352" s="84"/>
      <c r="O352" s="84"/>
    </row>
    <row r="353" ht="15.0" customHeight="1">
      <c r="C353" s="54" t="str">
        <f t="shared" si="1"/>
        <v>Pablo </v>
      </c>
      <c r="G353" s="60" t="s">
        <v>590</v>
      </c>
      <c r="I353" s="1"/>
      <c r="J353" s="5">
        <f t="shared" si="2"/>
        <v>0</v>
      </c>
      <c r="K353" s="6">
        <f t="shared" si="3"/>
        <v>0</v>
      </c>
      <c r="M353" s="84"/>
      <c r="O353" s="84"/>
    </row>
    <row r="354" ht="15.0" customHeight="1">
      <c r="C354" s="54" t="str">
        <f t="shared" si="1"/>
        <v>Pablo </v>
      </c>
      <c r="G354" s="60" t="s">
        <v>591</v>
      </c>
      <c r="I354" s="44" t="s">
        <v>100</v>
      </c>
      <c r="J354" s="5">
        <f t="shared" si="2"/>
        <v>35</v>
      </c>
      <c r="K354" s="6">
        <f t="shared" si="3"/>
        <v>6</v>
      </c>
      <c r="M354" s="84"/>
      <c r="O354" s="84"/>
    </row>
    <row r="355" ht="15.0" customHeight="1">
      <c r="C355" s="54" t="str">
        <f t="shared" si="1"/>
        <v>Pablo </v>
      </c>
      <c r="G355" s="60" t="s">
        <v>358</v>
      </c>
      <c r="I355" s="1"/>
      <c r="J355" s="5">
        <f t="shared" si="2"/>
        <v>0</v>
      </c>
      <c r="K355" s="6">
        <f t="shared" si="3"/>
        <v>0</v>
      </c>
      <c r="M355" s="84"/>
      <c r="O355" s="84"/>
    </row>
    <row r="356" ht="15.0" customHeight="1">
      <c r="C356" s="54" t="str">
        <f t="shared" si="1"/>
        <v>Juan </v>
      </c>
      <c r="E356" s="60" t="s">
        <v>92</v>
      </c>
      <c r="F356" s="60" t="s">
        <v>592</v>
      </c>
      <c r="G356" s="60" t="s">
        <v>573</v>
      </c>
      <c r="I356" s="1"/>
      <c r="J356" s="5">
        <f t="shared" si="2"/>
        <v>0</v>
      </c>
      <c r="K356" s="6">
        <f t="shared" si="3"/>
        <v>0</v>
      </c>
      <c r="M356" s="84"/>
      <c r="O356" s="84"/>
    </row>
    <row r="357" ht="15.0" customHeight="1">
      <c r="C357" s="54" t="str">
        <f t="shared" si="1"/>
        <v>Baltasar </v>
      </c>
      <c r="E357" s="60" t="s">
        <v>83</v>
      </c>
      <c r="F357" s="60" t="s">
        <v>593</v>
      </c>
      <c r="G357" s="60" t="s">
        <v>594</v>
      </c>
      <c r="I357" s="1"/>
      <c r="J357" s="5">
        <f t="shared" si="2"/>
        <v>0</v>
      </c>
      <c r="K357" s="6">
        <f t="shared" si="3"/>
        <v>0</v>
      </c>
      <c r="M357" s="84"/>
      <c r="O357" s="84"/>
    </row>
    <row r="358" ht="15.0" customHeight="1">
      <c r="C358" s="54" t="str">
        <f t="shared" si="1"/>
        <v>Baltasar </v>
      </c>
      <c r="G358" s="60" t="s">
        <v>595</v>
      </c>
      <c r="I358" s="44" t="s">
        <v>165</v>
      </c>
      <c r="J358" s="5">
        <f t="shared" si="2"/>
        <v>9</v>
      </c>
      <c r="K358" s="6">
        <f t="shared" si="3"/>
        <v>11</v>
      </c>
      <c r="M358" s="84"/>
      <c r="O358" s="84"/>
    </row>
    <row r="359" ht="15.0" customHeight="1">
      <c r="C359" s="54" t="str">
        <f t="shared" si="1"/>
        <v>Baltasar </v>
      </c>
      <c r="G359" s="60" t="s">
        <v>596</v>
      </c>
      <c r="I359" s="1"/>
      <c r="J359" s="5">
        <f t="shared" si="2"/>
        <v>0</v>
      </c>
      <c r="K359" s="6">
        <f t="shared" si="3"/>
        <v>0</v>
      </c>
      <c r="M359" s="84"/>
      <c r="O359" s="84"/>
    </row>
    <row r="360" ht="15.0" customHeight="1">
      <c r="C360" s="54" t="str">
        <f t="shared" si="1"/>
        <v>Baltasar </v>
      </c>
      <c r="G360" s="60" t="s">
        <v>597</v>
      </c>
      <c r="I360" s="44" t="s">
        <v>137</v>
      </c>
      <c r="J360" s="5">
        <f t="shared" si="2"/>
        <v>17</v>
      </c>
      <c r="K360" s="6">
        <f t="shared" si="3"/>
        <v>5</v>
      </c>
      <c r="M360" s="84"/>
      <c r="O360" s="84"/>
    </row>
    <row r="361" ht="15.0" customHeight="1">
      <c r="C361" s="54" t="str">
        <f t="shared" si="1"/>
        <v>Pablo </v>
      </c>
      <c r="E361" s="60" t="s">
        <v>89</v>
      </c>
      <c r="F361" s="60" t="s">
        <v>593</v>
      </c>
      <c r="G361" s="60" t="s">
        <v>598</v>
      </c>
      <c r="I361" s="1"/>
      <c r="J361" s="5">
        <f t="shared" si="2"/>
        <v>0</v>
      </c>
      <c r="K361" s="6">
        <f t="shared" si="3"/>
        <v>0</v>
      </c>
      <c r="M361" s="84"/>
      <c r="O361" s="84"/>
    </row>
    <row r="362" ht="15.0" customHeight="1">
      <c r="C362" s="54" t="str">
        <f t="shared" si="1"/>
        <v>Pablo </v>
      </c>
      <c r="G362" s="60" t="s">
        <v>599</v>
      </c>
      <c r="I362" s="44" t="s">
        <v>249</v>
      </c>
      <c r="J362" s="5">
        <f t="shared" si="2"/>
        <v>31</v>
      </c>
      <c r="K362" s="6">
        <f t="shared" si="3"/>
        <v>1</v>
      </c>
      <c r="M362" s="84"/>
      <c r="O362" s="84"/>
    </row>
    <row r="363" ht="15.0" customHeight="1">
      <c r="C363" s="54" t="str">
        <f t="shared" si="1"/>
        <v>Juan </v>
      </c>
      <c r="E363" s="60" t="s">
        <v>92</v>
      </c>
      <c r="F363" s="60" t="s">
        <v>600</v>
      </c>
      <c r="G363" s="60" t="s">
        <v>601</v>
      </c>
      <c r="I363" s="1"/>
      <c r="J363" s="5">
        <f t="shared" si="2"/>
        <v>0</v>
      </c>
      <c r="K363" s="6">
        <f t="shared" si="3"/>
        <v>0</v>
      </c>
      <c r="M363" s="84"/>
      <c r="O363" s="84"/>
    </row>
    <row r="364" ht="15.0" customHeight="1">
      <c r="C364" s="54" t="str">
        <f t="shared" si="1"/>
        <v>Juan </v>
      </c>
      <c r="G364" s="60" t="s">
        <v>602</v>
      </c>
      <c r="I364" s="44" t="s">
        <v>186</v>
      </c>
      <c r="J364" s="5">
        <f t="shared" si="2"/>
        <v>14</v>
      </c>
      <c r="K364" s="6">
        <f t="shared" si="3"/>
        <v>5</v>
      </c>
      <c r="M364" s="84"/>
      <c r="O364" s="84"/>
    </row>
    <row r="365" ht="15.0" customHeight="1">
      <c r="C365" s="54" t="str">
        <f t="shared" si="1"/>
        <v>Pablo </v>
      </c>
      <c r="E365" s="60" t="s">
        <v>89</v>
      </c>
      <c r="F365" s="60" t="s">
        <v>600</v>
      </c>
      <c r="G365" s="60" t="s">
        <v>603</v>
      </c>
      <c r="I365" s="44" t="s">
        <v>98</v>
      </c>
      <c r="J365" s="5">
        <f t="shared" si="2"/>
        <v>29</v>
      </c>
      <c r="K365" s="6">
        <f t="shared" si="3"/>
        <v>4</v>
      </c>
      <c r="M365" s="84"/>
      <c r="O365" s="84"/>
    </row>
    <row r="366" ht="15.0" customHeight="1">
      <c r="C366" s="54" t="str">
        <f t="shared" si="1"/>
        <v>Pablo </v>
      </c>
      <c r="G366" s="60" t="s">
        <v>604</v>
      </c>
      <c r="I366" s="1"/>
      <c r="J366" s="5">
        <f t="shared" si="2"/>
        <v>0</v>
      </c>
      <c r="K366" s="6">
        <f t="shared" si="3"/>
        <v>0</v>
      </c>
      <c r="M366" s="84"/>
      <c r="O366" s="84"/>
    </row>
    <row r="367" ht="15.0" customHeight="1">
      <c r="C367" s="54" t="str">
        <f t="shared" si="1"/>
        <v>Pablo </v>
      </c>
      <c r="G367" s="60" t="s">
        <v>605</v>
      </c>
      <c r="I367" s="1"/>
      <c r="J367" s="5">
        <f t="shared" si="2"/>
        <v>0</v>
      </c>
      <c r="K367" s="6">
        <f t="shared" si="3"/>
        <v>0</v>
      </c>
      <c r="M367" s="84"/>
      <c r="O367" s="84"/>
    </row>
    <row r="368" ht="15.0" customHeight="1">
      <c r="C368" s="54" t="str">
        <f t="shared" si="1"/>
        <v>Baltasar </v>
      </c>
      <c r="E368" s="60" t="s">
        <v>83</v>
      </c>
      <c r="F368" s="60" t="s">
        <v>600</v>
      </c>
      <c r="G368" s="60" t="s">
        <v>606</v>
      </c>
      <c r="I368" s="44" t="s">
        <v>54</v>
      </c>
      <c r="J368" s="5">
        <f t="shared" si="2"/>
        <v>26</v>
      </c>
      <c r="K368" s="6">
        <f t="shared" si="3"/>
        <v>3</v>
      </c>
      <c r="M368" s="84"/>
      <c r="O368" s="84"/>
    </row>
    <row r="369" ht="15.0" customHeight="1">
      <c r="C369" s="54" t="str">
        <f t="shared" si="1"/>
        <v>Pablo </v>
      </c>
      <c r="E369" s="60" t="s">
        <v>89</v>
      </c>
      <c r="F369" s="60" t="s">
        <v>600</v>
      </c>
      <c r="G369" s="60" t="s">
        <v>607</v>
      </c>
      <c r="I369" s="1"/>
      <c r="J369" s="5">
        <f t="shared" si="2"/>
        <v>0</v>
      </c>
      <c r="K369" s="6">
        <f t="shared" si="3"/>
        <v>0</v>
      </c>
      <c r="M369" s="84"/>
      <c r="O369" s="84"/>
    </row>
    <row r="370" ht="15.0" customHeight="1">
      <c r="C370" s="54" t="str">
        <f t="shared" si="1"/>
        <v>Pablo </v>
      </c>
      <c r="G370" s="60" t="s">
        <v>608</v>
      </c>
      <c r="I370" s="44" t="s">
        <v>211</v>
      </c>
      <c r="J370" s="5">
        <f t="shared" si="2"/>
        <v>21</v>
      </c>
      <c r="K370" s="6">
        <f t="shared" si="3"/>
        <v>7</v>
      </c>
      <c r="M370" s="84"/>
      <c r="O370" s="84"/>
    </row>
    <row r="371" ht="15.0" customHeight="1">
      <c r="C371" s="54" t="str">
        <f t="shared" si="1"/>
        <v>Adrian </v>
      </c>
      <c r="E371" s="60" t="s">
        <v>87</v>
      </c>
      <c r="F371" s="60" t="s">
        <v>609</v>
      </c>
      <c r="G371" s="60" t="s">
        <v>610</v>
      </c>
      <c r="I371" s="1"/>
      <c r="J371" s="5">
        <f t="shared" si="2"/>
        <v>0</v>
      </c>
      <c r="K371" s="6">
        <f t="shared" si="3"/>
        <v>0</v>
      </c>
      <c r="M371" s="84"/>
      <c r="O371" s="84"/>
    </row>
    <row r="372" ht="15.0" customHeight="1">
      <c r="C372" s="54" t="str">
        <f t="shared" si="1"/>
        <v>Adrian </v>
      </c>
      <c r="G372" s="60" t="s">
        <v>611</v>
      </c>
      <c r="I372" s="1"/>
      <c r="J372" s="5">
        <f t="shared" si="2"/>
        <v>0</v>
      </c>
      <c r="K372" s="6">
        <f t="shared" si="3"/>
        <v>0</v>
      </c>
      <c r="M372" s="84"/>
      <c r="O372" s="84"/>
    </row>
    <row r="373" ht="15.0" customHeight="1">
      <c r="C373" s="54" t="str">
        <f t="shared" si="1"/>
        <v>Adrian </v>
      </c>
      <c r="G373" s="60" t="s">
        <v>612</v>
      </c>
      <c r="I373" s="44" t="s">
        <v>249</v>
      </c>
      <c r="J373" s="5">
        <f t="shared" si="2"/>
        <v>31</v>
      </c>
      <c r="K373" s="6">
        <f t="shared" si="3"/>
        <v>1</v>
      </c>
      <c r="M373" s="84"/>
      <c r="O373" s="84"/>
    </row>
    <row r="374" ht="15.0" customHeight="1">
      <c r="C374" s="54" t="str">
        <f t="shared" si="1"/>
        <v>Nadia </v>
      </c>
      <c r="E374" s="60" t="s">
        <v>96</v>
      </c>
      <c r="F374" s="60" t="s">
        <v>613</v>
      </c>
      <c r="G374" s="60" t="s">
        <v>614</v>
      </c>
      <c r="I374" s="1"/>
      <c r="J374" s="5">
        <f t="shared" si="2"/>
        <v>0</v>
      </c>
      <c r="K374" s="6">
        <f t="shared" si="3"/>
        <v>0</v>
      </c>
      <c r="M374" s="84"/>
      <c r="O374" s="84"/>
    </row>
    <row r="375" ht="15.0" customHeight="1">
      <c r="C375" s="54" t="str">
        <f t="shared" si="1"/>
        <v>Pablo </v>
      </c>
      <c r="E375" s="60" t="s">
        <v>89</v>
      </c>
      <c r="F375" s="60" t="s">
        <v>615</v>
      </c>
      <c r="G375" s="60" t="s">
        <v>616</v>
      </c>
      <c r="I375" s="1"/>
      <c r="J375" s="5">
        <f t="shared" si="2"/>
        <v>0</v>
      </c>
      <c r="K375" s="6">
        <f t="shared" si="3"/>
        <v>0</v>
      </c>
      <c r="M375" s="84"/>
      <c r="O375" s="84"/>
    </row>
    <row r="376" ht="15.0" customHeight="1">
      <c r="C376" s="54" t="str">
        <f t="shared" si="1"/>
        <v>Pablo </v>
      </c>
      <c r="G376" s="60" t="s">
        <v>617</v>
      </c>
      <c r="I376" s="1"/>
      <c r="J376" s="5">
        <f t="shared" si="2"/>
        <v>0</v>
      </c>
      <c r="K376" s="6">
        <f t="shared" si="3"/>
        <v>0</v>
      </c>
      <c r="M376" s="84"/>
      <c r="O376" s="84"/>
    </row>
    <row r="377" ht="15.0" customHeight="1">
      <c r="C377" s="54" t="str">
        <f t="shared" si="1"/>
        <v>Juan </v>
      </c>
      <c r="E377" s="60" t="s">
        <v>92</v>
      </c>
      <c r="F377" s="60" t="s">
        <v>618</v>
      </c>
      <c r="G377" s="60" t="s">
        <v>619</v>
      </c>
      <c r="I377" s="1"/>
      <c r="J377" s="5">
        <f t="shared" si="2"/>
        <v>0</v>
      </c>
      <c r="K377" s="6">
        <f t="shared" si="3"/>
        <v>0</v>
      </c>
      <c r="M377" s="84"/>
      <c r="O377" s="84"/>
    </row>
    <row r="378" ht="15.0" customHeight="1">
      <c r="C378" s="54" t="str">
        <f t="shared" si="1"/>
        <v>Adrian </v>
      </c>
      <c r="E378" s="60" t="s">
        <v>87</v>
      </c>
      <c r="F378" s="60" t="s">
        <v>618</v>
      </c>
      <c r="G378" s="60" t="s">
        <v>620</v>
      </c>
      <c r="I378" s="1"/>
      <c r="J378" s="5">
        <f t="shared" si="2"/>
        <v>0</v>
      </c>
      <c r="K378" s="6">
        <f t="shared" si="3"/>
        <v>0</v>
      </c>
      <c r="M378" s="84"/>
      <c r="O378" s="84"/>
    </row>
    <row r="379" ht="15.0" customHeight="1">
      <c r="C379" s="54" t="str">
        <f t="shared" si="1"/>
        <v>Adrian </v>
      </c>
      <c r="G379" s="60" t="s">
        <v>621</v>
      </c>
      <c r="I379" s="1"/>
      <c r="J379" s="5">
        <f t="shared" si="2"/>
        <v>0</v>
      </c>
      <c r="K379" s="6">
        <f t="shared" si="3"/>
        <v>0</v>
      </c>
      <c r="M379" s="84"/>
      <c r="O379" s="84"/>
    </row>
    <row r="380" ht="15.0" customHeight="1">
      <c r="C380" s="54" t="str">
        <f t="shared" si="1"/>
        <v>Nadia </v>
      </c>
      <c r="E380" s="60" t="s">
        <v>96</v>
      </c>
      <c r="F380" s="60" t="s">
        <v>618</v>
      </c>
      <c r="G380" s="60" t="s">
        <v>622</v>
      </c>
      <c r="I380" s="1"/>
      <c r="J380" s="5">
        <f t="shared" si="2"/>
        <v>0</v>
      </c>
      <c r="K380" s="6">
        <f t="shared" si="3"/>
        <v>0</v>
      </c>
      <c r="M380" s="84"/>
      <c r="O380" s="84"/>
    </row>
    <row r="381" ht="15.0" customHeight="1">
      <c r="C381" s="54" t="str">
        <f t="shared" si="1"/>
        <v>Baltasar </v>
      </c>
      <c r="E381" s="60" t="s">
        <v>83</v>
      </c>
      <c r="F381" s="60" t="s">
        <v>618</v>
      </c>
      <c r="G381" s="60" t="s">
        <v>623</v>
      </c>
      <c r="I381" s="44" t="s">
        <v>110</v>
      </c>
      <c r="J381" s="5">
        <f t="shared" si="2"/>
        <v>10</v>
      </c>
      <c r="K381" s="6">
        <f t="shared" si="3"/>
        <v>1</v>
      </c>
      <c r="M381" s="84"/>
      <c r="O381" s="84"/>
    </row>
    <row r="382" ht="15.0" customHeight="1">
      <c r="C382" s="54" t="str">
        <f t="shared" si="1"/>
        <v>Pablo </v>
      </c>
      <c r="E382" s="60" t="s">
        <v>89</v>
      </c>
      <c r="F382" s="60" t="s">
        <v>618</v>
      </c>
      <c r="G382" s="60" t="s">
        <v>624</v>
      </c>
      <c r="I382" s="1"/>
      <c r="J382" s="5">
        <f t="shared" si="2"/>
        <v>0</v>
      </c>
      <c r="K382" s="6">
        <f t="shared" si="3"/>
        <v>0</v>
      </c>
      <c r="M382" s="84"/>
      <c r="O382" s="84"/>
    </row>
    <row r="383" ht="15.0" customHeight="1">
      <c r="C383" s="54" t="str">
        <f t="shared" si="1"/>
        <v>Pablo </v>
      </c>
      <c r="G383" s="60" t="s">
        <v>625</v>
      </c>
      <c r="I383" s="1"/>
      <c r="J383" s="5">
        <f t="shared" si="2"/>
        <v>0</v>
      </c>
      <c r="K383" s="6">
        <f t="shared" si="3"/>
        <v>0</v>
      </c>
      <c r="M383" s="84"/>
      <c r="O383" s="84"/>
    </row>
    <row r="384" ht="15.0" customHeight="1">
      <c r="C384" s="54" t="str">
        <f t="shared" si="1"/>
        <v>Nadia </v>
      </c>
      <c r="E384" s="60" t="s">
        <v>96</v>
      </c>
      <c r="F384" s="60" t="s">
        <v>626</v>
      </c>
      <c r="G384" s="60" t="s">
        <v>627</v>
      </c>
      <c r="I384" s="44" t="s">
        <v>249</v>
      </c>
      <c r="J384" s="5">
        <f t="shared" si="2"/>
        <v>31</v>
      </c>
      <c r="K384" s="6">
        <f t="shared" si="3"/>
        <v>1</v>
      </c>
      <c r="M384" s="84"/>
      <c r="O384" s="84"/>
    </row>
    <row r="385" ht="15.0" customHeight="1">
      <c r="C385" s="54" t="str">
        <f t="shared" si="1"/>
        <v>Nadia </v>
      </c>
      <c r="G385" s="60" t="s">
        <v>628</v>
      </c>
      <c r="I385" s="1"/>
      <c r="J385" s="5">
        <f t="shared" si="2"/>
        <v>0</v>
      </c>
      <c r="K385" s="6">
        <f t="shared" si="3"/>
        <v>0</v>
      </c>
      <c r="M385" s="84"/>
      <c r="O385" s="84"/>
    </row>
    <row r="386" ht="15.0" customHeight="1">
      <c r="C386" s="54" t="str">
        <f t="shared" si="1"/>
        <v>Baltasar </v>
      </c>
      <c r="E386" s="60" t="s">
        <v>83</v>
      </c>
      <c r="F386" s="60" t="s">
        <v>626</v>
      </c>
      <c r="G386" s="60" t="s">
        <v>619</v>
      </c>
      <c r="I386" s="1"/>
      <c r="J386" s="5">
        <f t="shared" si="2"/>
        <v>0</v>
      </c>
      <c r="K386" s="6">
        <f t="shared" si="3"/>
        <v>0</v>
      </c>
      <c r="M386" s="84"/>
      <c r="O386" s="84"/>
    </row>
    <row r="387" ht="15.0" customHeight="1">
      <c r="C387" s="54" t="str">
        <f t="shared" si="1"/>
        <v>Baltasar </v>
      </c>
      <c r="G387" s="60" t="s">
        <v>629</v>
      </c>
      <c r="I387" s="1"/>
      <c r="J387" s="5">
        <f t="shared" si="2"/>
        <v>0</v>
      </c>
      <c r="K387" s="6">
        <f t="shared" si="3"/>
        <v>0</v>
      </c>
      <c r="M387" s="84"/>
      <c r="O387" s="84"/>
    </row>
    <row r="388" ht="15.0" customHeight="1">
      <c r="C388" s="54" t="str">
        <f t="shared" si="1"/>
        <v>Pablo </v>
      </c>
      <c r="E388" s="60" t="s">
        <v>89</v>
      </c>
      <c r="F388" s="60" t="s">
        <v>626</v>
      </c>
      <c r="G388" s="60" t="s">
        <v>630</v>
      </c>
      <c r="I388" s="44" t="s">
        <v>100</v>
      </c>
      <c r="J388" s="5">
        <f t="shared" si="2"/>
        <v>35</v>
      </c>
      <c r="K388" s="6">
        <f t="shared" si="3"/>
        <v>6</v>
      </c>
      <c r="M388" s="84"/>
      <c r="O388" s="84"/>
    </row>
    <row r="389" ht="15.0" customHeight="1">
      <c r="C389" s="54" t="str">
        <f t="shared" si="1"/>
        <v>Baltasar </v>
      </c>
      <c r="E389" s="60" t="s">
        <v>83</v>
      </c>
      <c r="F389" s="60" t="s">
        <v>631</v>
      </c>
      <c r="G389" s="60" t="s">
        <v>632</v>
      </c>
      <c r="I389" s="44" t="s">
        <v>148</v>
      </c>
      <c r="J389" s="5">
        <f t="shared" si="2"/>
        <v>5</v>
      </c>
      <c r="K389" s="6">
        <f t="shared" si="3"/>
        <v>4</v>
      </c>
      <c r="M389" s="84"/>
      <c r="O389" s="84"/>
    </row>
    <row r="390" ht="15.0" customHeight="1">
      <c r="C390" s="54" t="str">
        <f t="shared" si="1"/>
        <v>Baltasar </v>
      </c>
      <c r="G390" s="60" t="s">
        <v>633</v>
      </c>
      <c r="I390" s="1"/>
      <c r="J390" s="5">
        <f t="shared" si="2"/>
        <v>0</v>
      </c>
      <c r="K390" s="6">
        <f t="shared" si="3"/>
        <v>0</v>
      </c>
      <c r="M390" s="84"/>
      <c r="O390" s="84"/>
    </row>
    <row r="391" ht="15.0" customHeight="1">
      <c r="C391" s="54" t="str">
        <f t="shared" si="1"/>
        <v>Pablo </v>
      </c>
      <c r="E391" s="60" t="s">
        <v>89</v>
      </c>
      <c r="F391" s="60" t="s">
        <v>631</v>
      </c>
      <c r="G391" s="60" t="s">
        <v>634</v>
      </c>
      <c r="I391" s="1"/>
      <c r="J391" s="5">
        <f t="shared" si="2"/>
        <v>0</v>
      </c>
      <c r="K391" s="6">
        <f t="shared" si="3"/>
        <v>0</v>
      </c>
      <c r="M391" s="84"/>
      <c r="O391" s="84"/>
    </row>
    <row r="392" ht="15.0" customHeight="1">
      <c r="C392" s="54" t="str">
        <f t="shared" si="1"/>
        <v>Pablo </v>
      </c>
      <c r="G392" s="60" t="s">
        <v>635</v>
      </c>
      <c r="I392" s="1"/>
      <c r="J392" s="5">
        <f t="shared" si="2"/>
        <v>0</v>
      </c>
      <c r="K392" s="6">
        <f t="shared" si="3"/>
        <v>0</v>
      </c>
      <c r="M392" s="84"/>
      <c r="O392" s="84"/>
    </row>
    <row r="393" ht="15.0" customHeight="1">
      <c r="C393" s="54" t="str">
        <f t="shared" si="1"/>
        <v>Pablo </v>
      </c>
      <c r="G393" s="60" t="s">
        <v>636</v>
      </c>
      <c r="I393" s="44" t="s">
        <v>32</v>
      </c>
      <c r="J393" s="5">
        <f t="shared" si="2"/>
        <v>30</v>
      </c>
      <c r="K393" s="6">
        <f t="shared" si="3"/>
        <v>8</v>
      </c>
      <c r="M393" s="84"/>
      <c r="O393" s="84"/>
    </row>
    <row r="394" ht="15.0" customHeight="1">
      <c r="C394" s="54" t="str">
        <f t="shared" si="1"/>
        <v>Adrian </v>
      </c>
      <c r="E394" s="60" t="s">
        <v>87</v>
      </c>
      <c r="F394" s="60" t="s">
        <v>631</v>
      </c>
      <c r="G394" s="60" t="s">
        <v>637</v>
      </c>
      <c r="I394" s="1"/>
      <c r="J394" s="5">
        <f t="shared" si="2"/>
        <v>0</v>
      </c>
      <c r="K394" s="6">
        <f t="shared" si="3"/>
        <v>0</v>
      </c>
      <c r="M394" s="84"/>
      <c r="O394" s="84"/>
    </row>
    <row r="395" ht="15.0" customHeight="1">
      <c r="C395" s="54" t="str">
        <f t="shared" si="1"/>
        <v>Pablo </v>
      </c>
      <c r="E395" s="60" t="s">
        <v>89</v>
      </c>
      <c r="F395" s="60" t="s">
        <v>631</v>
      </c>
      <c r="G395" s="60" t="s">
        <v>638</v>
      </c>
      <c r="I395" s="44" t="s">
        <v>249</v>
      </c>
      <c r="J395" s="5">
        <f t="shared" si="2"/>
        <v>31</v>
      </c>
      <c r="K395" s="6">
        <f t="shared" si="3"/>
        <v>1</v>
      </c>
      <c r="M395" s="84"/>
      <c r="O395" s="84"/>
    </row>
    <row r="396" ht="15.0" customHeight="1">
      <c r="C396" s="54" t="str">
        <f t="shared" si="1"/>
        <v>Juan </v>
      </c>
      <c r="E396" s="60" t="s">
        <v>92</v>
      </c>
      <c r="F396" s="60" t="s">
        <v>631</v>
      </c>
      <c r="G396" s="60" t="s">
        <v>478</v>
      </c>
      <c r="I396" s="1"/>
      <c r="J396" s="5">
        <f t="shared" si="2"/>
        <v>0</v>
      </c>
      <c r="K396" s="6">
        <f t="shared" si="3"/>
        <v>0</v>
      </c>
      <c r="M396" s="84"/>
      <c r="O396" s="84"/>
    </row>
    <row r="397" ht="15.0" customHeight="1">
      <c r="C397" s="54" t="str">
        <f t="shared" si="1"/>
        <v>Juan </v>
      </c>
      <c r="G397" s="60" t="s">
        <v>639</v>
      </c>
      <c r="I397" s="1"/>
      <c r="J397" s="5">
        <f t="shared" si="2"/>
        <v>0</v>
      </c>
      <c r="K397" s="6">
        <f t="shared" si="3"/>
        <v>0</v>
      </c>
      <c r="M397" s="84"/>
      <c r="O397" s="84"/>
    </row>
    <row r="398" ht="15.0" customHeight="1">
      <c r="C398" s="54" t="str">
        <f t="shared" si="1"/>
        <v>Juan </v>
      </c>
      <c r="G398" s="60" t="s">
        <v>640</v>
      </c>
      <c r="I398" s="44" t="s">
        <v>54</v>
      </c>
      <c r="J398" s="5">
        <f t="shared" si="2"/>
        <v>26</v>
      </c>
      <c r="K398" s="6">
        <f t="shared" si="3"/>
        <v>3</v>
      </c>
      <c r="M398" s="84"/>
      <c r="O398" s="84"/>
    </row>
    <row r="399" ht="15.0" customHeight="1">
      <c r="C399" s="54" t="str">
        <f t="shared" si="1"/>
        <v>Pablo </v>
      </c>
      <c r="E399" s="60" t="s">
        <v>89</v>
      </c>
      <c r="F399" s="60" t="s">
        <v>631</v>
      </c>
      <c r="G399" s="60" t="s">
        <v>641</v>
      </c>
      <c r="I399" s="44" t="s">
        <v>249</v>
      </c>
      <c r="J399" s="5">
        <f t="shared" si="2"/>
        <v>31</v>
      </c>
      <c r="K399" s="6">
        <f t="shared" si="3"/>
        <v>1</v>
      </c>
      <c r="M399" s="84"/>
      <c r="O399" s="84"/>
    </row>
    <row r="400" ht="15.0" customHeight="1">
      <c r="C400" s="54" t="str">
        <f t="shared" si="1"/>
        <v>Nadia </v>
      </c>
      <c r="E400" s="60" t="s">
        <v>96</v>
      </c>
      <c r="F400" s="60" t="s">
        <v>631</v>
      </c>
      <c r="G400" s="60" t="s">
        <v>642</v>
      </c>
      <c r="I400" s="44" t="s">
        <v>260</v>
      </c>
      <c r="J400" s="5">
        <f t="shared" si="2"/>
        <v>34</v>
      </c>
      <c r="K400" s="6">
        <f t="shared" si="3"/>
        <v>4</v>
      </c>
      <c r="M400" s="84"/>
      <c r="O400" s="84"/>
    </row>
    <row r="401" ht="15.0" customHeight="1">
      <c r="C401" s="54" t="str">
        <f t="shared" si="1"/>
        <v>Adrian </v>
      </c>
      <c r="E401" s="60" t="s">
        <v>87</v>
      </c>
      <c r="F401" s="60" t="s">
        <v>643</v>
      </c>
      <c r="G401" s="60" t="s">
        <v>644</v>
      </c>
      <c r="I401" s="44" t="s">
        <v>54</v>
      </c>
      <c r="J401" s="5">
        <f t="shared" si="2"/>
        <v>26</v>
      </c>
      <c r="K401" s="6">
        <f t="shared" si="3"/>
        <v>3</v>
      </c>
      <c r="M401" s="84"/>
      <c r="O401" s="84"/>
    </row>
    <row r="402" ht="15.0" customHeight="1">
      <c r="C402" s="54" t="str">
        <f t="shared" si="1"/>
        <v>Baltasar </v>
      </c>
      <c r="E402" s="60" t="s">
        <v>83</v>
      </c>
      <c r="F402" s="60" t="s">
        <v>643</v>
      </c>
      <c r="G402" s="60" t="s">
        <v>645</v>
      </c>
      <c r="I402" s="44" t="s">
        <v>100</v>
      </c>
      <c r="J402" s="5">
        <f t="shared" si="2"/>
        <v>35</v>
      </c>
      <c r="K402" s="6">
        <f t="shared" si="3"/>
        <v>6</v>
      </c>
      <c r="M402" s="84"/>
      <c r="O402" s="84"/>
    </row>
    <row r="403" ht="15.0" customHeight="1">
      <c r="C403" s="54" t="str">
        <f t="shared" si="1"/>
        <v>Nadia </v>
      </c>
      <c r="E403" s="60" t="s">
        <v>96</v>
      </c>
      <c r="F403" s="60" t="s">
        <v>646</v>
      </c>
      <c r="G403" s="60" t="s">
        <v>647</v>
      </c>
      <c r="I403" s="44" t="s">
        <v>32</v>
      </c>
      <c r="J403" s="5">
        <f t="shared" si="2"/>
        <v>30</v>
      </c>
      <c r="K403" s="6">
        <f t="shared" si="3"/>
        <v>8</v>
      </c>
      <c r="M403" s="84"/>
      <c r="O403" s="84"/>
    </row>
    <row r="404" ht="15.0" customHeight="1">
      <c r="C404" s="54" t="str">
        <f t="shared" si="1"/>
        <v>Baltasar </v>
      </c>
      <c r="E404" s="60" t="s">
        <v>83</v>
      </c>
      <c r="F404" s="60" t="s">
        <v>646</v>
      </c>
      <c r="G404" s="60" t="s">
        <v>648</v>
      </c>
      <c r="I404" s="44" t="s">
        <v>54</v>
      </c>
      <c r="J404" s="5">
        <f t="shared" si="2"/>
        <v>26</v>
      </c>
      <c r="K404" s="6">
        <f t="shared" si="3"/>
        <v>3</v>
      </c>
      <c r="M404" s="84"/>
      <c r="O404" s="84"/>
    </row>
    <row r="405" ht="15.0" customHeight="1">
      <c r="C405" s="54" t="str">
        <f t="shared" si="1"/>
        <v>Nadia </v>
      </c>
      <c r="E405" s="60" t="s">
        <v>96</v>
      </c>
      <c r="F405" s="60" t="s">
        <v>649</v>
      </c>
      <c r="G405" s="60" t="s">
        <v>650</v>
      </c>
      <c r="I405" s="1"/>
      <c r="J405" s="5">
        <f t="shared" si="2"/>
        <v>0</v>
      </c>
      <c r="K405" s="6">
        <f t="shared" si="3"/>
        <v>0</v>
      </c>
      <c r="M405" s="84"/>
      <c r="O405" s="84"/>
    </row>
    <row r="406" ht="15.0" customHeight="1">
      <c r="C406" s="54" t="str">
        <f t="shared" si="1"/>
        <v>Juan </v>
      </c>
      <c r="E406" s="60" t="s">
        <v>92</v>
      </c>
      <c r="F406" s="60" t="s">
        <v>651</v>
      </c>
      <c r="G406" s="60" t="s">
        <v>237</v>
      </c>
      <c r="I406" s="1"/>
      <c r="J406" s="5">
        <f t="shared" si="2"/>
        <v>0</v>
      </c>
      <c r="K406" s="6">
        <f t="shared" si="3"/>
        <v>0</v>
      </c>
      <c r="M406" s="84"/>
      <c r="O406" s="84"/>
    </row>
    <row r="407" ht="15.0" customHeight="1">
      <c r="C407" s="54" t="str">
        <f t="shared" si="1"/>
        <v>Pablo </v>
      </c>
      <c r="E407" s="60" t="s">
        <v>89</v>
      </c>
      <c r="F407" s="60" t="s">
        <v>652</v>
      </c>
      <c r="G407" s="60" t="s">
        <v>653</v>
      </c>
      <c r="I407" s="44" t="s">
        <v>148</v>
      </c>
      <c r="J407" s="5">
        <f t="shared" si="2"/>
        <v>5</v>
      </c>
      <c r="K407" s="6">
        <f t="shared" si="3"/>
        <v>4</v>
      </c>
      <c r="M407" s="84"/>
      <c r="O407" s="84"/>
    </row>
    <row r="408" ht="15.0" customHeight="1">
      <c r="C408" s="54" t="str">
        <f t="shared" si="1"/>
        <v>Pablo </v>
      </c>
      <c r="G408" s="60" t="s">
        <v>654</v>
      </c>
      <c r="I408" s="1"/>
      <c r="J408" s="5">
        <f t="shared" si="2"/>
        <v>0</v>
      </c>
      <c r="K408" s="6">
        <f t="shared" si="3"/>
        <v>0</v>
      </c>
      <c r="M408" s="84"/>
      <c r="O408" s="84"/>
    </row>
    <row r="409" ht="15.0" customHeight="1">
      <c r="C409" s="54" t="str">
        <f t="shared" si="1"/>
        <v>Pablo </v>
      </c>
      <c r="G409" s="60" t="s">
        <v>655</v>
      </c>
      <c r="I409" s="1"/>
      <c r="J409" s="5">
        <f t="shared" si="2"/>
        <v>0</v>
      </c>
      <c r="K409" s="6">
        <f t="shared" si="3"/>
        <v>0</v>
      </c>
      <c r="M409" s="84"/>
      <c r="O409" s="84"/>
    </row>
    <row r="410" ht="15.0" customHeight="1">
      <c r="C410" s="54" t="str">
        <f t="shared" si="1"/>
        <v>Juan </v>
      </c>
      <c r="E410" s="60" t="s">
        <v>92</v>
      </c>
      <c r="F410" s="60" t="s">
        <v>652</v>
      </c>
      <c r="G410" s="60" t="s">
        <v>656</v>
      </c>
      <c r="I410" s="1"/>
      <c r="J410" s="5">
        <f t="shared" si="2"/>
        <v>0</v>
      </c>
      <c r="K410" s="6">
        <f t="shared" si="3"/>
        <v>0</v>
      </c>
      <c r="M410" s="84"/>
      <c r="O410" s="84"/>
    </row>
    <row r="411" ht="15.0" customHeight="1">
      <c r="C411" s="54" t="str">
        <f t="shared" si="1"/>
        <v>Juan </v>
      </c>
      <c r="G411" s="60" t="s">
        <v>657</v>
      </c>
      <c r="I411" s="44" t="s">
        <v>208</v>
      </c>
      <c r="J411" s="5">
        <f t="shared" si="2"/>
        <v>20</v>
      </c>
      <c r="K411" s="6">
        <f t="shared" si="3"/>
        <v>9</v>
      </c>
      <c r="M411" s="84"/>
      <c r="O411" s="84"/>
    </row>
    <row r="412" ht="15.0" customHeight="1">
      <c r="C412" s="54" t="str">
        <f t="shared" si="1"/>
        <v>Nadia </v>
      </c>
      <c r="E412" s="60" t="s">
        <v>96</v>
      </c>
      <c r="F412" s="60" t="s">
        <v>658</v>
      </c>
      <c r="G412" s="60" t="s">
        <v>659</v>
      </c>
      <c r="I412" s="44" t="s">
        <v>54</v>
      </c>
      <c r="J412" s="5">
        <f t="shared" si="2"/>
        <v>26</v>
      </c>
      <c r="K412" s="6">
        <f t="shared" si="3"/>
        <v>3</v>
      </c>
      <c r="M412" s="84"/>
      <c r="O412" s="84"/>
    </row>
    <row r="413" ht="15.0" customHeight="1">
      <c r="C413" s="54" t="str">
        <f t="shared" si="1"/>
        <v>Baltasar </v>
      </c>
      <c r="E413" s="60" t="s">
        <v>83</v>
      </c>
      <c r="F413" s="60" t="s">
        <v>658</v>
      </c>
      <c r="G413" s="60" t="s">
        <v>660</v>
      </c>
      <c r="I413" s="1"/>
      <c r="J413" s="5">
        <f t="shared" si="2"/>
        <v>0</v>
      </c>
      <c r="K413" s="6">
        <f t="shared" si="3"/>
        <v>0</v>
      </c>
      <c r="M413" s="84"/>
      <c r="O413" s="84"/>
    </row>
    <row r="414" ht="15.0" customHeight="1">
      <c r="C414" s="54" t="str">
        <f t="shared" si="1"/>
        <v>Baltasar </v>
      </c>
      <c r="G414" s="60" t="s">
        <v>661</v>
      </c>
      <c r="I414" s="44" t="s">
        <v>254</v>
      </c>
      <c r="J414" s="5">
        <f t="shared" si="2"/>
        <v>32</v>
      </c>
      <c r="K414" s="6">
        <f t="shared" si="3"/>
        <v>1</v>
      </c>
      <c r="M414" s="84"/>
      <c r="O414" s="84"/>
    </row>
    <row r="415" ht="15.0" customHeight="1">
      <c r="C415" s="54" t="str">
        <f t="shared" si="1"/>
        <v>Juan </v>
      </c>
      <c r="E415" s="60" t="s">
        <v>92</v>
      </c>
      <c r="F415" s="60" t="s">
        <v>658</v>
      </c>
      <c r="G415" s="60" t="s">
        <v>662</v>
      </c>
      <c r="I415" s="1"/>
      <c r="J415" s="5">
        <f t="shared" si="2"/>
        <v>0</v>
      </c>
      <c r="K415" s="6">
        <f t="shared" si="3"/>
        <v>0</v>
      </c>
      <c r="M415" s="84"/>
      <c r="O415" s="84"/>
    </row>
    <row r="416" ht="15.0" customHeight="1">
      <c r="C416" s="54" t="str">
        <f t="shared" si="1"/>
        <v>Adrian </v>
      </c>
      <c r="E416" s="60" t="s">
        <v>87</v>
      </c>
      <c r="F416" s="60" t="s">
        <v>663</v>
      </c>
      <c r="G416" s="60" t="s">
        <v>664</v>
      </c>
      <c r="I416" s="44" t="s">
        <v>100</v>
      </c>
      <c r="J416" s="5">
        <f t="shared" si="2"/>
        <v>35</v>
      </c>
      <c r="K416" s="6">
        <f t="shared" si="3"/>
        <v>6</v>
      </c>
      <c r="M416" s="84"/>
      <c r="O416" s="84"/>
    </row>
    <row r="417" ht="15.0" customHeight="1">
      <c r="C417" s="54" t="str">
        <f t="shared" si="1"/>
        <v>Pablo </v>
      </c>
      <c r="E417" s="60" t="s">
        <v>89</v>
      </c>
      <c r="F417" s="60" t="s">
        <v>663</v>
      </c>
      <c r="G417" s="60" t="s">
        <v>347</v>
      </c>
      <c r="I417" s="1"/>
      <c r="J417" s="5">
        <f t="shared" si="2"/>
        <v>0</v>
      </c>
      <c r="K417" s="6">
        <f t="shared" si="3"/>
        <v>0</v>
      </c>
      <c r="M417" s="84"/>
      <c r="O417" s="84"/>
    </row>
    <row r="418" ht="15.0" customHeight="1">
      <c r="C418" s="54" t="str">
        <f t="shared" si="1"/>
        <v>Juan </v>
      </c>
      <c r="E418" s="60" t="s">
        <v>92</v>
      </c>
      <c r="F418" s="60" t="s">
        <v>663</v>
      </c>
      <c r="G418" s="60" t="s">
        <v>665</v>
      </c>
      <c r="I418" s="44" t="s">
        <v>32</v>
      </c>
      <c r="J418" s="5">
        <f t="shared" si="2"/>
        <v>30</v>
      </c>
      <c r="K418" s="6">
        <f t="shared" si="3"/>
        <v>8</v>
      </c>
      <c r="M418" s="84"/>
      <c r="O418" s="84"/>
    </row>
    <row r="419" ht="15.0" customHeight="1">
      <c r="C419" s="54" t="str">
        <f t="shared" si="1"/>
        <v>Pablo </v>
      </c>
      <c r="E419" s="60" t="s">
        <v>89</v>
      </c>
      <c r="F419" s="60" t="s">
        <v>663</v>
      </c>
      <c r="G419" s="60" t="s">
        <v>666</v>
      </c>
      <c r="I419" s="44" t="s">
        <v>32</v>
      </c>
      <c r="J419" s="5">
        <f t="shared" si="2"/>
        <v>30</v>
      </c>
      <c r="K419" s="6">
        <f t="shared" si="3"/>
        <v>8</v>
      </c>
      <c r="M419" s="84"/>
      <c r="O419" s="84"/>
    </row>
    <row r="420" ht="15.0" customHeight="1">
      <c r="C420" s="54" t="str">
        <f t="shared" si="1"/>
        <v>Pablo </v>
      </c>
      <c r="G420" s="60" t="s">
        <v>667</v>
      </c>
      <c r="I420" s="44" t="s">
        <v>54</v>
      </c>
      <c r="J420" s="5">
        <f t="shared" si="2"/>
        <v>26</v>
      </c>
      <c r="K420" s="6">
        <f t="shared" si="3"/>
        <v>3</v>
      </c>
      <c r="M420" s="84"/>
      <c r="O420" s="84"/>
    </row>
    <row r="421" ht="15.0" customHeight="1">
      <c r="C421" s="54" t="str">
        <f t="shared" si="1"/>
        <v>Juan </v>
      </c>
      <c r="E421" s="60" t="s">
        <v>92</v>
      </c>
      <c r="F421" s="60" t="s">
        <v>663</v>
      </c>
      <c r="G421" s="60" t="s">
        <v>668</v>
      </c>
      <c r="I421" s="1"/>
      <c r="J421" s="5">
        <f t="shared" si="2"/>
        <v>0</v>
      </c>
      <c r="K421" s="6">
        <f t="shared" si="3"/>
        <v>0</v>
      </c>
      <c r="M421" s="84"/>
      <c r="O421" s="84"/>
    </row>
    <row r="422" ht="15.0" customHeight="1">
      <c r="C422" s="54" t="str">
        <f t="shared" si="1"/>
        <v>Juan </v>
      </c>
      <c r="E422" s="60" t="s">
        <v>92</v>
      </c>
      <c r="F422" s="60" t="s">
        <v>669</v>
      </c>
      <c r="G422" s="60" t="s">
        <v>670</v>
      </c>
      <c r="I422" s="1"/>
      <c r="J422" s="5">
        <f t="shared" si="2"/>
        <v>0</v>
      </c>
      <c r="K422" s="6">
        <f t="shared" si="3"/>
        <v>0</v>
      </c>
      <c r="M422" s="84"/>
      <c r="O422" s="84"/>
    </row>
    <row r="423" ht="15.0" customHeight="1">
      <c r="C423" s="54" t="str">
        <f t="shared" si="1"/>
        <v>Juan </v>
      </c>
      <c r="G423" s="60" t="s">
        <v>671</v>
      </c>
      <c r="I423" s="1"/>
      <c r="J423" s="5">
        <f t="shared" si="2"/>
        <v>0</v>
      </c>
      <c r="K423" s="6">
        <f t="shared" si="3"/>
        <v>0</v>
      </c>
      <c r="M423" s="84"/>
      <c r="O423" s="84"/>
    </row>
    <row r="424" ht="15.0" customHeight="1">
      <c r="C424" s="54" t="str">
        <f t="shared" si="1"/>
        <v>Juan </v>
      </c>
      <c r="G424" s="60" t="s">
        <v>672</v>
      </c>
      <c r="I424" s="1"/>
      <c r="J424" s="5">
        <f t="shared" si="2"/>
        <v>0</v>
      </c>
      <c r="K424" s="6">
        <f t="shared" si="3"/>
        <v>0</v>
      </c>
      <c r="M424" s="84"/>
      <c r="O424" s="84"/>
    </row>
    <row r="425" ht="15.0" customHeight="1">
      <c r="C425" s="54" t="str">
        <f t="shared" si="1"/>
        <v>Juan </v>
      </c>
      <c r="G425" s="60" t="s">
        <v>673</v>
      </c>
      <c r="I425" s="44" t="s">
        <v>32</v>
      </c>
      <c r="J425" s="5">
        <f t="shared" si="2"/>
        <v>30</v>
      </c>
      <c r="K425" s="6">
        <f t="shared" si="3"/>
        <v>8</v>
      </c>
      <c r="M425" s="84"/>
      <c r="O425" s="84"/>
    </row>
    <row r="426" ht="15.0" customHeight="1">
      <c r="C426" s="54" t="str">
        <f t="shared" si="1"/>
        <v>Nadia </v>
      </c>
      <c r="E426" s="60" t="s">
        <v>96</v>
      </c>
      <c r="F426" s="60" t="s">
        <v>669</v>
      </c>
      <c r="G426" s="60" t="s">
        <v>674</v>
      </c>
      <c r="I426" s="44" t="s">
        <v>40</v>
      </c>
      <c r="J426" s="5">
        <f t="shared" si="2"/>
        <v>15</v>
      </c>
      <c r="K426" s="6">
        <f t="shared" si="3"/>
        <v>4</v>
      </c>
      <c r="M426" s="84"/>
      <c r="O426" s="84"/>
    </row>
    <row r="427" ht="15.0" customHeight="1">
      <c r="C427" s="54" t="str">
        <f t="shared" si="1"/>
        <v>Juan </v>
      </c>
      <c r="E427" s="60" t="s">
        <v>92</v>
      </c>
      <c r="F427" s="60" t="s">
        <v>675</v>
      </c>
      <c r="G427" s="60" t="s">
        <v>676</v>
      </c>
      <c r="I427" s="44" t="s">
        <v>32</v>
      </c>
      <c r="J427" s="5">
        <f t="shared" si="2"/>
        <v>30</v>
      </c>
      <c r="K427" s="6">
        <f t="shared" si="3"/>
        <v>8</v>
      </c>
      <c r="M427" s="84"/>
      <c r="O427" s="84"/>
    </row>
    <row r="428" ht="15.0" customHeight="1">
      <c r="C428" s="54" t="str">
        <f t="shared" si="1"/>
        <v>Juan </v>
      </c>
      <c r="G428" s="60" t="s">
        <v>677</v>
      </c>
      <c r="I428" s="1"/>
      <c r="J428" s="5">
        <f t="shared" si="2"/>
        <v>0</v>
      </c>
      <c r="K428" s="6">
        <f t="shared" si="3"/>
        <v>0</v>
      </c>
      <c r="M428" s="84"/>
      <c r="O428" s="84"/>
    </row>
    <row r="429" ht="15.0" customHeight="1">
      <c r="C429" s="54" t="str">
        <f t="shared" si="1"/>
        <v>Baltasar </v>
      </c>
      <c r="E429" s="60" t="s">
        <v>83</v>
      </c>
      <c r="F429" s="60" t="s">
        <v>675</v>
      </c>
      <c r="G429" s="60" t="s">
        <v>678</v>
      </c>
      <c r="I429" s="44" t="s">
        <v>54</v>
      </c>
      <c r="J429" s="5">
        <f t="shared" si="2"/>
        <v>26</v>
      </c>
      <c r="K429" s="6">
        <f t="shared" si="3"/>
        <v>3</v>
      </c>
      <c r="M429" s="84"/>
      <c r="O429" s="84"/>
    </row>
    <row r="430" ht="15.0" customHeight="1">
      <c r="C430" s="54" t="str">
        <f t="shared" si="1"/>
        <v>Juan </v>
      </c>
      <c r="E430" s="60" t="s">
        <v>92</v>
      </c>
      <c r="F430" s="60" t="s">
        <v>675</v>
      </c>
      <c r="G430" s="60" t="s">
        <v>619</v>
      </c>
      <c r="I430" s="1"/>
      <c r="J430" s="5">
        <f t="shared" si="2"/>
        <v>0</v>
      </c>
      <c r="K430" s="6">
        <f t="shared" si="3"/>
        <v>0</v>
      </c>
      <c r="M430" s="84"/>
      <c r="O430" s="84"/>
    </row>
    <row r="431" ht="15.0" customHeight="1">
      <c r="C431" s="54" t="str">
        <f t="shared" si="1"/>
        <v>Pablo </v>
      </c>
      <c r="E431" s="60" t="s">
        <v>89</v>
      </c>
      <c r="F431" s="60" t="s">
        <v>679</v>
      </c>
      <c r="G431" s="60" t="s">
        <v>680</v>
      </c>
      <c r="I431" s="44" t="s">
        <v>110</v>
      </c>
      <c r="J431" s="5">
        <f t="shared" si="2"/>
        <v>10</v>
      </c>
      <c r="K431" s="6">
        <f t="shared" si="3"/>
        <v>1</v>
      </c>
      <c r="M431" s="84"/>
      <c r="O431" s="84"/>
    </row>
    <row r="432" ht="15.0" customHeight="1">
      <c r="C432" s="54" t="str">
        <f t="shared" si="1"/>
        <v>Pablo </v>
      </c>
      <c r="G432" s="60" t="s">
        <v>681</v>
      </c>
      <c r="I432" s="1"/>
      <c r="J432" s="5">
        <f t="shared" si="2"/>
        <v>0</v>
      </c>
      <c r="K432" s="6">
        <f t="shared" si="3"/>
        <v>0</v>
      </c>
      <c r="M432" s="84"/>
      <c r="O432" s="84"/>
    </row>
    <row r="433" ht="15.0" customHeight="1">
      <c r="C433" s="54" t="str">
        <f t="shared" si="1"/>
        <v>Adrian </v>
      </c>
      <c r="E433" s="60" t="s">
        <v>87</v>
      </c>
      <c r="F433" s="60" t="s">
        <v>679</v>
      </c>
      <c r="G433" s="60" t="s">
        <v>682</v>
      </c>
      <c r="I433" s="1"/>
      <c r="J433" s="5">
        <f t="shared" si="2"/>
        <v>0</v>
      </c>
      <c r="K433" s="6">
        <f t="shared" si="3"/>
        <v>0</v>
      </c>
      <c r="M433" s="84"/>
      <c r="O433" s="84"/>
    </row>
    <row r="434" ht="15.0" customHeight="1">
      <c r="C434" s="54" t="str">
        <f t="shared" si="1"/>
        <v>Juan </v>
      </c>
      <c r="E434" s="60" t="s">
        <v>92</v>
      </c>
      <c r="F434" s="60" t="s">
        <v>683</v>
      </c>
      <c r="G434" s="60" t="s">
        <v>684</v>
      </c>
      <c r="I434" s="44" t="s">
        <v>211</v>
      </c>
      <c r="J434" s="5">
        <f t="shared" si="2"/>
        <v>21</v>
      </c>
      <c r="K434" s="6">
        <f t="shared" si="3"/>
        <v>7</v>
      </c>
      <c r="M434" s="84"/>
      <c r="O434" s="84"/>
    </row>
    <row r="435" ht="15.0" customHeight="1">
      <c r="C435" s="54" t="str">
        <f t="shared" si="1"/>
        <v>Pablo </v>
      </c>
      <c r="E435" s="60" t="s">
        <v>89</v>
      </c>
      <c r="F435" s="60" t="s">
        <v>683</v>
      </c>
      <c r="G435" s="60" t="s">
        <v>685</v>
      </c>
      <c r="I435" s="44" t="s">
        <v>231</v>
      </c>
      <c r="J435" s="5">
        <f t="shared" si="2"/>
        <v>27</v>
      </c>
      <c r="K435" s="6">
        <f t="shared" si="3"/>
        <v>10</v>
      </c>
      <c r="M435" s="84"/>
      <c r="O435" s="84"/>
    </row>
    <row r="436" ht="15.0" customHeight="1">
      <c r="C436" s="54" t="str">
        <f t="shared" si="1"/>
        <v>Juan </v>
      </c>
      <c r="E436" s="60" t="s">
        <v>92</v>
      </c>
      <c r="F436" s="60" t="s">
        <v>683</v>
      </c>
      <c r="G436" s="60" t="s">
        <v>686</v>
      </c>
      <c r="I436" s="44" t="s">
        <v>110</v>
      </c>
      <c r="J436" s="5">
        <f t="shared" si="2"/>
        <v>10</v>
      </c>
      <c r="K436" s="6">
        <f t="shared" si="3"/>
        <v>1</v>
      </c>
      <c r="M436" s="84"/>
      <c r="O436" s="84"/>
    </row>
    <row r="437" ht="15.0" customHeight="1">
      <c r="C437" s="54" t="str">
        <f t="shared" si="1"/>
        <v>Nadia </v>
      </c>
      <c r="E437" s="60" t="s">
        <v>96</v>
      </c>
      <c r="F437" s="60" t="s">
        <v>687</v>
      </c>
      <c r="G437" s="60" t="s">
        <v>688</v>
      </c>
      <c r="I437" s="44" t="s">
        <v>208</v>
      </c>
      <c r="J437" s="5">
        <f t="shared" si="2"/>
        <v>20</v>
      </c>
      <c r="K437" s="6">
        <f t="shared" si="3"/>
        <v>9</v>
      </c>
      <c r="M437" s="84"/>
      <c r="O437" s="84"/>
    </row>
    <row r="438" ht="15.0" customHeight="1">
      <c r="C438" s="54" t="str">
        <f t="shared" si="1"/>
        <v>Pablo </v>
      </c>
      <c r="E438" s="60" t="s">
        <v>89</v>
      </c>
      <c r="F438" s="60" t="s">
        <v>687</v>
      </c>
      <c r="G438" s="60" t="s">
        <v>689</v>
      </c>
      <c r="I438" s="1"/>
      <c r="J438" s="5">
        <f t="shared" si="2"/>
        <v>0</v>
      </c>
      <c r="K438" s="6">
        <f t="shared" si="3"/>
        <v>0</v>
      </c>
      <c r="M438" s="84"/>
      <c r="O438" s="84"/>
    </row>
    <row r="439" ht="15.0" customHeight="1">
      <c r="C439" s="54" t="str">
        <f t="shared" si="1"/>
        <v>Nadia </v>
      </c>
      <c r="E439" s="60" t="s">
        <v>96</v>
      </c>
      <c r="F439" s="60" t="s">
        <v>687</v>
      </c>
      <c r="G439" s="60" t="s">
        <v>690</v>
      </c>
      <c r="I439" s="44" t="s">
        <v>208</v>
      </c>
      <c r="J439" s="5">
        <f t="shared" si="2"/>
        <v>20</v>
      </c>
      <c r="K439" s="6">
        <f t="shared" si="3"/>
        <v>9</v>
      </c>
      <c r="M439" s="84"/>
      <c r="O439" s="84"/>
    </row>
    <row r="440" ht="15.0" customHeight="1">
      <c r="C440" s="54" t="str">
        <f t="shared" si="1"/>
        <v>Pablo </v>
      </c>
      <c r="E440" s="60" t="s">
        <v>89</v>
      </c>
      <c r="F440" s="60" t="s">
        <v>687</v>
      </c>
      <c r="G440" s="60" t="s">
        <v>691</v>
      </c>
      <c r="I440" s="1"/>
      <c r="J440" s="5">
        <f t="shared" si="2"/>
        <v>0</v>
      </c>
      <c r="K440" s="6">
        <f t="shared" si="3"/>
        <v>0</v>
      </c>
      <c r="M440" s="84"/>
      <c r="O440" s="84"/>
    </row>
    <row r="441" ht="15.0" customHeight="1">
      <c r="C441" s="54" t="str">
        <f t="shared" si="1"/>
        <v>Pablo </v>
      </c>
      <c r="G441" s="60" t="s">
        <v>692</v>
      </c>
      <c r="I441" s="1"/>
      <c r="J441" s="5">
        <f t="shared" si="2"/>
        <v>0</v>
      </c>
      <c r="K441" s="6">
        <f t="shared" si="3"/>
        <v>0</v>
      </c>
      <c r="M441" s="84"/>
      <c r="O441" s="84"/>
    </row>
    <row r="442" ht="15.0" customHeight="1">
      <c r="C442" s="54" t="str">
        <f t="shared" si="1"/>
        <v>Pablo </v>
      </c>
      <c r="G442" s="60" t="s">
        <v>693</v>
      </c>
      <c r="I442" s="44" t="s">
        <v>40</v>
      </c>
      <c r="J442" s="5">
        <f t="shared" si="2"/>
        <v>15</v>
      </c>
      <c r="K442" s="6">
        <f t="shared" si="3"/>
        <v>4</v>
      </c>
      <c r="M442" s="84"/>
      <c r="O442" s="84"/>
    </row>
    <row r="443" ht="15.0" customHeight="1">
      <c r="C443" s="54" t="str">
        <f t="shared" si="1"/>
        <v>Nadia </v>
      </c>
      <c r="E443" s="60" t="s">
        <v>96</v>
      </c>
      <c r="F443" s="60" t="s">
        <v>687</v>
      </c>
      <c r="G443" s="60" t="s">
        <v>619</v>
      </c>
      <c r="I443" s="1"/>
      <c r="J443" s="5">
        <f t="shared" si="2"/>
        <v>0</v>
      </c>
      <c r="K443" s="6">
        <f t="shared" si="3"/>
        <v>0</v>
      </c>
      <c r="M443" s="84"/>
      <c r="O443" s="84"/>
    </row>
    <row r="444" ht="15.0" customHeight="1">
      <c r="C444" s="54" t="str">
        <f t="shared" si="1"/>
        <v>Pablo </v>
      </c>
      <c r="E444" s="60" t="s">
        <v>89</v>
      </c>
      <c r="F444" s="60" t="s">
        <v>687</v>
      </c>
      <c r="G444" s="60" t="s">
        <v>372</v>
      </c>
      <c r="I444" s="1"/>
      <c r="J444" s="5">
        <f t="shared" si="2"/>
        <v>0</v>
      </c>
      <c r="K444" s="6">
        <f t="shared" si="3"/>
        <v>0</v>
      </c>
      <c r="M444" s="84"/>
      <c r="O444" s="84"/>
    </row>
    <row r="445" ht="15.0" customHeight="1">
      <c r="C445" s="54" t="str">
        <f t="shared" si="1"/>
        <v>Pablo </v>
      </c>
      <c r="G445" s="60" t="s">
        <v>694</v>
      </c>
      <c r="I445" s="1"/>
      <c r="J445" s="5">
        <f t="shared" si="2"/>
        <v>0</v>
      </c>
      <c r="K445" s="6">
        <f t="shared" si="3"/>
        <v>0</v>
      </c>
      <c r="M445" s="84"/>
      <c r="O445" s="84"/>
    </row>
    <row r="446" ht="15.0" customHeight="1">
      <c r="C446" s="54" t="str">
        <f t="shared" si="1"/>
        <v>Juan </v>
      </c>
      <c r="E446" s="60" t="s">
        <v>92</v>
      </c>
      <c r="F446" s="60" t="s">
        <v>687</v>
      </c>
      <c r="G446" s="60" t="s">
        <v>695</v>
      </c>
      <c r="I446" s="44" t="s">
        <v>40</v>
      </c>
      <c r="J446" s="5">
        <f t="shared" si="2"/>
        <v>15</v>
      </c>
      <c r="K446" s="6">
        <f t="shared" si="3"/>
        <v>4</v>
      </c>
      <c r="M446" s="84"/>
      <c r="O446" s="84"/>
    </row>
    <row r="447" ht="15.0" customHeight="1">
      <c r="C447" s="54" t="str">
        <f t="shared" si="1"/>
        <v>Adrian </v>
      </c>
      <c r="E447" s="60" t="s">
        <v>87</v>
      </c>
      <c r="F447" s="60" t="s">
        <v>687</v>
      </c>
      <c r="G447" s="60" t="s">
        <v>696</v>
      </c>
      <c r="I447" s="44" t="s">
        <v>40</v>
      </c>
      <c r="J447" s="5">
        <f t="shared" si="2"/>
        <v>15</v>
      </c>
      <c r="K447" s="6">
        <f t="shared" si="3"/>
        <v>4</v>
      </c>
      <c r="M447" s="84"/>
      <c r="O447" s="84"/>
    </row>
    <row r="448" ht="15.0" customHeight="1">
      <c r="C448" s="54" t="str">
        <f t="shared" si="1"/>
        <v>Pablo </v>
      </c>
      <c r="E448" s="60" t="s">
        <v>89</v>
      </c>
      <c r="F448" s="60" t="s">
        <v>697</v>
      </c>
      <c r="G448" s="60" t="s">
        <v>698</v>
      </c>
      <c r="I448" s="1"/>
      <c r="J448" s="5">
        <f t="shared" si="2"/>
        <v>0</v>
      </c>
      <c r="K448" s="6">
        <f t="shared" si="3"/>
        <v>0</v>
      </c>
      <c r="M448" s="84"/>
      <c r="O448" s="84"/>
    </row>
    <row r="449" ht="15.0" customHeight="1">
      <c r="C449" s="54" t="str">
        <f t="shared" si="1"/>
        <v>Pablo </v>
      </c>
      <c r="G449" s="60" t="s">
        <v>699</v>
      </c>
      <c r="I449" s="1"/>
      <c r="J449" s="5">
        <f t="shared" si="2"/>
        <v>0</v>
      </c>
      <c r="K449" s="6">
        <f t="shared" si="3"/>
        <v>0</v>
      </c>
      <c r="M449" s="84"/>
      <c r="O449" s="84"/>
    </row>
    <row r="450" ht="15.0" customHeight="1">
      <c r="C450" s="54" t="str">
        <f t="shared" si="1"/>
        <v>Adrian </v>
      </c>
      <c r="E450" s="60" t="s">
        <v>87</v>
      </c>
      <c r="F450" s="60" t="s">
        <v>697</v>
      </c>
      <c r="G450" s="60" t="s">
        <v>301</v>
      </c>
      <c r="I450" s="1"/>
      <c r="J450" s="5">
        <f t="shared" si="2"/>
        <v>0</v>
      </c>
      <c r="K450" s="6">
        <f t="shared" si="3"/>
        <v>0</v>
      </c>
      <c r="M450" s="84"/>
      <c r="O450" s="84"/>
    </row>
    <row r="451" ht="15.0" customHeight="1">
      <c r="C451" s="54" t="str">
        <f t="shared" si="1"/>
        <v>Pablo </v>
      </c>
      <c r="E451" s="60" t="s">
        <v>89</v>
      </c>
      <c r="F451" s="60" t="s">
        <v>697</v>
      </c>
      <c r="G451" s="60" t="s">
        <v>700</v>
      </c>
      <c r="I451" s="44" t="s">
        <v>165</v>
      </c>
      <c r="J451" s="5">
        <f t="shared" si="2"/>
        <v>9</v>
      </c>
      <c r="K451" s="6">
        <f t="shared" si="3"/>
        <v>11</v>
      </c>
      <c r="M451" s="84"/>
      <c r="O451" s="84"/>
    </row>
    <row r="452" ht="15.0" customHeight="1">
      <c r="C452" s="54" t="str">
        <f t="shared" si="1"/>
        <v>Juan </v>
      </c>
      <c r="E452" s="60" t="s">
        <v>92</v>
      </c>
      <c r="F452" s="60" t="s">
        <v>701</v>
      </c>
      <c r="G452" s="60" t="s">
        <v>702</v>
      </c>
      <c r="I452" s="44" t="s">
        <v>231</v>
      </c>
      <c r="J452" s="5">
        <f t="shared" si="2"/>
        <v>27</v>
      </c>
      <c r="K452" s="6">
        <f t="shared" si="3"/>
        <v>10</v>
      </c>
      <c r="M452" s="84"/>
      <c r="O452" s="84"/>
    </row>
    <row r="453" ht="15.0" customHeight="1">
      <c r="C453" s="54" t="str">
        <f t="shared" si="1"/>
        <v>Juan </v>
      </c>
      <c r="G453" s="60" t="s">
        <v>703</v>
      </c>
      <c r="I453" s="1"/>
      <c r="J453" s="5">
        <f t="shared" si="2"/>
        <v>0</v>
      </c>
      <c r="K453" s="6">
        <f t="shared" si="3"/>
        <v>0</v>
      </c>
      <c r="M453" s="84"/>
      <c r="O453" s="84"/>
    </row>
    <row r="454" ht="15.0" customHeight="1">
      <c r="C454" s="54" t="str">
        <f t="shared" si="1"/>
        <v>Juan </v>
      </c>
      <c r="G454" s="60" t="s">
        <v>704</v>
      </c>
      <c r="I454" s="1"/>
      <c r="J454" s="5">
        <f t="shared" si="2"/>
        <v>0</v>
      </c>
      <c r="K454" s="6">
        <f t="shared" si="3"/>
        <v>0</v>
      </c>
      <c r="M454" s="84"/>
      <c r="O454" s="84"/>
    </row>
    <row r="455" ht="15.0" customHeight="1">
      <c r="C455" s="54" t="str">
        <f t="shared" si="1"/>
        <v>Nadia </v>
      </c>
      <c r="E455" s="60" t="s">
        <v>96</v>
      </c>
      <c r="F455" s="60" t="s">
        <v>701</v>
      </c>
      <c r="G455" s="60" t="s">
        <v>705</v>
      </c>
      <c r="I455" s="1"/>
      <c r="J455" s="5">
        <f t="shared" si="2"/>
        <v>0</v>
      </c>
      <c r="K455" s="6">
        <f t="shared" si="3"/>
        <v>0</v>
      </c>
      <c r="M455" s="84"/>
      <c r="O455" s="84"/>
    </row>
    <row r="456" ht="15.0" customHeight="1">
      <c r="C456" s="54" t="str">
        <f t="shared" si="1"/>
        <v>Juan </v>
      </c>
      <c r="E456" s="60" t="s">
        <v>92</v>
      </c>
      <c r="F456" s="60" t="s">
        <v>706</v>
      </c>
      <c r="G456" s="60" t="s">
        <v>707</v>
      </c>
      <c r="I456" s="1"/>
      <c r="J456" s="5">
        <f t="shared" si="2"/>
        <v>0</v>
      </c>
      <c r="K456" s="6">
        <f t="shared" si="3"/>
        <v>0</v>
      </c>
      <c r="M456" s="84"/>
      <c r="O456" s="84"/>
    </row>
    <row r="457" ht="15.0" customHeight="1">
      <c r="C457" s="54" t="str">
        <f t="shared" si="1"/>
        <v>Pablo </v>
      </c>
      <c r="E457" s="60" t="s">
        <v>89</v>
      </c>
      <c r="F457" s="60" t="s">
        <v>706</v>
      </c>
      <c r="G457" s="60" t="s">
        <v>708</v>
      </c>
      <c r="I457" s="1"/>
      <c r="J457" s="5">
        <f t="shared" si="2"/>
        <v>0</v>
      </c>
      <c r="K457" s="6">
        <f t="shared" si="3"/>
        <v>0</v>
      </c>
      <c r="M457" s="84"/>
      <c r="O457" s="84"/>
    </row>
    <row r="458" ht="15.0" customHeight="1">
      <c r="C458" s="54" t="str">
        <f t="shared" si="1"/>
        <v>Juan </v>
      </c>
      <c r="E458" s="60" t="s">
        <v>92</v>
      </c>
      <c r="F458" s="60" t="s">
        <v>709</v>
      </c>
      <c r="G458" s="60" t="s">
        <v>710</v>
      </c>
      <c r="I458" s="1"/>
      <c r="J458" s="5">
        <f t="shared" si="2"/>
        <v>0</v>
      </c>
      <c r="K458" s="6">
        <f t="shared" si="3"/>
        <v>0</v>
      </c>
      <c r="M458" s="84"/>
      <c r="O458" s="84"/>
    </row>
    <row r="459" ht="15.0" customHeight="1">
      <c r="C459" s="54" t="str">
        <f t="shared" si="1"/>
        <v>Juan </v>
      </c>
      <c r="G459" s="60" t="s">
        <v>711</v>
      </c>
      <c r="I459" s="1"/>
      <c r="J459" s="5">
        <f t="shared" si="2"/>
        <v>0</v>
      </c>
      <c r="K459" s="6">
        <f t="shared" si="3"/>
        <v>0</v>
      </c>
      <c r="M459" s="84"/>
      <c r="O459" s="84"/>
    </row>
    <row r="460" ht="15.0" customHeight="1">
      <c r="C460" s="54" t="str">
        <f t="shared" si="1"/>
        <v>Juan </v>
      </c>
      <c r="G460" s="60" t="s">
        <v>712</v>
      </c>
      <c r="I460" s="1"/>
      <c r="J460" s="5">
        <f t="shared" si="2"/>
        <v>0</v>
      </c>
      <c r="K460" s="6">
        <f t="shared" si="3"/>
        <v>0</v>
      </c>
      <c r="M460" s="84"/>
      <c r="O460" s="84"/>
    </row>
    <row r="461" ht="15.0" customHeight="1">
      <c r="C461" s="54" t="str">
        <f t="shared" si="1"/>
        <v>Juan </v>
      </c>
      <c r="G461" s="60" t="s">
        <v>713</v>
      </c>
      <c r="I461" s="44" t="s">
        <v>100</v>
      </c>
      <c r="J461" s="5">
        <f t="shared" si="2"/>
        <v>35</v>
      </c>
      <c r="K461" s="6">
        <f t="shared" si="3"/>
        <v>6</v>
      </c>
      <c r="M461" s="84"/>
      <c r="O461" s="84"/>
    </row>
    <row r="462" ht="15.0" customHeight="1">
      <c r="C462" s="54" t="str">
        <f t="shared" si="1"/>
        <v>Juan </v>
      </c>
      <c r="G462" s="60" t="s">
        <v>714</v>
      </c>
      <c r="I462" s="44" t="s">
        <v>32</v>
      </c>
      <c r="J462" s="5">
        <f t="shared" si="2"/>
        <v>30</v>
      </c>
      <c r="K462" s="6">
        <f t="shared" si="3"/>
        <v>8</v>
      </c>
      <c r="M462" s="84"/>
      <c r="O462" s="84"/>
    </row>
    <row r="463" ht="15.0" customHeight="1">
      <c r="C463" s="54" t="str">
        <f t="shared" si="1"/>
        <v>Adrian </v>
      </c>
      <c r="E463" s="60" t="s">
        <v>87</v>
      </c>
      <c r="F463" s="60" t="s">
        <v>715</v>
      </c>
      <c r="G463" s="60" t="s">
        <v>716</v>
      </c>
      <c r="I463" s="44" t="s">
        <v>54</v>
      </c>
      <c r="J463" s="5">
        <f t="shared" si="2"/>
        <v>26</v>
      </c>
      <c r="K463" s="6">
        <f t="shared" si="3"/>
        <v>3</v>
      </c>
      <c r="M463" s="84"/>
      <c r="O463" s="84"/>
    </row>
    <row r="464" ht="15.0" customHeight="1">
      <c r="C464" s="54" t="str">
        <f t="shared" si="1"/>
        <v>Juan </v>
      </c>
      <c r="E464" s="60" t="s">
        <v>92</v>
      </c>
      <c r="F464" s="60" t="s">
        <v>715</v>
      </c>
      <c r="G464" s="60" t="s">
        <v>717</v>
      </c>
      <c r="I464" s="44" t="s">
        <v>59</v>
      </c>
      <c r="J464" s="5">
        <f t="shared" si="2"/>
        <v>11</v>
      </c>
      <c r="K464" s="6">
        <f t="shared" si="3"/>
        <v>5</v>
      </c>
      <c r="M464" s="84"/>
      <c r="O464" s="84"/>
    </row>
    <row r="465" ht="15.0" customHeight="1">
      <c r="C465" s="54" t="str">
        <f t="shared" si="1"/>
        <v>Nadia </v>
      </c>
      <c r="E465" s="60" t="s">
        <v>96</v>
      </c>
      <c r="F465" s="60" t="s">
        <v>715</v>
      </c>
      <c r="G465" s="60" t="s">
        <v>718</v>
      </c>
      <c r="I465" s="44" t="s">
        <v>40</v>
      </c>
      <c r="J465" s="5">
        <f t="shared" si="2"/>
        <v>15</v>
      </c>
      <c r="K465" s="6">
        <f t="shared" si="3"/>
        <v>4</v>
      </c>
      <c r="M465" s="84"/>
      <c r="O465" s="84"/>
    </row>
    <row r="466" ht="15.0" customHeight="1">
      <c r="C466" s="54" t="str">
        <f t="shared" si="1"/>
        <v>Adrian </v>
      </c>
      <c r="E466" s="60" t="s">
        <v>87</v>
      </c>
      <c r="F466" s="60" t="s">
        <v>719</v>
      </c>
      <c r="G466" s="60" t="s">
        <v>720</v>
      </c>
      <c r="I466" s="1"/>
      <c r="J466" s="5">
        <f t="shared" si="2"/>
        <v>0</v>
      </c>
      <c r="K466" s="6">
        <f t="shared" si="3"/>
        <v>0</v>
      </c>
      <c r="M466" s="84"/>
      <c r="O466" s="84"/>
    </row>
    <row r="467" ht="15.0" customHeight="1">
      <c r="C467" s="54" t="str">
        <f t="shared" si="1"/>
        <v>Adrian </v>
      </c>
      <c r="G467" s="60" t="s">
        <v>721</v>
      </c>
      <c r="I467" s="44" t="s">
        <v>100</v>
      </c>
      <c r="J467" s="5">
        <f t="shared" si="2"/>
        <v>35</v>
      </c>
      <c r="K467" s="6">
        <f t="shared" si="3"/>
        <v>6</v>
      </c>
      <c r="M467" s="84"/>
      <c r="O467" s="84"/>
    </row>
    <row r="468" ht="15.0" customHeight="1">
      <c r="C468" s="54" t="str">
        <f t="shared" si="1"/>
        <v>Juan </v>
      </c>
      <c r="E468" s="60" t="s">
        <v>92</v>
      </c>
      <c r="F468" s="60" t="s">
        <v>722</v>
      </c>
      <c r="G468" s="60" t="s">
        <v>723</v>
      </c>
      <c r="I468" s="1"/>
      <c r="J468" s="5">
        <f t="shared" si="2"/>
        <v>0</v>
      </c>
      <c r="K468" s="6">
        <f t="shared" si="3"/>
        <v>0</v>
      </c>
      <c r="M468" s="84"/>
      <c r="O468" s="84"/>
    </row>
    <row r="469" ht="15.0" customHeight="1">
      <c r="C469" s="54" t="str">
        <f t="shared" si="1"/>
        <v>Pablo </v>
      </c>
      <c r="E469" s="60" t="s">
        <v>89</v>
      </c>
      <c r="F469" s="60" t="s">
        <v>724</v>
      </c>
      <c r="G469" s="60" t="s">
        <v>725</v>
      </c>
      <c r="I469" s="44" t="s">
        <v>110</v>
      </c>
      <c r="J469" s="5">
        <f t="shared" si="2"/>
        <v>10</v>
      </c>
      <c r="K469" s="6">
        <f t="shared" si="3"/>
        <v>1</v>
      </c>
      <c r="M469" s="84"/>
      <c r="O469" s="84"/>
    </row>
    <row r="470" ht="15.0" customHeight="1">
      <c r="C470" s="54" t="str">
        <f t="shared" si="1"/>
        <v>Baltasar </v>
      </c>
      <c r="E470" s="60" t="s">
        <v>83</v>
      </c>
      <c r="F470" s="60" t="s">
        <v>726</v>
      </c>
      <c r="G470" s="60" t="s">
        <v>727</v>
      </c>
      <c r="I470" s="1"/>
      <c r="J470" s="5">
        <f t="shared" si="2"/>
        <v>0</v>
      </c>
      <c r="K470" s="6">
        <f t="shared" si="3"/>
        <v>0</v>
      </c>
      <c r="M470" s="84"/>
      <c r="O470" s="84"/>
    </row>
    <row r="471" ht="15.0" customHeight="1">
      <c r="C471" s="54" t="str">
        <f t="shared" si="1"/>
        <v>Juan </v>
      </c>
      <c r="E471" s="60" t="s">
        <v>92</v>
      </c>
      <c r="F471" s="60" t="s">
        <v>726</v>
      </c>
      <c r="G471" s="60" t="s">
        <v>728</v>
      </c>
      <c r="I471" s="1"/>
      <c r="J471" s="5">
        <f t="shared" si="2"/>
        <v>0</v>
      </c>
      <c r="K471" s="6">
        <f t="shared" si="3"/>
        <v>0</v>
      </c>
      <c r="M471" s="84"/>
      <c r="O471" s="84"/>
    </row>
    <row r="472" ht="15.0" customHeight="1">
      <c r="C472" s="54" t="str">
        <f t="shared" si="1"/>
        <v>Adrian </v>
      </c>
      <c r="E472" s="60" t="s">
        <v>87</v>
      </c>
      <c r="F472" s="60" t="s">
        <v>726</v>
      </c>
      <c r="G472" s="60" t="s">
        <v>729</v>
      </c>
      <c r="I472" s="44" t="s">
        <v>76</v>
      </c>
      <c r="J472" s="5">
        <f t="shared" si="2"/>
        <v>19</v>
      </c>
      <c r="K472" s="6">
        <f t="shared" si="3"/>
        <v>7</v>
      </c>
      <c r="M472" s="84"/>
      <c r="O472" s="84"/>
    </row>
    <row r="473" ht="15.0" customHeight="1">
      <c r="C473" s="54" t="str">
        <f t="shared" si="1"/>
        <v>Pablo </v>
      </c>
      <c r="E473" s="60" t="s">
        <v>89</v>
      </c>
      <c r="F473" s="60" t="s">
        <v>730</v>
      </c>
      <c r="G473" s="60" t="s">
        <v>731</v>
      </c>
      <c r="I473" s="44" t="s">
        <v>32</v>
      </c>
      <c r="J473" s="5">
        <f t="shared" si="2"/>
        <v>30</v>
      </c>
      <c r="K473" s="6">
        <f t="shared" si="3"/>
        <v>8</v>
      </c>
      <c r="M473" s="84"/>
      <c r="O473" s="84"/>
    </row>
    <row r="474" ht="15.0" customHeight="1">
      <c r="C474" s="54" t="str">
        <f t="shared" si="1"/>
        <v>Baltasar </v>
      </c>
      <c r="E474" s="60" t="s">
        <v>83</v>
      </c>
      <c r="F474" s="60" t="s">
        <v>732</v>
      </c>
      <c r="G474" s="60" t="s">
        <v>733</v>
      </c>
      <c r="I474" s="44" t="s">
        <v>165</v>
      </c>
      <c r="J474" s="5">
        <f t="shared" si="2"/>
        <v>9</v>
      </c>
      <c r="K474" s="6">
        <f t="shared" si="3"/>
        <v>11</v>
      </c>
      <c r="M474" s="84"/>
      <c r="O474" s="84"/>
    </row>
    <row r="475" ht="15.0" customHeight="1">
      <c r="C475" s="54" t="str">
        <f t="shared" si="1"/>
        <v>Baltasar </v>
      </c>
      <c r="G475" s="60" t="s">
        <v>734</v>
      </c>
      <c r="I475" s="1"/>
      <c r="J475" s="5">
        <f t="shared" si="2"/>
        <v>0</v>
      </c>
      <c r="K475" s="6">
        <f t="shared" si="3"/>
        <v>0</v>
      </c>
      <c r="M475" s="84"/>
      <c r="O475" s="84"/>
    </row>
    <row r="476" ht="15.0" customHeight="1">
      <c r="C476" s="54" t="str">
        <f t="shared" si="1"/>
        <v>Baltasar </v>
      </c>
      <c r="G476" s="60" t="s">
        <v>735</v>
      </c>
      <c r="I476" s="1"/>
      <c r="J476" s="5">
        <f t="shared" si="2"/>
        <v>0</v>
      </c>
      <c r="K476" s="6">
        <f t="shared" si="3"/>
        <v>0</v>
      </c>
      <c r="M476" s="84"/>
      <c r="O476" s="84"/>
    </row>
    <row r="477" ht="15.0" customHeight="1">
      <c r="C477" s="54" t="str">
        <f t="shared" si="1"/>
        <v>Juan </v>
      </c>
      <c r="E477" s="60" t="s">
        <v>92</v>
      </c>
      <c r="F477" s="60" t="s">
        <v>732</v>
      </c>
      <c r="G477" s="60" t="s">
        <v>736</v>
      </c>
      <c r="I477" s="1"/>
      <c r="J477" s="5">
        <f t="shared" si="2"/>
        <v>0</v>
      </c>
      <c r="K477" s="6">
        <f t="shared" si="3"/>
        <v>0</v>
      </c>
      <c r="M477" s="84"/>
      <c r="O477" s="84"/>
    </row>
    <row r="478" ht="15.0" customHeight="1">
      <c r="C478" s="54" t="str">
        <f t="shared" si="1"/>
        <v>Adrian </v>
      </c>
      <c r="E478" s="60" t="s">
        <v>87</v>
      </c>
      <c r="F478" s="60" t="s">
        <v>732</v>
      </c>
      <c r="G478" s="60" t="s">
        <v>737</v>
      </c>
      <c r="I478" s="1"/>
      <c r="J478" s="5">
        <f t="shared" si="2"/>
        <v>0</v>
      </c>
      <c r="K478" s="6">
        <f t="shared" si="3"/>
        <v>0</v>
      </c>
      <c r="M478" s="84"/>
      <c r="O478" s="84"/>
    </row>
    <row r="479" ht="15.0" customHeight="1">
      <c r="C479" s="54" t="str">
        <f t="shared" si="1"/>
        <v>Juan </v>
      </c>
      <c r="E479" s="60" t="s">
        <v>92</v>
      </c>
      <c r="F479" s="60" t="s">
        <v>732</v>
      </c>
      <c r="G479" s="60" t="s">
        <v>738</v>
      </c>
      <c r="I479" s="44" t="s">
        <v>40</v>
      </c>
      <c r="J479" s="5">
        <f t="shared" si="2"/>
        <v>15</v>
      </c>
      <c r="K479" s="6">
        <f t="shared" si="3"/>
        <v>4</v>
      </c>
      <c r="M479" s="84"/>
      <c r="O479" s="84"/>
    </row>
    <row r="480" ht="15.0" customHeight="1">
      <c r="C480" s="54" t="str">
        <f t="shared" si="1"/>
        <v>Pablo </v>
      </c>
      <c r="E480" s="60" t="s">
        <v>89</v>
      </c>
      <c r="F480" s="60" t="s">
        <v>739</v>
      </c>
      <c r="G480" s="60" t="s">
        <v>689</v>
      </c>
      <c r="I480" s="1"/>
      <c r="J480" s="5">
        <f t="shared" si="2"/>
        <v>0</v>
      </c>
      <c r="K480" s="6">
        <f t="shared" si="3"/>
        <v>0</v>
      </c>
      <c r="M480" s="84"/>
      <c r="O480" s="84"/>
    </row>
    <row r="481" ht="15.0" customHeight="1">
      <c r="C481" s="54" t="str">
        <f t="shared" si="1"/>
        <v>Pablo </v>
      </c>
      <c r="G481" s="60" t="s">
        <v>740</v>
      </c>
      <c r="I481" s="1"/>
      <c r="J481" s="5">
        <f t="shared" si="2"/>
        <v>0</v>
      </c>
      <c r="K481" s="6">
        <f t="shared" si="3"/>
        <v>0</v>
      </c>
      <c r="M481" s="84"/>
      <c r="O481" s="84"/>
    </row>
    <row r="482" ht="15.0" customHeight="1">
      <c r="C482" s="54" t="str">
        <f t="shared" si="1"/>
        <v>Baltasar </v>
      </c>
      <c r="E482" s="60" t="s">
        <v>83</v>
      </c>
      <c r="F482" s="60" t="s">
        <v>739</v>
      </c>
      <c r="G482" s="60" t="s">
        <v>741</v>
      </c>
      <c r="I482" s="44" t="s">
        <v>110</v>
      </c>
      <c r="J482" s="5">
        <f t="shared" si="2"/>
        <v>10</v>
      </c>
      <c r="K482" s="6">
        <f t="shared" si="3"/>
        <v>1</v>
      </c>
      <c r="M482" s="84"/>
      <c r="O482" s="84"/>
    </row>
    <row r="483" ht="15.0" customHeight="1">
      <c r="C483" s="54" t="str">
        <f t="shared" si="1"/>
        <v>Pablo </v>
      </c>
      <c r="E483" s="60" t="s">
        <v>89</v>
      </c>
      <c r="F483" s="60" t="s">
        <v>739</v>
      </c>
      <c r="G483" s="60" t="s">
        <v>742</v>
      </c>
      <c r="I483" s="44" t="s">
        <v>231</v>
      </c>
      <c r="J483" s="5">
        <f t="shared" si="2"/>
        <v>27</v>
      </c>
      <c r="K483" s="6">
        <f t="shared" si="3"/>
        <v>10</v>
      </c>
      <c r="M483" s="84"/>
      <c r="O483" s="84"/>
    </row>
    <row r="484" ht="15.0" customHeight="1">
      <c r="C484" s="54" t="str">
        <f t="shared" si="1"/>
        <v>Pablo </v>
      </c>
      <c r="G484" s="60" t="s">
        <v>743</v>
      </c>
      <c r="I484" s="1"/>
      <c r="J484" s="5">
        <f t="shared" si="2"/>
        <v>0</v>
      </c>
      <c r="K484" s="6">
        <f t="shared" si="3"/>
        <v>0</v>
      </c>
      <c r="M484" s="84"/>
      <c r="O484" s="84"/>
    </row>
    <row r="485" ht="15.0" customHeight="1">
      <c r="C485" s="54" t="str">
        <f t="shared" si="1"/>
        <v>Juan </v>
      </c>
      <c r="E485" s="60" t="s">
        <v>92</v>
      </c>
      <c r="F485" s="60" t="s">
        <v>744</v>
      </c>
      <c r="G485" s="60" t="s">
        <v>745</v>
      </c>
      <c r="I485" s="44" t="s">
        <v>32</v>
      </c>
      <c r="J485" s="5">
        <f t="shared" si="2"/>
        <v>30</v>
      </c>
      <c r="K485" s="6">
        <f t="shared" si="3"/>
        <v>8</v>
      </c>
      <c r="M485" s="84"/>
      <c r="O485" s="84"/>
    </row>
    <row r="486" ht="15.0" customHeight="1">
      <c r="C486" s="54" t="str">
        <f t="shared" si="1"/>
        <v>Pablo </v>
      </c>
      <c r="E486" s="60" t="s">
        <v>89</v>
      </c>
      <c r="F486" s="60" t="s">
        <v>744</v>
      </c>
      <c r="G486" s="60" t="s">
        <v>619</v>
      </c>
      <c r="I486" s="1"/>
      <c r="J486" s="5">
        <f t="shared" si="2"/>
        <v>0</v>
      </c>
      <c r="K486" s="6">
        <f t="shared" si="3"/>
        <v>0</v>
      </c>
      <c r="M486" s="84"/>
      <c r="O486" s="84"/>
    </row>
    <row r="487" ht="15.0" customHeight="1">
      <c r="C487" s="54" t="str">
        <f t="shared" si="1"/>
        <v>Pablo </v>
      </c>
      <c r="G487" s="60" t="s">
        <v>746</v>
      </c>
      <c r="I487" s="1"/>
      <c r="J487" s="5">
        <f t="shared" si="2"/>
        <v>0</v>
      </c>
      <c r="K487" s="6">
        <f t="shared" si="3"/>
        <v>0</v>
      </c>
      <c r="M487" s="84"/>
      <c r="O487" s="84"/>
    </row>
    <row r="488" ht="15.0" customHeight="1">
      <c r="C488" s="54" t="str">
        <f t="shared" si="1"/>
        <v>Pablo </v>
      </c>
      <c r="G488" s="60" t="s">
        <v>747</v>
      </c>
      <c r="I488" s="44" t="s">
        <v>231</v>
      </c>
      <c r="J488" s="5">
        <f t="shared" si="2"/>
        <v>27</v>
      </c>
      <c r="K488" s="6">
        <f t="shared" si="3"/>
        <v>10</v>
      </c>
      <c r="M488" s="84"/>
      <c r="O488" s="84"/>
    </row>
    <row r="489" ht="15.0" customHeight="1">
      <c r="C489" s="54" t="str">
        <f t="shared" si="1"/>
        <v>Pablo </v>
      </c>
      <c r="G489" s="60" t="s">
        <v>748</v>
      </c>
      <c r="I489" s="1"/>
      <c r="J489" s="5">
        <f t="shared" si="2"/>
        <v>0</v>
      </c>
      <c r="K489" s="6">
        <f t="shared" si="3"/>
        <v>0</v>
      </c>
      <c r="M489" s="84"/>
      <c r="O489" s="84"/>
    </row>
    <row r="490" ht="15.0" customHeight="1">
      <c r="C490" s="54" t="str">
        <f t="shared" si="1"/>
        <v>Pablo </v>
      </c>
      <c r="G490" s="60" t="s">
        <v>689</v>
      </c>
      <c r="I490" s="1"/>
      <c r="J490" s="5">
        <f t="shared" si="2"/>
        <v>0</v>
      </c>
      <c r="K490" s="6">
        <f t="shared" si="3"/>
        <v>0</v>
      </c>
      <c r="M490" s="84"/>
      <c r="O490" s="84"/>
    </row>
    <row r="491" ht="15.0" customHeight="1">
      <c r="C491" s="54" t="str">
        <f t="shared" si="1"/>
        <v>Baltasar </v>
      </c>
      <c r="E491" s="60" t="s">
        <v>83</v>
      </c>
      <c r="F491" s="60" t="s">
        <v>744</v>
      </c>
      <c r="G491" s="60" t="s">
        <v>573</v>
      </c>
      <c r="I491" s="1"/>
      <c r="J491" s="5">
        <f t="shared" si="2"/>
        <v>0</v>
      </c>
      <c r="K491" s="6">
        <f t="shared" si="3"/>
        <v>0</v>
      </c>
      <c r="M491" s="84"/>
      <c r="O491" s="84"/>
    </row>
    <row r="492" ht="15.0" customHeight="1">
      <c r="C492" s="54" t="str">
        <f t="shared" si="1"/>
        <v>Pablo </v>
      </c>
      <c r="E492" s="60" t="s">
        <v>89</v>
      </c>
      <c r="F492" s="60" t="s">
        <v>749</v>
      </c>
      <c r="G492" s="60" t="s">
        <v>750</v>
      </c>
      <c r="I492" s="1"/>
      <c r="J492" s="5">
        <f t="shared" si="2"/>
        <v>0</v>
      </c>
      <c r="K492" s="6">
        <f t="shared" si="3"/>
        <v>0</v>
      </c>
      <c r="M492" s="84"/>
      <c r="O492" s="84"/>
    </row>
    <row r="493" ht="15.0" customHeight="1">
      <c r="C493" s="54" t="str">
        <f t="shared" si="1"/>
        <v>Pablo </v>
      </c>
      <c r="G493" s="60" t="s">
        <v>751</v>
      </c>
      <c r="I493" s="44" t="s">
        <v>211</v>
      </c>
      <c r="J493" s="5">
        <f t="shared" si="2"/>
        <v>21</v>
      </c>
      <c r="K493" s="6">
        <f t="shared" si="3"/>
        <v>7</v>
      </c>
      <c r="M493" s="84"/>
      <c r="O493" s="84"/>
    </row>
    <row r="494" ht="15.0" customHeight="1">
      <c r="C494" s="54" t="str">
        <f t="shared" si="1"/>
        <v>Juan </v>
      </c>
      <c r="E494" s="60" t="s">
        <v>92</v>
      </c>
      <c r="F494" s="60" t="s">
        <v>749</v>
      </c>
      <c r="G494" s="60" t="s">
        <v>752</v>
      </c>
      <c r="I494" s="1"/>
      <c r="J494" s="5">
        <f t="shared" si="2"/>
        <v>0</v>
      </c>
      <c r="K494" s="6">
        <f t="shared" si="3"/>
        <v>0</v>
      </c>
      <c r="M494" s="84"/>
      <c r="O494" s="84"/>
    </row>
    <row r="495" ht="15.0" customHeight="1">
      <c r="C495" s="54" t="str">
        <f t="shared" si="1"/>
        <v>Juan </v>
      </c>
      <c r="G495" s="60" t="s">
        <v>753</v>
      </c>
      <c r="I495" s="44" t="s">
        <v>54</v>
      </c>
      <c r="J495" s="5">
        <f t="shared" si="2"/>
        <v>26</v>
      </c>
      <c r="K495" s="6">
        <f t="shared" si="3"/>
        <v>3</v>
      </c>
      <c r="M495" s="84"/>
      <c r="O495" s="84"/>
    </row>
    <row r="496" ht="15.0" customHeight="1">
      <c r="C496" s="54" t="str">
        <f t="shared" si="1"/>
        <v>Pablo </v>
      </c>
      <c r="E496" s="60" t="s">
        <v>89</v>
      </c>
      <c r="F496" s="60" t="s">
        <v>749</v>
      </c>
      <c r="G496" s="60" t="s">
        <v>754</v>
      </c>
      <c r="I496" s="44" t="s">
        <v>40</v>
      </c>
      <c r="J496" s="5">
        <f t="shared" si="2"/>
        <v>15</v>
      </c>
      <c r="K496" s="6">
        <f t="shared" si="3"/>
        <v>4</v>
      </c>
      <c r="M496" s="84"/>
      <c r="O496" s="84"/>
    </row>
    <row r="497" ht="15.0" customHeight="1">
      <c r="C497" s="54" t="str">
        <f t="shared" si="1"/>
        <v>Pablo </v>
      </c>
      <c r="G497" s="60" t="s">
        <v>755</v>
      </c>
      <c r="I497" s="1"/>
      <c r="J497" s="5">
        <f t="shared" si="2"/>
        <v>0</v>
      </c>
      <c r="K497" s="6">
        <f t="shared" si="3"/>
        <v>0</v>
      </c>
      <c r="M497" s="84"/>
      <c r="O497" s="84"/>
    </row>
    <row r="498" ht="15.0" customHeight="1">
      <c r="C498" s="54" t="str">
        <f t="shared" si="1"/>
        <v>Juan </v>
      </c>
      <c r="E498" s="60" t="s">
        <v>92</v>
      </c>
      <c r="F498" s="60" t="s">
        <v>756</v>
      </c>
      <c r="G498" s="60" t="s">
        <v>757</v>
      </c>
      <c r="I498" s="44" t="s">
        <v>100</v>
      </c>
      <c r="J498" s="5">
        <f t="shared" si="2"/>
        <v>35</v>
      </c>
      <c r="K498" s="6">
        <f t="shared" si="3"/>
        <v>6</v>
      </c>
      <c r="M498" s="84"/>
      <c r="O498" s="84"/>
    </row>
    <row r="499" ht="15.0" customHeight="1">
      <c r="C499" s="54" t="str">
        <f t="shared" si="1"/>
        <v>Pablo </v>
      </c>
      <c r="E499" s="60" t="s">
        <v>89</v>
      </c>
      <c r="F499" s="60" t="s">
        <v>756</v>
      </c>
      <c r="G499" s="60" t="s">
        <v>758</v>
      </c>
      <c r="I499" s="1"/>
      <c r="J499" s="5">
        <f t="shared" si="2"/>
        <v>0</v>
      </c>
      <c r="K499" s="6">
        <f t="shared" si="3"/>
        <v>0</v>
      </c>
      <c r="M499" s="84"/>
      <c r="O499" s="84"/>
    </row>
    <row r="500" ht="15.0" customHeight="1">
      <c r="C500" s="54" t="str">
        <f t="shared" si="1"/>
        <v>Juan </v>
      </c>
      <c r="E500" s="60" t="s">
        <v>92</v>
      </c>
      <c r="F500" s="60" t="s">
        <v>756</v>
      </c>
      <c r="G500" s="60" t="s">
        <v>759</v>
      </c>
      <c r="I500" s="1"/>
      <c r="J500" s="5">
        <f t="shared" si="2"/>
        <v>0</v>
      </c>
      <c r="K500" s="6">
        <f t="shared" si="3"/>
        <v>0</v>
      </c>
      <c r="M500" s="84"/>
      <c r="O500" s="84"/>
    </row>
    <row r="501" ht="15.0" customHeight="1">
      <c r="C501" s="54" t="str">
        <f t="shared" si="1"/>
        <v>Juan </v>
      </c>
      <c r="G501" s="60" t="s">
        <v>760</v>
      </c>
      <c r="I501" s="1"/>
      <c r="J501" s="5">
        <f t="shared" si="2"/>
        <v>0</v>
      </c>
      <c r="K501" s="6">
        <f t="shared" si="3"/>
        <v>0</v>
      </c>
      <c r="M501" s="84"/>
      <c r="O501" s="84"/>
    </row>
    <row r="502" ht="15.0" customHeight="1">
      <c r="C502" s="54" t="str">
        <f t="shared" si="1"/>
        <v>Pablo </v>
      </c>
      <c r="E502" s="60" t="s">
        <v>89</v>
      </c>
      <c r="F502" s="60" t="s">
        <v>756</v>
      </c>
      <c r="G502" s="60" t="s">
        <v>761</v>
      </c>
      <c r="I502" s="44" t="s">
        <v>40</v>
      </c>
      <c r="J502" s="5">
        <f t="shared" si="2"/>
        <v>15</v>
      </c>
      <c r="K502" s="6">
        <f t="shared" si="3"/>
        <v>4</v>
      </c>
      <c r="M502" s="84"/>
      <c r="O502" s="84"/>
    </row>
    <row r="503" ht="15.0" customHeight="1">
      <c r="C503" s="54" t="str">
        <f t="shared" si="1"/>
        <v>Juan </v>
      </c>
      <c r="E503" s="60" t="s">
        <v>92</v>
      </c>
      <c r="F503" s="60" t="s">
        <v>762</v>
      </c>
      <c r="G503" s="60" t="s">
        <v>763</v>
      </c>
      <c r="I503" s="44" t="s">
        <v>54</v>
      </c>
      <c r="J503" s="5">
        <f t="shared" si="2"/>
        <v>26</v>
      </c>
      <c r="K503" s="6">
        <f t="shared" si="3"/>
        <v>3</v>
      </c>
      <c r="M503" s="84"/>
      <c r="O503" s="84"/>
    </row>
    <row r="504" ht="15.0" customHeight="1">
      <c r="C504" s="54" t="str">
        <f t="shared" si="1"/>
        <v>Juan </v>
      </c>
      <c r="G504" s="60" t="s">
        <v>764</v>
      </c>
      <c r="I504" s="44" t="s">
        <v>267</v>
      </c>
      <c r="J504" s="5">
        <f t="shared" si="2"/>
        <v>36</v>
      </c>
      <c r="K504" s="6">
        <f t="shared" si="3"/>
        <v>1</v>
      </c>
      <c r="M504" s="84"/>
      <c r="O504" s="84"/>
    </row>
    <row r="505" ht="15.0" customHeight="1">
      <c r="C505" s="54" t="str">
        <f t="shared" si="1"/>
        <v>Baltasar </v>
      </c>
      <c r="E505" s="60" t="s">
        <v>83</v>
      </c>
      <c r="F505" s="60" t="s">
        <v>765</v>
      </c>
      <c r="G505" s="60" t="s">
        <v>766</v>
      </c>
      <c r="I505" s="44" t="s">
        <v>35</v>
      </c>
      <c r="J505" s="5">
        <f t="shared" si="2"/>
        <v>33</v>
      </c>
      <c r="K505" s="6">
        <f t="shared" si="3"/>
        <v>5</v>
      </c>
      <c r="M505" s="84"/>
      <c r="O505" s="84"/>
    </row>
    <row r="506" ht="15.0" customHeight="1">
      <c r="C506" s="54" t="str">
        <f t="shared" si="1"/>
        <v>Pablo </v>
      </c>
      <c r="E506" s="60" t="s">
        <v>89</v>
      </c>
      <c r="F506" s="60" t="s">
        <v>765</v>
      </c>
      <c r="G506" s="60" t="s">
        <v>767</v>
      </c>
      <c r="I506" s="44" t="s">
        <v>148</v>
      </c>
      <c r="J506" s="5">
        <f t="shared" si="2"/>
        <v>5</v>
      </c>
      <c r="K506" s="6">
        <f t="shared" si="3"/>
        <v>4</v>
      </c>
      <c r="M506" s="84"/>
      <c r="O506" s="84"/>
    </row>
    <row r="507" ht="15.0" customHeight="1">
      <c r="C507" s="54" t="str">
        <f t="shared" si="1"/>
        <v>Pablo </v>
      </c>
      <c r="G507" s="60" t="s">
        <v>768</v>
      </c>
      <c r="I507" s="44" t="s">
        <v>165</v>
      </c>
      <c r="J507" s="5">
        <f t="shared" si="2"/>
        <v>9</v>
      </c>
      <c r="K507" s="6">
        <f t="shared" si="3"/>
        <v>11</v>
      </c>
      <c r="M507" s="84"/>
      <c r="O507" s="84"/>
    </row>
    <row r="508" ht="15.0" customHeight="1">
      <c r="C508" s="54" t="str">
        <f t="shared" si="1"/>
        <v>Baltasar </v>
      </c>
      <c r="E508" s="60" t="s">
        <v>83</v>
      </c>
      <c r="F508" s="60" t="s">
        <v>765</v>
      </c>
      <c r="G508" s="60" t="s">
        <v>769</v>
      </c>
      <c r="I508" s="44" t="s">
        <v>110</v>
      </c>
      <c r="J508" s="5">
        <f t="shared" si="2"/>
        <v>10</v>
      </c>
      <c r="K508" s="6">
        <f t="shared" si="3"/>
        <v>1</v>
      </c>
      <c r="M508" s="84"/>
      <c r="O508" s="84"/>
    </row>
    <row r="509" ht="15.0" customHeight="1">
      <c r="C509" s="54" t="str">
        <f t="shared" si="1"/>
        <v>Pablo </v>
      </c>
      <c r="E509" s="60" t="s">
        <v>89</v>
      </c>
      <c r="F509" s="60" t="s">
        <v>765</v>
      </c>
      <c r="G509" s="60" t="s">
        <v>770</v>
      </c>
      <c r="I509" s="44" t="s">
        <v>76</v>
      </c>
      <c r="J509" s="5">
        <f t="shared" si="2"/>
        <v>19</v>
      </c>
      <c r="K509" s="6">
        <f t="shared" si="3"/>
        <v>7</v>
      </c>
      <c r="M509" s="84"/>
      <c r="O509" s="84"/>
    </row>
    <row r="510" ht="15.0" customHeight="1">
      <c r="C510" s="54" t="str">
        <f t="shared" si="1"/>
        <v>Pablo </v>
      </c>
      <c r="G510" s="60" t="s">
        <v>771</v>
      </c>
      <c r="I510" s="1"/>
      <c r="J510" s="5">
        <f t="shared" si="2"/>
        <v>0</v>
      </c>
      <c r="K510" s="6">
        <f t="shared" si="3"/>
        <v>0</v>
      </c>
      <c r="M510" s="84"/>
      <c r="O510" s="84"/>
    </row>
    <row r="511" ht="15.0" customHeight="1">
      <c r="C511" s="54" t="str">
        <f t="shared" si="1"/>
        <v>Juan </v>
      </c>
      <c r="E511" s="60" t="s">
        <v>92</v>
      </c>
      <c r="F511" s="60" t="s">
        <v>772</v>
      </c>
      <c r="G511" s="60" t="s">
        <v>773</v>
      </c>
      <c r="I511" s="1"/>
      <c r="J511" s="5">
        <f t="shared" si="2"/>
        <v>0</v>
      </c>
      <c r="K511" s="6">
        <f t="shared" si="3"/>
        <v>0</v>
      </c>
      <c r="M511" s="84"/>
      <c r="O511" s="84"/>
    </row>
    <row r="512" ht="15.0" customHeight="1">
      <c r="C512" s="54" t="str">
        <f t="shared" si="1"/>
        <v>Juan </v>
      </c>
      <c r="G512" s="60" t="s">
        <v>774</v>
      </c>
      <c r="I512" s="1"/>
      <c r="J512" s="5">
        <f t="shared" si="2"/>
        <v>0</v>
      </c>
      <c r="K512" s="6">
        <f t="shared" si="3"/>
        <v>0</v>
      </c>
      <c r="M512" s="84"/>
      <c r="O512" s="84"/>
    </row>
    <row r="513" ht="15.0" customHeight="1">
      <c r="C513" s="54" t="str">
        <f t="shared" si="1"/>
        <v>Juan </v>
      </c>
      <c r="G513" s="60" t="s">
        <v>775</v>
      </c>
      <c r="I513" s="44" t="s">
        <v>178</v>
      </c>
      <c r="J513" s="5">
        <f t="shared" si="2"/>
        <v>12</v>
      </c>
      <c r="K513" s="6">
        <f t="shared" si="3"/>
        <v>6</v>
      </c>
      <c r="M513" s="84"/>
      <c r="O513" s="84"/>
    </row>
    <row r="514" ht="15.0" customHeight="1">
      <c r="C514" s="54" t="str">
        <f t="shared" si="1"/>
        <v>Juan </v>
      </c>
      <c r="G514" s="60" t="s">
        <v>776</v>
      </c>
      <c r="I514" s="44" t="s">
        <v>32</v>
      </c>
      <c r="J514" s="5">
        <f t="shared" si="2"/>
        <v>30</v>
      </c>
      <c r="K514" s="6">
        <f t="shared" si="3"/>
        <v>8</v>
      </c>
      <c r="M514" s="84"/>
      <c r="O514" s="84"/>
    </row>
    <row r="515" ht="15.0" customHeight="1">
      <c r="C515" s="54" t="str">
        <f t="shared" si="1"/>
        <v>Baltasar </v>
      </c>
      <c r="E515" s="60" t="s">
        <v>83</v>
      </c>
      <c r="F515" s="60" t="s">
        <v>772</v>
      </c>
      <c r="G515" s="60" t="s">
        <v>777</v>
      </c>
      <c r="I515" s="44" t="s">
        <v>54</v>
      </c>
      <c r="J515" s="5">
        <f t="shared" si="2"/>
        <v>26</v>
      </c>
      <c r="K515" s="6">
        <f t="shared" si="3"/>
        <v>3</v>
      </c>
      <c r="M515" s="84"/>
      <c r="O515" s="84"/>
    </row>
    <row r="516" ht="15.0" customHeight="1">
      <c r="C516" s="54" t="str">
        <f t="shared" si="1"/>
        <v>Juan </v>
      </c>
      <c r="E516" s="60" t="s">
        <v>92</v>
      </c>
      <c r="F516" s="60" t="s">
        <v>772</v>
      </c>
      <c r="G516" s="60" t="s">
        <v>778</v>
      </c>
      <c r="I516" s="44" t="s">
        <v>186</v>
      </c>
      <c r="J516" s="5">
        <f t="shared" si="2"/>
        <v>14</v>
      </c>
      <c r="K516" s="6">
        <f t="shared" si="3"/>
        <v>5</v>
      </c>
      <c r="M516" s="84"/>
      <c r="O516" s="84"/>
    </row>
    <row r="517" ht="15.0" customHeight="1">
      <c r="C517" s="54" t="str">
        <f t="shared" si="1"/>
        <v>Adrian </v>
      </c>
      <c r="E517" s="60" t="s">
        <v>87</v>
      </c>
      <c r="F517" s="60" t="s">
        <v>779</v>
      </c>
      <c r="G517" s="60" t="s">
        <v>780</v>
      </c>
      <c r="I517" s="44" t="s">
        <v>32</v>
      </c>
      <c r="J517" s="5">
        <f t="shared" si="2"/>
        <v>30</v>
      </c>
      <c r="K517" s="6">
        <f t="shared" si="3"/>
        <v>8</v>
      </c>
      <c r="M517" s="84"/>
      <c r="O517" s="84"/>
    </row>
    <row r="518" ht="15.0" customHeight="1">
      <c r="C518" s="54" t="str">
        <f t="shared" si="1"/>
        <v>Juan </v>
      </c>
      <c r="E518" s="60" t="s">
        <v>92</v>
      </c>
      <c r="F518" s="60" t="s">
        <v>781</v>
      </c>
      <c r="G518" s="60" t="s">
        <v>782</v>
      </c>
      <c r="I518" s="44" t="s">
        <v>40</v>
      </c>
      <c r="J518" s="5">
        <f t="shared" si="2"/>
        <v>15</v>
      </c>
      <c r="K518" s="6">
        <f t="shared" si="3"/>
        <v>4</v>
      </c>
      <c r="M518" s="84"/>
      <c r="O518" s="84"/>
    </row>
    <row r="519" ht="15.0" customHeight="1">
      <c r="C519" s="54" t="str">
        <f t="shared" si="1"/>
        <v>Juan </v>
      </c>
      <c r="G519" s="60" t="s">
        <v>783</v>
      </c>
      <c r="I519" s="44" t="s">
        <v>32</v>
      </c>
      <c r="J519" s="5">
        <f t="shared" si="2"/>
        <v>30</v>
      </c>
      <c r="K519" s="6">
        <f t="shared" si="3"/>
        <v>8</v>
      </c>
      <c r="M519" s="84"/>
      <c r="O519" s="84"/>
    </row>
    <row r="520" ht="15.0" customHeight="1">
      <c r="C520" s="54" t="str">
        <f t="shared" si="1"/>
        <v>Pablo </v>
      </c>
      <c r="E520" s="60" t="s">
        <v>89</v>
      </c>
      <c r="F520" s="60" t="s">
        <v>781</v>
      </c>
      <c r="G520" s="60" t="s">
        <v>784</v>
      </c>
      <c r="I520" s="44" t="s">
        <v>54</v>
      </c>
      <c r="J520" s="5">
        <f t="shared" si="2"/>
        <v>26</v>
      </c>
      <c r="K520" s="6">
        <f t="shared" si="3"/>
        <v>3</v>
      </c>
      <c r="M520" s="84"/>
      <c r="O520" s="84"/>
    </row>
    <row r="521" ht="15.0" customHeight="1">
      <c r="C521" s="54" t="str">
        <f t="shared" si="1"/>
        <v>Adrian </v>
      </c>
      <c r="E521" s="60" t="s">
        <v>87</v>
      </c>
      <c r="F521" s="60" t="s">
        <v>781</v>
      </c>
      <c r="G521" s="60" t="s">
        <v>785</v>
      </c>
      <c r="I521" s="44" t="s">
        <v>54</v>
      </c>
      <c r="J521" s="5">
        <f t="shared" si="2"/>
        <v>26</v>
      </c>
      <c r="K521" s="6">
        <f t="shared" si="3"/>
        <v>3</v>
      </c>
      <c r="M521" s="84"/>
      <c r="O521" s="84"/>
    </row>
    <row r="522" ht="15.0" customHeight="1">
      <c r="C522" s="54" t="str">
        <f t="shared" si="1"/>
        <v>Juan </v>
      </c>
      <c r="E522" s="60" t="s">
        <v>92</v>
      </c>
      <c r="F522" s="60" t="s">
        <v>781</v>
      </c>
      <c r="G522" s="60" t="s">
        <v>786</v>
      </c>
      <c r="I522" s="44" t="s">
        <v>32</v>
      </c>
      <c r="J522" s="5">
        <f t="shared" si="2"/>
        <v>30</v>
      </c>
      <c r="K522" s="6">
        <f t="shared" si="3"/>
        <v>8</v>
      </c>
      <c r="M522" s="84"/>
      <c r="O522" s="84"/>
    </row>
    <row r="523" ht="15.0" customHeight="1">
      <c r="C523" s="54" t="str">
        <f t="shared" si="1"/>
        <v>Juan </v>
      </c>
      <c r="G523" s="60" t="s">
        <v>787</v>
      </c>
      <c r="I523" s="1"/>
      <c r="J523" s="5">
        <f t="shared" si="2"/>
        <v>0</v>
      </c>
      <c r="K523" s="6">
        <f t="shared" si="3"/>
        <v>0</v>
      </c>
      <c r="M523" s="84"/>
      <c r="O523" s="84"/>
    </row>
    <row r="524" ht="15.0" customHeight="1">
      <c r="C524" s="54" t="str">
        <f t="shared" si="1"/>
        <v>Adrian </v>
      </c>
      <c r="E524" s="60" t="s">
        <v>87</v>
      </c>
      <c r="F524" s="60" t="s">
        <v>788</v>
      </c>
      <c r="G524" s="60" t="s">
        <v>789</v>
      </c>
      <c r="I524" s="44" t="s">
        <v>110</v>
      </c>
      <c r="J524" s="5">
        <f t="shared" si="2"/>
        <v>10</v>
      </c>
      <c r="K524" s="6">
        <f t="shared" si="3"/>
        <v>1</v>
      </c>
      <c r="M524" s="84"/>
      <c r="O524" s="84"/>
    </row>
    <row r="525" ht="15.0" customHeight="1">
      <c r="C525" s="54" t="str">
        <f t="shared" si="1"/>
        <v>Baltasar </v>
      </c>
      <c r="E525" s="60" t="s">
        <v>83</v>
      </c>
      <c r="F525" s="60" t="s">
        <v>788</v>
      </c>
      <c r="G525" s="60" t="s">
        <v>790</v>
      </c>
      <c r="I525" s="44" t="s">
        <v>110</v>
      </c>
      <c r="J525" s="5">
        <f t="shared" si="2"/>
        <v>10</v>
      </c>
      <c r="K525" s="6">
        <f t="shared" si="3"/>
        <v>1</v>
      </c>
      <c r="M525" s="84"/>
      <c r="O525" s="84"/>
    </row>
    <row r="526" ht="15.0" customHeight="1">
      <c r="C526" s="54" t="str">
        <f t="shared" si="1"/>
        <v>Pablo </v>
      </c>
      <c r="E526" s="60" t="s">
        <v>89</v>
      </c>
      <c r="F526" s="60" t="s">
        <v>791</v>
      </c>
      <c r="G526" s="60" t="s">
        <v>792</v>
      </c>
      <c r="I526" s="1"/>
      <c r="J526" s="5">
        <f t="shared" si="2"/>
        <v>0</v>
      </c>
      <c r="K526" s="6">
        <f t="shared" si="3"/>
        <v>0</v>
      </c>
      <c r="M526" s="84"/>
      <c r="O526" s="84"/>
    </row>
    <row r="527" ht="15.0" customHeight="1">
      <c r="C527" s="54" t="str">
        <f t="shared" si="1"/>
        <v>Pablo </v>
      </c>
      <c r="G527" s="60" t="s">
        <v>793</v>
      </c>
      <c r="I527" s="1"/>
      <c r="J527" s="5">
        <f t="shared" si="2"/>
        <v>0</v>
      </c>
      <c r="K527" s="6">
        <f t="shared" si="3"/>
        <v>0</v>
      </c>
      <c r="M527" s="84"/>
      <c r="O527" s="84"/>
    </row>
    <row r="528" ht="15.0" customHeight="1">
      <c r="C528" s="54" t="str">
        <f t="shared" si="1"/>
        <v>Baltasar </v>
      </c>
      <c r="E528" s="60" t="s">
        <v>83</v>
      </c>
      <c r="F528" s="60" t="s">
        <v>791</v>
      </c>
      <c r="G528" s="60" t="s">
        <v>794</v>
      </c>
      <c r="I528" s="44" t="s">
        <v>226</v>
      </c>
      <c r="J528" s="5">
        <f t="shared" si="2"/>
        <v>25</v>
      </c>
      <c r="K528" s="6">
        <f t="shared" si="3"/>
        <v>2</v>
      </c>
      <c r="M528" s="84"/>
      <c r="O528" s="84"/>
    </row>
    <row r="529" ht="15.0" customHeight="1">
      <c r="C529" s="54" t="str">
        <f t="shared" si="1"/>
        <v>Adrian </v>
      </c>
      <c r="E529" s="60" t="s">
        <v>87</v>
      </c>
      <c r="F529" s="60" t="s">
        <v>791</v>
      </c>
      <c r="G529" s="60" t="s">
        <v>795</v>
      </c>
      <c r="I529" s="44" t="s">
        <v>226</v>
      </c>
      <c r="J529" s="5">
        <f t="shared" si="2"/>
        <v>25</v>
      </c>
      <c r="K529" s="6">
        <f t="shared" si="3"/>
        <v>2</v>
      </c>
      <c r="M529" s="84"/>
      <c r="O529" s="84"/>
    </row>
    <row r="530" ht="15.0" customHeight="1">
      <c r="C530" s="54" t="str">
        <f t="shared" si="1"/>
        <v>Pablo </v>
      </c>
      <c r="E530" s="60" t="s">
        <v>89</v>
      </c>
      <c r="F530" s="60" t="s">
        <v>791</v>
      </c>
      <c r="G530" s="60" t="s">
        <v>796</v>
      </c>
      <c r="I530" s="44" t="s">
        <v>226</v>
      </c>
      <c r="J530" s="5">
        <f t="shared" si="2"/>
        <v>25</v>
      </c>
      <c r="K530" s="6">
        <f t="shared" si="3"/>
        <v>2</v>
      </c>
      <c r="M530" s="84"/>
      <c r="O530" s="84"/>
    </row>
    <row r="531" ht="15.0" customHeight="1">
      <c r="C531" s="54" t="str">
        <f t="shared" si="1"/>
        <v>Adrian </v>
      </c>
      <c r="E531" s="60" t="s">
        <v>87</v>
      </c>
      <c r="F531" s="60" t="s">
        <v>791</v>
      </c>
      <c r="G531" s="60" t="s">
        <v>797</v>
      </c>
      <c r="I531" s="1"/>
      <c r="J531" s="5">
        <f t="shared" si="2"/>
        <v>0</v>
      </c>
      <c r="K531" s="6">
        <f t="shared" si="3"/>
        <v>0</v>
      </c>
      <c r="M531" s="84"/>
      <c r="O531" s="84"/>
    </row>
    <row r="532" ht="15.0" customHeight="1">
      <c r="C532" s="54" t="str">
        <f t="shared" si="1"/>
        <v>Baltasar </v>
      </c>
      <c r="E532" s="60" t="s">
        <v>83</v>
      </c>
      <c r="F532" s="60" t="s">
        <v>791</v>
      </c>
      <c r="G532" s="60" t="s">
        <v>689</v>
      </c>
      <c r="I532" s="1"/>
      <c r="J532" s="5">
        <f t="shared" si="2"/>
        <v>0</v>
      </c>
      <c r="K532" s="6">
        <f t="shared" si="3"/>
        <v>0</v>
      </c>
      <c r="M532" s="84"/>
      <c r="O532" s="84"/>
    </row>
    <row r="533" ht="15.0" customHeight="1">
      <c r="C533" s="54" t="str">
        <f t="shared" si="1"/>
        <v>Adrian </v>
      </c>
      <c r="E533" s="60" t="s">
        <v>87</v>
      </c>
      <c r="F533" s="60" t="s">
        <v>791</v>
      </c>
      <c r="G533" s="60" t="s">
        <v>798</v>
      </c>
      <c r="I533" s="1"/>
      <c r="J533" s="5">
        <f t="shared" si="2"/>
        <v>0</v>
      </c>
      <c r="K533" s="6">
        <f t="shared" si="3"/>
        <v>0</v>
      </c>
      <c r="M533" s="84"/>
      <c r="O533" s="84"/>
    </row>
    <row r="534" ht="15.0" customHeight="1">
      <c r="C534" s="54" t="str">
        <f t="shared" si="1"/>
        <v>Pablo </v>
      </c>
      <c r="E534" s="60" t="s">
        <v>89</v>
      </c>
      <c r="F534" s="60" t="s">
        <v>799</v>
      </c>
      <c r="G534" s="60" t="s">
        <v>800</v>
      </c>
      <c r="I534" s="1"/>
      <c r="J534" s="5">
        <f t="shared" si="2"/>
        <v>0</v>
      </c>
      <c r="K534" s="6">
        <f t="shared" si="3"/>
        <v>0</v>
      </c>
      <c r="M534" s="84"/>
      <c r="O534" s="84"/>
    </row>
    <row r="535" ht="15.0" customHeight="1">
      <c r="C535" s="54" t="str">
        <f t="shared" si="1"/>
        <v>Pablo </v>
      </c>
      <c r="G535" s="60" t="s">
        <v>801</v>
      </c>
      <c r="I535" s="1"/>
      <c r="J535" s="5">
        <f t="shared" si="2"/>
        <v>0</v>
      </c>
      <c r="K535" s="6">
        <f t="shared" si="3"/>
        <v>0</v>
      </c>
      <c r="M535" s="84"/>
      <c r="O535" s="84"/>
    </row>
    <row r="536" ht="15.0" customHeight="1">
      <c r="C536" s="54" t="str">
        <f t="shared" si="1"/>
        <v>Pablo </v>
      </c>
      <c r="G536" s="60" t="s">
        <v>358</v>
      </c>
      <c r="I536" s="1"/>
      <c r="J536" s="5">
        <f t="shared" si="2"/>
        <v>0</v>
      </c>
      <c r="K536" s="6">
        <f t="shared" si="3"/>
        <v>0</v>
      </c>
      <c r="M536" s="84"/>
      <c r="O536" s="84"/>
    </row>
    <row r="537" ht="15.0" customHeight="1">
      <c r="C537" s="54" t="str">
        <f t="shared" si="1"/>
        <v>Pablo </v>
      </c>
      <c r="G537" s="60" t="s">
        <v>802</v>
      </c>
      <c r="I537" s="1"/>
      <c r="J537" s="5">
        <f t="shared" si="2"/>
        <v>0</v>
      </c>
      <c r="K537" s="6">
        <f t="shared" si="3"/>
        <v>0</v>
      </c>
      <c r="M537" s="84"/>
      <c r="O537" s="84"/>
    </row>
    <row r="538" ht="15.0" customHeight="1">
      <c r="C538" s="54" t="str">
        <f t="shared" si="1"/>
        <v>Adrian </v>
      </c>
      <c r="E538" s="60" t="s">
        <v>87</v>
      </c>
      <c r="F538" s="60" t="s">
        <v>799</v>
      </c>
      <c r="G538" s="60" t="s">
        <v>803</v>
      </c>
      <c r="I538" s="1"/>
      <c r="J538" s="5">
        <f t="shared" si="2"/>
        <v>0</v>
      </c>
      <c r="K538" s="6">
        <f t="shared" si="3"/>
        <v>0</v>
      </c>
      <c r="M538" s="84"/>
      <c r="O538" s="84"/>
    </row>
    <row r="539" ht="15.0" customHeight="1">
      <c r="C539" s="54" t="str">
        <f t="shared" si="1"/>
        <v>Pablo </v>
      </c>
      <c r="E539" s="60" t="s">
        <v>89</v>
      </c>
      <c r="F539" s="60" t="s">
        <v>804</v>
      </c>
      <c r="G539" s="60" t="s">
        <v>805</v>
      </c>
      <c r="I539" s="44" t="s">
        <v>154</v>
      </c>
      <c r="J539" s="5">
        <f t="shared" si="2"/>
        <v>6</v>
      </c>
      <c r="K539" s="6">
        <f t="shared" si="3"/>
        <v>5</v>
      </c>
      <c r="M539" s="84"/>
      <c r="O539" s="84"/>
    </row>
    <row r="540" ht="15.0" customHeight="1">
      <c r="C540" s="54" t="str">
        <f t="shared" si="1"/>
        <v>Pablo </v>
      </c>
      <c r="G540" s="60" t="s">
        <v>806</v>
      </c>
      <c r="I540" s="1"/>
      <c r="J540" s="5">
        <f t="shared" si="2"/>
        <v>0</v>
      </c>
      <c r="K540" s="6">
        <f t="shared" si="3"/>
        <v>0</v>
      </c>
      <c r="M540" s="84"/>
      <c r="O540" s="84"/>
    </row>
    <row r="541" ht="15.0" customHeight="1">
      <c r="C541" s="54" t="str">
        <f t="shared" si="1"/>
        <v>Adrian </v>
      </c>
      <c r="E541" s="60" t="s">
        <v>87</v>
      </c>
      <c r="F541" s="60" t="s">
        <v>807</v>
      </c>
      <c r="G541" s="60" t="s">
        <v>808</v>
      </c>
      <c r="I541" s="44" t="s">
        <v>154</v>
      </c>
      <c r="J541" s="5">
        <f t="shared" si="2"/>
        <v>6</v>
      </c>
      <c r="K541" s="6">
        <f t="shared" si="3"/>
        <v>5</v>
      </c>
      <c r="M541" s="84"/>
      <c r="O541" s="84"/>
    </row>
    <row r="542" ht="15.0" customHeight="1">
      <c r="C542" s="54" t="str">
        <f t="shared" si="1"/>
        <v>Pablo </v>
      </c>
      <c r="E542" s="60" t="s">
        <v>89</v>
      </c>
      <c r="F542" s="60" t="s">
        <v>807</v>
      </c>
      <c r="G542" s="60" t="s">
        <v>809</v>
      </c>
      <c r="I542" s="1"/>
      <c r="J542" s="5">
        <f t="shared" si="2"/>
        <v>0</v>
      </c>
      <c r="K542" s="6">
        <f t="shared" si="3"/>
        <v>0</v>
      </c>
      <c r="M542" s="84"/>
      <c r="O542" s="84"/>
    </row>
    <row r="543" ht="15.0" customHeight="1">
      <c r="C543" s="54" t="str">
        <f t="shared" si="1"/>
        <v>Pablo </v>
      </c>
      <c r="G543" s="60" t="s">
        <v>810</v>
      </c>
      <c r="I543" s="1"/>
      <c r="J543" s="5">
        <f t="shared" si="2"/>
        <v>0</v>
      </c>
      <c r="K543" s="6">
        <f t="shared" si="3"/>
        <v>0</v>
      </c>
      <c r="M543" s="84"/>
      <c r="O543" s="84"/>
    </row>
    <row r="544" ht="15.0" customHeight="1">
      <c r="C544" s="54" t="str">
        <f t="shared" si="1"/>
        <v>Baltasar </v>
      </c>
      <c r="E544" s="60" t="s">
        <v>83</v>
      </c>
      <c r="F544" s="60" t="s">
        <v>811</v>
      </c>
      <c r="G544" s="60" t="s">
        <v>812</v>
      </c>
      <c r="I544" s="1"/>
      <c r="J544" s="5">
        <f t="shared" si="2"/>
        <v>0</v>
      </c>
      <c r="K544" s="6">
        <f t="shared" si="3"/>
        <v>0</v>
      </c>
      <c r="M544" s="84"/>
      <c r="O544" s="84"/>
    </row>
    <row r="545" ht="15.0" customHeight="1">
      <c r="C545" s="54" t="str">
        <f t="shared" si="1"/>
        <v>Pablo </v>
      </c>
      <c r="E545" s="60" t="s">
        <v>89</v>
      </c>
      <c r="F545" s="60" t="s">
        <v>813</v>
      </c>
      <c r="G545" s="60" t="s">
        <v>814</v>
      </c>
      <c r="I545" s="1"/>
      <c r="J545" s="5">
        <f t="shared" si="2"/>
        <v>0</v>
      </c>
      <c r="K545" s="6">
        <f t="shared" si="3"/>
        <v>0</v>
      </c>
      <c r="M545" s="84"/>
      <c r="O545" s="84"/>
    </row>
    <row r="546" ht="15.0" customHeight="1">
      <c r="C546" s="54" t="str">
        <f t="shared" si="1"/>
        <v>Nadia </v>
      </c>
      <c r="E546" s="60" t="s">
        <v>96</v>
      </c>
      <c r="F546" s="60" t="s">
        <v>815</v>
      </c>
      <c r="G546" s="60" t="s">
        <v>816</v>
      </c>
      <c r="I546" s="44" t="s">
        <v>267</v>
      </c>
      <c r="J546" s="5">
        <f t="shared" si="2"/>
        <v>36</v>
      </c>
      <c r="K546" s="6">
        <f t="shared" si="3"/>
        <v>1</v>
      </c>
      <c r="M546" s="84"/>
      <c r="O546" s="84"/>
    </row>
    <row r="547" ht="15.0" customHeight="1">
      <c r="C547" s="54" t="str">
        <f t="shared" si="1"/>
        <v>Juan </v>
      </c>
      <c r="E547" s="60" t="s">
        <v>92</v>
      </c>
      <c r="F547" s="60" t="s">
        <v>817</v>
      </c>
      <c r="G547" s="60" t="s">
        <v>818</v>
      </c>
      <c r="I547" s="44" t="s">
        <v>32</v>
      </c>
      <c r="J547" s="5">
        <f t="shared" si="2"/>
        <v>30</v>
      </c>
      <c r="K547" s="6">
        <f t="shared" si="3"/>
        <v>8</v>
      </c>
      <c r="M547" s="84"/>
      <c r="O547" s="84"/>
    </row>
    <row r="548" ht="15.0" customHeight="1">
      <c r="C548" s="54" t="str">
        <f t="shared" si="1"/>
        <v>Adrian </v>
      </c>
      <c r="E548" s="60" t="s">
        <v>87</v>
      </c>
      <c r="F548" s="60" t="s">
        <v>819</v>
      </c>
      <c r="G548" s="60" t="s">
        <v>820</v>
      </c>
      <c r="I548" s="44" t="s">
        <v>54</v>
      </c>
      <c r="J548" s="5">
        <f t="shared" si="2"/>
        <v>26</v>
      </c>
      <c r="K548" s="6">
        <f t="shared" si="3"/>
        <v>3</v>
      </c>
      <c r="M548" s="84"/>
      <c r="O548" s="84"/>
    </row>
    <row r="549" ht="15.0" customHeight="1">
      <c r="C549" s="54" t="str">
        <f t="shared" si="1"/>
        <v>Juan </v>
      </c>
      <c r="E549" s="60" t="s">
        <v>92</v>
      </c>
      <c r="F549" s="60" t="s">
        <v>819</v>
      </c>
      <c r="G549" s="60" t="s">
        <v>821</v>
      </c>
      <c r="I549" s="44" t="s">
        <v>54</v>
      </c>
      <c r="J549" s="5">
        <f t="shared" si="2"/>
        <v>26</v>
      </c>
      <c r="K549" s="6">
        <f t="shared" si="3"/>
        <v>3</v>
      </c>
      <c r="M549" s="84"/>
      <c r="O549" s="84"/>
    </row>
    <row r="550" ht="15.0" customHeight="1">
      <c r="C550" s="54" t="str">
        <f t="shared" si="1"/>
        <v>Pablo </v>
      </c>
      <c r="E550" s="60" t="s">
        <v>89</v>
      </c>
      <c r="F550" s="60" t="s">
        <v>822</v>
      </c>
      <c r="G550" s="60" t="s">
        <v>823</v>
      </c>
      <c r="I550" s="1"/>
      <c r="J550" s="5">
        <f t="shared" si="2"/>
        <v>0</v>
      </c>
      <c r="K550" s="6">
        <f t="shared" si="3"/>
        <v>0</v>
      </c>
      <c r="M550" s="84"/>
      <c r="O550" s="84"/>
    </row>
    <row r="551" ht="15.0" customHeight="1">
      <c r="C551" s="54" t="str">
        <f t="shared" si="1"/>
        <v>Pablo </v>
      </c>
      <c r="G551" s="60" t="s">
        <v>824</v>
      </c>
      <c r="I551" s="1"/>
      <c r="J551" s="5">
        <f t="shared" si="2"/>
        <v>0</v>
      </c>
      <c r="K551" s="6">
        <f t="shared" si="3"/>
        <v>0</v>
      </c>
      <c r="M551" s="84"/>
      <c r="O551" s="84"/>
    </row>
    <row r="552" ht="15.0" customHeight="1">
      <c r="C552" s="54" t="str">
        <f t="shared" si="1"/>
        <v>Pablo </v>
      </c>
      <c r="G552" s="60" t="s">
        <v>825</v>
      </c>
      <c r="I552" s="1"/>
      <c r="J552" s="5">
        <f t="shared" si="2"/>
        <v>0</v>
      </c>
      <c r="K552" s="6">
        <f t="shared" si="3"/>
        <v>0</v>
      </c>
      <c r="M552" s="84"/>
      <c r="O552" s="84"/>
    </row>
    <row r="553" ht="15.0" customHeight="1">
      <c r="C553" s="54" t="str">
        <f t="shared" si="1"/>
        <v>Pablo </v>
      </c>
      <c r="G553" s="60" t="s">
        <v>826</v>
      </c>
      <c r="I553" s="44" t="s">
        <v>267</v>
      </c>
      <c r="J553" s="5">
        <f t="shared" si="2"/>
        <v>36</v>
      </c>
      <c r="K553" s="6">
        <f t="shared" si="3"/>
        <v>1</v>
      </c>
      <c r="M553" s="84"/>
      <c r="O553" s="84"/>
    </row>
    <row r="554" ht="15.0" customHeight="1">
      <c r="C554" s="54" t="str">
        <f t="shared" si="1"/>
        <v>Juan </v>
      </c>
      <c r="E554" s="60" t="s">
        <v>92</v>
      </c>
      <c r="F554" s="60" t="s">
        <v>827</v>
      </c>
      <c r="G554" s="60" t="s">
        <v>828</v>
      </c>
      <c r="I554" s="44" t="s">
        <v>267</v>
      </c>
      <c r="J554" s="5">
        <f t="shared" si="2"/>
        <v>36</v>
      </c>
      <c r="K554" s="6">
        <f t="shared" si="3"/>
        <v>1</v>
      </c>
      <c r="M554" s="84"/>
      <c r="O554" s="84"/>
    </row>
    <row r="555" ht="15.0" customHeight="1">
      <c r="C555" s="54" t="str">
        <f t="shared" si="1"/>
        <v>Pablo </v>
      </c>
      <c r="E555" s="60" t="s">
        <v>89</v>
      </c>
      <c r="F555" s="60" t="s">
        <v>829</v>
      </c>
      <c r="G555" s="60" t="s">
        <v>830</v>
      </c>
      <c r="I555" s="44" t="s">
        <v>267</v>
      </c>
      <c r="J555" s="5">
        <f t="shared" si="2"/>
        <v>36</v>
      </c>
      <c r="K555" s="6">
        <f t="shared" si="3"/>
        <v>1</v>
      </c>
      <c r="M555" s="84"/>
      <c r="O555" s="84"/>
    </row>
    <row r="556" ht="15.0" customHeight="1">
      <c r="C556" s="54" t="str">
        <f t="shared" si="1"/>
        <v>Nadia </v>
      </c>
      <c r="E556" s="60" t="s">
        <v>96</v>
      </c>
      <c r="F556" s="60" t="s">
        <v>831</v>
      </c>
      <c r="G556" s="60" t="s">
        <v>832</v>
      </c>
      <c r="I556" s="1"/>
      <c r="J556" s="5">
        <f t="shared" si="2"/>
        <v>0</v>
      </c>
      <c r="K556" s="6">
        <f t="shared" si="3"/>
        <v>0</v>
      </c>
      <c r="M556" s="84"/>
      <c r="O556" s="84"/>
    </row>
    <row r="557" ht="15.0" customHeight="1">
      <c r="C557" s="54" t="str">
        <f t="shared" si="1"/>
        <v>Baltasar</v>
      </c>
      <c r="E557" s="41" t="s">
        <v>833</v>
      </c>
      <c r="F557" s="50">
        <v>41965.4875</v>
      </c>
      <c r="G557" s="42" t="s">
        <v>834</v>
      </c>
      <c r="I557" s="44" t="s">
        <v>226</v>
      </c>
      <c r="J557" s="5">
        <f t="shared" si="2"/>
        <v>25</v>
      </c>
      <c r="K557" s="6">
        <f t="shared" si="3"/>
        <v>2</v>
      </c>
      <c r="M557" s="84"/>
      <c r="O557" s="84"/>
    </row>
    <row r="558" ht="15.0" customHeight="1">
      <c r="C558" s="54" t="str">
        <f t="shared" si="1"/>
        <v>Adrian</v>
      </c>
      <c r="E558" s="41" t="s">
        <v>220</v>
      </c>
      <c r="F558" s="50">
        <v>41965.489583333336</v>
      </c>
      <c r="G558" s="42" t="s">
        <v>835</v>
      </c>
      <c r="I558" s="44" t="s">
        <v>226</v>
      </c>
      <c r="J558" s="5">
        <f t="shared" si="2"/>
        <v>25</v>
      </c>
      <c r="K558" s="6">
        <f t="shared" si="3"/>
        <v>2</v>
      </c>
      <c r="M558" s="84"/>
      <c r="O558" s="84"/>
    </row>
  </sheetData>
  <dataValidations>
    <dataValidation type="list" allowBlank="1" showErrorMessage="1" sqref="I3:I558">
      <formula1>$W$28:$W$63</formula1>
    </dataValidation>
    <dataValidation type="list" allowBlank="1" showErrorMessage="1" sqref="K1:K2">
      <formula1>$O$4:$O$15</formula1>
    </dataValidation>
  </dataValidations>
  <hyperlinks>
    <hyperlink r:id="rId2" ref="G168"/>
    <hyperlink r:id="rId3" ref="G174"/>
    <hyperlink r:id="rId4" ref="G210"/>
    <hyperlink r:id="rId5" ref="G248"/>
  </hyperlinks>
  <drawing r:id="rId6"/>
  <legacyDrawing r:id="rId7"/>
</worksheet>
</file>