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uricio/Dropbox/Projets/ERPI/"/>
    </mc:Choice>
  </mc:AlternateContent>
  <xr:revisionPtr revIDLastSave="0" documentId="8_{D56C4A7A-D357-E948-ABBB-C4A7DCE9901C}" xr6:coauthVersionLast="46" xr6:coauthVersionMax="46" xr10:uidLastSave="{00000000-0000-0000-0000-000000000000}"/>
  <bookViews>
    <workbookView xWindow="0" yWindow="460" windowWidth="28360" windowHeight="16900" tabRatio="500" xr2:uid="{00000000-000D-0000-FFFF-FFFF00000000}"/>
  </bookViews>
  <sheets>
    <sheet name="Feuil1" sheetId="1" r:id="rId1"/>
    <sheet name="Feuil2" sheetId="2" r:id="rId2"/>
    <sheet name="ETP" sheetId="3" r:id="rId3"/>
  </sheets>
  <externalReferences>
    <externalReference r:id="rId4"/>
  </externalReferences>
  <definedNames>
    <definedName name="_xlchart.v1.0" hidden="1">Feuil2!$M$25:$W$25</definedName>
    <definedName name="_xlchart.v1.1" hidden="1">Feuil2!$M$26:$W$26</definedName>
    <definedName name="_xlchart.v1.10" hidden="1">Feuil2!$M$27:$W$27</definedName>
    <definedName name="_xlchart.v1.11" hidden="1">Feuil2!$M$28:$W$28</definedName>
    <definedName name="_xlchart.v1.12" hidden="1">Feuil2!$M$25:$W$25</definedName>
    <definedName name="_xlchart.v1.13" hidden="1">Feuil2!$M$26:$W$26</definedName>
    <definedName name="_xlchart.v1.14" hidden="1">Feuil2!$M$27:$W$27</definedName>
    <definedName name="_xlchart.v1.15" hidden="1">Feuil2!$M$28:$W$28</definedName>
    <definedName name="_xlchart.v1.2" hidden="1">Feuil2!$M$27:$W$27</definedName>
    <definedName name="_xlchart.v1.3" hidden="1">Feuil2!$M$28:$W$28</definedName>
    <definedName name="_xlchart.v1.4" hidden="1">Feuil2!$M$25:$W$25</definedName>
    <definedName name="_xlchart.v1.5" hidden="1">Feuil2!$M$26:$W$26</definedName>
    <definedName name="_xlchart.v1.6" hidden="1">Feuil2!$M$27:$W$27</definedName>
    <definedName name="_xlchart.v1.7" hidden="1">Feuil2!$M$28:$W$28</definedName>
    <definedName name="_xlchart.v1.8" hidden="1">Feuil2!$M$25:$W$25</definedName>
    <definedName name="_xlchart.v1.9" hidden="1">Feuil2!$M$26:$W$26</definedName>
    <definedName name="hf">[1]MenusR!$F$10:$F$12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7" i="1" l="1"/>
  <c r="X127" i="1"/>
  <c r="R29" i="2"/>
  <c r="W29" i="2"/>
  <c r="AD119" i="1"/>
  <c r="AD118" i="1"/>
  <c r="AC118" i="1"/>
  <c r="AC119" i="1" s="1"/>
  <c r="C31" i="3"/>
  <c r="G20" i="3"/>
  <c r="U119" i="1"/>
  <c r="V119" i="1"/>
  <c r="W119" i="1"/>
  <c r="X119" i="1"/>
  <c r="Y119" i="1"/>
  <c r="Z119" i="1"/>
  <c r="L86" i="1"/>
  <c r="Q166" i="1"/>
  <c r="L87" i="1" s="1"/>
  <c r="M86" i="1"/>
  <c r="M85" i="1"/>
  <c r="M84" i="1"/>
  <c r="M83" i="1"/>
  <c r="M82" i="1"/>
  <c r="M166" i="1"/>
  <c r="L83" i="1" s="1"/>
  <c r="N166" i="1"/>
  <c r="L84" i="1" s="1"/>
  <c r="O166" i="1"/>
  <c r="L85" i="1" s="1"/>
  <c r="P166" i="1"/>
  <c r="L166" i="1"/>
  <c r="L82" i="1" s="1"/>
  <c r="K166" i="1"/>
  <c r="L81" i="1" s="1"/>
  <c r="J166" i="1"/>
  <c r="L80" i="1" s="1"/>
  <c r="I166" i="1"/>
  <c r="L79" i="1" s="1"/>
  <c r="H166" i="1"/>
  <c r="L78" i="1" s="1"/>
  <c r="G166" i="1"/>
  <c r="L77" i="1" s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Q18" i="1"/>
  <c r="U18" i="1" s="1"/>
  <c r="Y6" i="1"/>
  <c r="E55" i="1" s="1"/>
  <c r="Y7" i="1"/>
  <c r="Y8" i="1"/>
  <c r="Y9" i="1"/>
  <c r="Y10" i="1"/>
  <c r="Y11" i="1"/>
  <c r="Y12" i="1"/>
  <c r="Y13" i="1"/>
  <c r="R25" i="1"/>
  <c r="F18" i="1"/>
  <c r="F19" i="1"/>
  <c r="F20" i="1"/>
  <c r="F21" i="1"/>
  <c r="F22" i="1"/>
  <c r="F23" i="1"/>
  <c r="F24" i="1"/>
  <c r="F25" i="1"/>
  <c r="G18" i="1"/>
  <c r="G19" i="1"/>
  <c r="G20" i="1"/>
  <c r="G21" i="1"/>
  <c r="G22" i="1"/>
  <c r="G23" i="1"/>
  <c r="G24" i="1"/>
  <c r="G25" i="1"/>
  <c r="H18" i="1"/>
  <c r="H19" i="1"/>
  <c r="H20" i="1"/>
  <c r="H21" i="1"/>
  <c r="H22" i="1"/>
  <c r="H23" i="1"/>
  <c r="H24" i="1"/>
  <c r="H25" i="1"/>
  <c r="I18" i="1"/>
  <c r="I19" i="1"/>
  <c r="I20" i="1"/>
  <c r="I21" i="1"/>
  <c r="I22" i="1"/>
  <c r="I23" i="1"/>
  <c r="I24" i="1"/>
  <c r="I25" i="1"/>
  <c r="J18" i="1"/>
  <c r="J19" i="1"/>
  <c r="J20" i="1"/>
  <c r="J21" i="1"/>
  <c r="J22" i="1"/>
  <c r="J23" i="1"/>
  <c r="J24" i="1"/>
  <c r="J25" i="1"/>
  <c r="K18" i="1"/>
  <c r="K19" i="1"/>
  <c r="K20" i="1"/>
  <c r="K21" i="1"/>
  <c r="K22" i="1"/>
  <c r="K23" i="1"/>
  <c r="K24" i="1"/>
  <c r="K25" i="1"/>
  <c r="L18" i="1"/>
  <c r="L19" i="1"/>
  <c r="L20" i="1"/>
  <c r="L21" i="1"/>
  <c r="L22" i="1"/>
  <c r="L23" i="1"/>
  <c r="L24" i="1"/>
  <c r="L25" i="1"/>
  <c r="M19" i="1"/>
  <c r="U19" i="1" s="1"/>
  <c r="M20" i="1"/>
  <c r="M21" i="1"/>
  <c r="M22" i="1"/>
  <c r="M23" i="1"/>
  <c r="M24" i="1"/>
  <c r="N25" i="1"/>
  <c r="E18" i="1"/>
  <c r="E25" i="1" s="1"/>
  <c r="E19" i="1"/>
  <c r="E20" i="1"/>
  <c r="E21" i="1"/>
  <c r="E22" i="1"/>
  <c r="E23" i="1"/>
  <c r="E24" i="1"/>
  <c r="L69" i="1"/>
  <c r="L70" i="1"/>
  <c r="M81" i="1" s="1"/>
  <c r="L71" i="1"/>
  <c r="M80" i="1" s="1"/>
  <c r="L72" i="1"/>
  <c r="M79" i="1" s="1"/>
  <c r="L73" i="1"/>
  <c r="M78" i="1" s="1"/>
  <c r="L74" i="1"/>
  <c r="M77" i="1" s="1"/>
  <c r="F77" i="1"/>
  <c r="K69" i="1" s="1"/>
  <c r="N27" i="2"/>
  <c r="O27" i="2"/>
  <c r="P27" i="2"/>
  <c r="Q27" i="2"/>
  <c r="P26" i="2"/>
  <c r="Q26" i="2"/>
  <c r="M27" i="2"/>
  <c r="M26" i="2"/>
  <c r="N26" i="2"/>
  <c r="O26" i="2"/>
  <c r="S17" i="2"/>
  <c r="U17" i="2"/>
  <c r="S18" i="2"/>
  <c r="U18" i="2"/>
  <c r="S16" i="2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19" i="2"/>
  <c r="U19" i="2" s="1"/>
  <c r="S5" i="2"/>
  <c r="U5" i="2" s="1"/>
  <c r="S3" i="2"/>
  <c r="U3" i="2" s="1"/>
  <c r="W14" i="1"/>
  <c r="S24" i="1" s="1"/>
  <c r="W10" i="1"/>
  <c r="S20" i="1"/>
  <c r="X10" i="1"/>
  <c r="T20" i="1" s="1"/>
  <c r="W11" i="1"/>
  <c r="S21" i="1"/>
  <c r="X11" i="1"/>
  <c r="T21" i="1" s="1"/>
  <c r="W12" i="1"/>
  <c r="S22" i="1" s="1"/>
  <c r="X12" i="1"/>
  <c r="T22" i="1" s="1"/>
  <c r="W13" i="1"/>
  <c r="S23" i="1" s="1"/>
  <c r="X13" i="1"/>
  <c r="T23" i="1" s="1"/>
  <c r="X14" i="1"/>
  <c r="T24" i="1" s="1"/>
  <c r="Y14" i="1"/>
  <c r="C21" i="1"/>
  <c r="C24" i="1"/>
  <c r="C20" i="1"/>
  <c r="I118" i="1"/>
  <c r="I119" i="1" s="1"/>
  <c r="J118" i="1"/>
  <c r="J119" i="1" s="1"/>
  <c r="K118" i="1"/>
  <c r="K119" i="1" s="1"/>
  <c r="L118" i="1"/>
  <c r="L119" i="1" s="1"/>
  <c r="M118" i="1"/>
  <c r="M119" i="1" s="1"/>
  <c r="N118" i="1"/>
  <c r="N119" i="1" s="1"/>
  <c r="O118" i="1"/>
  <c r="O119" i="1" s="1"/>
  <c r="P118" i="1"/>
  <c r="P119" i="1" s="1"/>
  <c r="Q118" i="1"/>
  <c r="Q119" i="1" s="1"/>
  <c r="R118" i="1"/>
  <c r="R119" i="1" s="1"/>
  <c r="S118" i="1"/>
  <c r="S119" i="1" s="1"/>
  <c r="T118" i="1"/>
  <c r="T119" i="1" s="1"/>
  <c r="H118" i="1"/>
  <c r="H119" i="1" s="1"/>
  <c r="I115" i="1"/>
  <c r="J115" i="1"/>
  <c r="K115" i="1"/>
  <c r="L115" i="1"/>
  <c r="M115" i="1"/>
  <c r="N115" i="1"/>
  <c r="O115" i="1"/>
  <c r="P115" i="1"/>
  <c r="Q115" i="1"/>
  <c r="R115" i="1"/>
  <c r="S115" i="1"/>
  <c r="T115" i="1"/>
  <c r="H115" i="1"/>
  <c r="F34" i="1"/>
  <c r="G34" i="1"/>
  <c r="H34" i="1"/>
  <c r="I34" i="1"/>
  <c r="J34" i="1"/>
  <c r="K34" i="1"/>
  <c r="L34" i="1"/>
  <c r="M34" i="1"/>
  <c r="N34" i="1"/>
  <c r="O34" i="1"/>
  <c r="P34" i="1"/>
  <c r="H81" i="1"/>
  <c r="H80" i="1"/>
  <c r="H79" i="1"/>
  <c r="H78" i="1"/>
  <c r="H77" i="1"/>
  <c r="E77" i="1"/>
  <c r="D77" i="1"/>
  <c r="S19" i="1"/>
  <c r="T19" i="1"/>
  <c r="T18" i="1"/>
  <c r="C77" i="1"/>
  <c r="B77" i="1"/>
  <c r="A77" i="1"/>
  <c r="E63" i="1"/>
  <c r="W6" i="1"/>
  <c r="W8" i="1"/>
  <c r="E52" i="1"/>
  <c r="F50" i="1" s="1"/>
  <c r="E50" i="1"/>
  <c r="E47" i="1"/>
  <c r="X6" i="1"/>
  <c r="X8" i="1"/>
  <c r="X7" i="1"/>
  <c r="E41" i="1"/>
  <c r="F40" i="1" s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X9" i="1"/>
  <c r="W9" i="1"/>
  <c r="W7" i="1"/>
  <c r="F46" i="1" l="1"/>
  <c r="E46" i="1"/>
  <c r="U20" i="1"/>
  <c r="Y2" i="1"/>
  <c r="U23" i="1"/>
  <c r="U22" i="1"/>
  <c r="AC121" i="1"/>
  <c r="AD121" i="1" s="1"/>
  <c r="E45" i="1"/>
  <c r="S18" i="1"/>
  <c r="U21" i="1"/>
  <c r="F39" i="1"/>
  <c r="F45" i="1"/>
  <c r="E34" i="1"/>
  <c r="M25" i="1"/>
  <c r="Q25" i="1"/>
  <c r="E39" i="1"/>
  <c r="E56" i="1"/>
  <c r="E40" i="1"/>
  <c r="Q34" i="1"/>
  <c r="U24" i="1"/>
  <c r="E51" i="1"/>
  <c r="P25" i="1"/>
  <c r="F51" i="1"/>
  <c r="O25" i="1"/>
</calcChain>
</file>

<file path=xl/sharedStrings.xml><?xml version="1.0" encoding="utf-8"?>
<sst xmlns="http://schemas.openxmlformats.org/spreadsheetml/2006/main" count="231" uniqueCount="129">
  <si>
    <t>2003-07</t>
    <phoneticPr fontId="0" type="noConversion"/>
  </si>
  <si>
    <t>2008-11</t>
    <phoneticPr fontId="0" type="noConversion"/>
  </si>
  <si>
    <t xml:space="preserve">Articles internationaux </t>
    <phoneticPr fontId="0" type="noConversion"/>
  </si>
  <si>
    <t>ACL-i</t>
    <phoneticPr fontId="0" type="noConversion"/>
  </si>
  <si>
    <t>ACL-n</t>
    <phoneticPr fontId="0" type="noConversion"/>
  </si>
  <si>
    <t>Ariticles nationaux</t>
    <phoneticPr fontId="0" type="noConversion"/>
  </si>
  <si>
    <t>ACLN-i</t>
    <phoneticPr fontId="0" type="noConversion"/>
  </si>
  <si>
    <t>ACLN-n</t>
    <phoneticPr fontId="0" type="noConversion"/>
  </si>
  <si>
    <t>Publications de vulgarisation</t>
  </si>
  <si>
    <t>PV</t>
    <phoneticPr fontId="0" type="noConversion"/>
  </si>
  <si>
    <t>Brevets et marques</t>
  </si>
  <si>
    <t>BRE</t>
  </si>
  <si>
    <t>Ouvrages</t>
  </si>
  <si>
    <t>OS</t>
  </si>
  <si>
    <t>DO</t>
  </si>
  <si>
    <t>Communications internationales avec actes</t>
  </si>
  <si>
    <t>C-ACTI</t>
  </si>
  <si>
    <t>EC Effectifs</t>
    <phoneticPr fontId="0" type="noConversion"/>
  </si>
  <si>
    <t>EC</t>
  </si>
  <si>
    <t>ETPT</t>
  </si>
  <si>
    <t>Index Rev Int/ETPT</t>
    <phoneticPr fontId="0" type="noConversion"/>
  </si>
  <si>
    <t>Production totale (2007-2011)</t>
    <phoneticPr fontId="0" type="noConversion"/>
  </si>
  <si>
    <t xml:space="preserve">Index ACL </t>
    <phoneticPr fontId="0" type="noConversion"/>
  </si>
  <si>
    <t>Index Rev Int</t>
    <phoneticPr fontId="0" type="noConversion"/>
  </si>
  <si>
    <t>EC moyenne</t>
    <phoneticPr fontId="0" type="noConversion"/>
  </si>
  <si>
    <t>Mise en place de statut d'associé</t>
    <phoneticPr fontId="0" type="noConversion"/>
  </si>
  <si>
    <t>Production totale (2008-2011)</t>
    <phoneticPr fontId="0" type="noConversion"/>
  </si>
  <si>
    <t>2007-11</t>
    <phoneticPr fontId="0" type="noConversion"/>
  </si>
  <si>
    <t>Index Revues Int/ETPT</t>
    <phoneticPr fontId="0" type="noConversion"/>
  </si>
  <si>
    <t>nb</t>
  </si>
  <si>
    <t>IF-Moyen</t>
  </si>
  <si>
    <t xml:space="preserve">ACL </t>
  </si>
  <si>
    <t>ACLN</t>
  </si>
  <si>
    <t>nbt</t>
  </si>
  <si>
    <t>% IF</t>
  </si>
  <si>
    <t>Année</t>
  </si>
  <si>
    <t>Index ACL/ETPT</t>
  </si>
  <si>
    <t xml:space="preserve">Index </t>
  </si>
  <si>
    <t>Ouvrages (CO)</t>
  </si>
  <si>
    <t xml:space="preserve">Ouvrages DO </t>
  </si>
  <si>
    <t>Total</t>
  </si>
  <si>
    <t>ACL</t>
  </si>
  <si>
    <t>Articles internationaux</t>
  </si>
  <si>
    <t>Articles nationaux</t>
  </si>
  <si>
    <t>PV</t>
  </si>
  <si>
    <t>C-ACTN</t>
  </si>
  <si>
    <t>Communications nationales</t>
  </si>
  <si>
    <t>avec actes</t>
  </si>
  <si>
    <t>C-AFF</t>
  </si>
  <si>
    <t>Communications par affiche</t>
  </si>
  <si>
    <t>C-INV</t>
  </si>
  <si>
    <t>Conférences invitées</t>
  </si>
  <si>
    <t>Colloque national de doctorants (CONFERE)</t>
  </si>
  <si>
    <t>C-COM</t>
  </si>
  <si>
    <t>Communications sans actes</t>
  </si>
  <si>
    <t>HDR</t>
  </si>
  <si>
    <t>Thèses</t>
  </si>
  <si>
    <t>2+1*</t>
  </si>
  <si>
    <t>AP</t>
  </si>
  <si>
    <t>Rapports de Recherche et logiciels</t>
  </si>
  <si>
    <t xml:space="preserve">Total_éval precedente </t>
  </si>
  <si>
    <t xml:space="preserve">% variation </t>
  </si>
  <si>
    <t>2003-07</t>
  </si>
  <si>
    <t>2008-11</t>
  </si>
  <si>
    <t>2012-16</t>
  </si>
  <si>
    <t>ACL-IF</t>
  </si>
  <si>
    <t>ACL-Non IF</t>
  </si>
  <si>
    <t>2011-16</t>
  </si>
  <si>
    <t>2016-20</t>
  </si>
  <si>
    <t>BARATTE</t>
  </si>
  <si>
    <t>PASCALE</t>
  </si>
  <si>
    <t>F</t>
  </si>
  <si>
    <t>MCF</t>
  </si>
  <si>
    <t>BARY</t>
  </si>
  <si>
    <t>RAPHAËL</t>
  </si>
  <si>
    <t>H</t>
  </si>
  <si>
    <t>BOLY</t>
  </si>
  <si>
    <t>VINCENT</t>
  </si>
  <si>
    <t>PREX</t>
  </si>
  <si>
    <t>BONJOUR</t>
  </si>
  <si>
    <t>ERIC</t>
  </si>
  <si>
    <t>PR1</t>
  </si>
  <si>
    <t>BOUDAOUD</t>
  </si>
  <si>
    <t>HAKIM</t>
  </si>
  <si>
    <t>BOUDAREL</t>
  </si>
  <si>
    <t>MARIE REINE</t>
  </si>
  <si>
    <t>CAMARGO PARDO</t>
  </si>
  <si>
    <t>MAURICIO</t>
  </si>
  <si>
    <t>CHERY</t>
  </si>
  <si>
    <t>OLIVIER</t>
  </si>
  <si>
    <t>GUIDAT</t>
  </si>
  <si>
    <t>CLAUDINE</t>
  </si>
  <si>
    <t>HASSAN</t>
  </si>
  <si>
    <t>ALAA</t>
  </si>
  <si>
    <t>LHOSTE</t>
  </si>
  <si>
    <t>PASCAL</t>
  </si>
  <si>
    <t>MAYER</t>
  </si>
  <si>
    <t>FRÉDÉRIQUE</t>
  </si>
  <si>
    <t>MONTICOLO</t>
  </si>
  <si>
    <t>DAVY</t>
  </si>
  <si>
    <t>PR2</t>
  </si>
  <si>
    <t>MOREL</t>
  </si>
  <si>
    <t>LAURE</t>
  </si>
  <si>
    <t>RAKOTONDRANAIVO</t>
  </si>
  <si>
    <t>AUGUSTE</t>
  </si>
  <si>
    <t>RAULT</t>
  </si>
  <si>
    <t>VALÉRIE</t>
  </si>
  <si>
    <t>TANI</t>
  </si>
  <si>
    <t>MARTINE</t>
  </si>
  <si>
    <t>TRUCHOT</t>
  </si>
  <si>
    <t>PATRICK</t>
  </si>
  <si>
    <t xml:space="preserve">DUPONT </t>
  </si>
  <si>
    <t xml:space="preserve">IR </t>
  </si>
  <si>
    <t xml:space="preserve">LAURENT </t>
  </si>
  <si>
    <t xml:space="preserve">MULLER </t>
  </si>
  <si>
    <t xml:space="preserve">MAST </t>
  </si>
  <si>
    <t xml:space="preserve">PU </t>
  </si>
  <si>
    <t>MdC - HDR</t>
  </si>
  <si>
    <t>MdC</t>
  </si>
  <si>
    <t xml:space="preserve">Total </t>
  </si>
  <si>
    <t xml:space="preserve">ASI </t>
  </si>
  <si>
    <t xml:space="preserve">Variation </t>
  </si>
  <si>
    <t>Eff</t>
  </si>
  <si>
    <t>IF-moy</t>
  </si>
  <si>
    <t>ETPR</t>
  </si>
  <si>
    <t>ACL/an</t>
  </si>
  <si>
    <t>ACL/an-ETPR</t>
  </si>
  <si>
    <t xml:space="preserve">Contrat 11-16 </t>
  </si>
  <si>
    <t xml:space="preserve">Contrat 16-20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</si>
</sst>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entury Gothic"/>
      <family val="2"/>
    </font>
    <font>
      <sz val="9"/>
      <name val="Century Gothic"/>
      <family val="2"/>
    </font>
    <font>
      <sz val="10"/>
      <name val="Calibri"/>
      <family val="2"/>
      <scheme val="minor"/>
    </font>
    <font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8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4" xfId="0" applyFont="1" applyFill="1" applyBorder="1" applyAlignment="1">
      <alignment horizontal="center"/>
    </xf>
    <xf numFmtId="166" fontId="0" fillId="0" borderId="0" xfId="1" applyNumberFormat="1" applyFont="1"/>
    <xf numFmtId="0" fontId="5" fillId="0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9" fillId="0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1" xfId="1" applyNumberFormat="1" applyFont="1" applyBorder="1" applyAlignment="1">
      <alignment horizontal="center" vertical="center" wrapText="1"/>
    </xf>
    <xf numFmtId="0" fontId="0" fillId="0" borderId="23" xfId="0" applyFill="1" applyBorder="1"/>
    <xf numFmtId="166" fontId="0" fillId="0" borderId="0" xfId="0" applyNumberFormat="1"/>
    <xf numFmtId="2" fontId="0" fillId="0" borderId="0" xfId="0" applyNumberFormat="1"/>
    <xf numFmtId="0" fontId="0" fillId="0" borderId="23" xfId="0" applyFont="1" applyFill="1" applyBorder="1" applyAlignment="1">
      <alignment horizontal="center"/>
    </xf>
    <xf numFmtId="0" fontId="14" fillId="0" borderId="2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4" fillId="0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49" fontId="15" fillId="0" borderId="1" xfId="0" applyNumberFormat="1" applyFont="1" applyBorder="1" applyAlignment="1" applyProtection="1">
      <alignment vertical="center"/>
      <protection locked="0"/>
    </xf>
    <xf numFmtId="49" fontId="15" fillId="0" borderId="1" xfId="0" applyNumberFormat="1" applyFont="1" applyBorder="1" applyAlignment="1" applyProtection="1">
      <alignment vertical="center" wrapText="1"/>
      <protection locked="0"/>
    </xf>
    <xf numFmtId="49" fontId="16" fillId="0" borderId="1" xfId="0" applyNumberFormat="1" applyFont="1" applyBorder="1" applyAlignment="1" applyProtection="1">
      <alignment vertical="center" wrapText="1"/>
      <protection locked="0"/>
    </xf>
    <xf numFmtId="0" fontId="17" fillId="0" borderId="1" xfId="0" applyFont="1" applyBorder="1" applyAlignment="1" applyProtection="1">
      <alignment horizontal="left" vertical="center" wrapText="1"/>
      <protection locked="0"/>
    </xf>
    <xf numFmtId="49" fontId="18" fillId="0" borderId="1" xfId="0" applyNumberFormat="1" applyFont="1" applyBorder="1" applyAlignment="1" applyProtection="1">
      <alignment vertical="center"/>
      <protection locked="0"/>
    </xf>
    <xf numFmtId="49" fontId="18" fillId="0" borderId="1" xfId="0" applyNumberFormat="1" applyFont="1" applyBorder="1" applyAlignment="1" applyProtection="1">
      <alignment vertical="center" wrapText="1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2" fillId="0" borderId="1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166" fontId="13" fillId="0" borderId="19" xfId="1" applyNumberFormat="1" applyFont="1" applyBorder="1" applyAlignment="1">
      <alignment horizontal="center" vertical="center" wrapText="1"/>
    </xf>
    <xf numFmtId="166" fontId="13" fillId="0" borderId="21" xfId="1" applyNumberFormat="1" applyFont="1" applyBorder="1" applyAlignment="1">
      <alignment horizontal="center" vertical="center" wrapText="1"/>
    </xf>
    <xf numFmtId="166" fontId="13" fillId="0" borderId="20" xfId="1" applyNumberFormat="1" applyFont="1" applyBorder="1" applyAlignment="1">
      <alignment horizontal="center" vertical="center" wrapText="1"/>
    </xf>
    <xf numFmtId="49" fontId="18" fillId="0" borderId="23" xfId="0" applyNumberFormat="1" applyFont="1" applyFill="1" applyBorder="1" applyAlignment="1" applyProtection="1">
      <alignment vertical="center"/>
      <protection locked="0"/>
    </xf>
    <xf numFmtId="49" fontId="18" fillId="0" borderId="23" xfId="0" applyNumberFormat="1" applyFont="1" applyFill="1" applyBorder="1" applyAlignment="1" applyProtection="1">
      <alignment vertical="center" wrapText="1"/>
      <protection locked="0"/>
    </xf>
    <xf numFmtId="49" fontId="16" fillId="0" borderId="23" xfId="0" applyNumberFormat="1" applyFont="1" applyFill="1" applyBorder="1" applyAlignment="1" applyProtection="1">
      <alignment vertical="center" wrapText="1"/>
      <protection locked="0"/>
    </xf>
    <xf numFmtId="0" fontId="17" fillId="0" borderId="23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/>
    </xf>
    <xf numFmtId="4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wrapText="1"/>
    </xf>
    <xf numFmtId="0" fontId="0" fillId="0" borderId="26" xfId="0" applyFon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</cellXfs>
  <cellStyles count="8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34508729886996E-2"/>
          <c:y val="4.2441860465116298E-2"/>
          <c:w val="0.82288240328654505"/>
          <c:h val="0.851880150155649"/>
        </c:manualLayout>
      </c:layout>
      <c:barChart>
        <c:barDir val="col"/>
        <c:grouping val="stacked"/>
        <c:varyColors val="0"/>
        <c:ser>
          <c:idx val="0"/>
          <c:order val="0"/>
          <c:tx>
            <c:v>ACL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Feuil1!$S$17:$U$17</c:f>
              <c:strCache>
                <c:ptCount val="3"/>
                <c:pt idx="0">
                  <c:v>2003-07</c:v>
                </c:pt>
                <c:pt idx="1">
                  <c:v>2008-11</c:v>
                </c:pt>
                <c:pt idx="2">
                  <c:v>2011-16</c:v>
                </c:pt>
              </c:strCache>
            </c:strRef>
          </c:cat>
          <c:val>
            <c:numRef>
              <c:f>Feuil1!$S$18:$U$18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BF40-9A40-5814006F13FE}"/>
            </c:ext>
          </c:extLst>
        </c:ser>
        <c:ser>
          <c:idx val="1"/>
          <c:order val="1"/>
          <c:tx>
            <c:v>ACLN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Feuil1!$S$17:$U$17</c:f>
              <c:strCache>
                <c:ptCount val="3"/>
                <c:pt idx="0">
                  <c:v>2003-07</c:v>
                </c:pt>
                <c:pt idx="1">
                  <c:v>2008-11</c:v>
                </c:pt>
                <c:pt idx="2">
                  <c:v>2011-16</c:v>
                </c:pt>
              </c:strCache>
            </c:strRef>
          </c:cat>
          <c:val>
            <c:numRef>
              <c:f>Feuil1!$S$19:$U$19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5-BF40-9A40-5814006F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447288"/>
        <c:axId val="2117450344"/>
      </c:barChart>
      <c:catAx>
        <c:axId val="21174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17450344"/>
        <c:crosses val="autoZero"/>
        <c:auto val="1"/>
        <c:lblAlgn val="ctr"/>
        <c:lblOffset val="100"/>
        <c:noMultiLvlLbl val="0"/>
      </c:catAx>
      <c:valAx>
        <c:axId val="211745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17447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399606299212601"/>
          <c:y val="4.9177577366782597E-2"/>
          <c:w val="0.26469958918178699"/>
          <c:h val="0.1516448452664350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524256342957105"/>
          <c:h val="0.8456175269757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Feuil2!$K$26</c:f>
              <c:strCache>
                <c:ptCount val="1"/>
                <c:pt idx="0">
                  <c:v>ACL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Feuil2!$M$26:$W$26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20</c:v>
                </c:pt>
                <c:pt idx="9">
                  <c:v>15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DF4C-B328-8C696FD9A1CD}"/>
            </c:ext>
          </c:extLst>
        </c:ser>
        <c:ser>
          <c:idx val="1"/>
          <c:order val="1"/>
          <c:tx>
            <c:strRef>
              <c:f>Feuil2!$K$27</c:f>
              <c:strCache>
                <c:ptCount val="1"/>
                <c:pt idx="0">
                  <c:v>ACLN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Feuil2!$M$27:$W$27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2-DF4C-B328-8C696FD9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959480"/>
        <c:axId val="2117698456"/>
      </c:barChart>
      <c:lineChart>
        <c:grouping val="standard"/>
        <c:varyColors val="0"/>
        <c:ser>
          <c:idx val="2"/>
          <c:order val="2"/>
          <c:tx>
            <c:strRef>
              <c:f>Feuil2!$K$28</c:f>
              <c:strCache>
                <c:ptCount val="1"/>
                <c:pt idx="0">
                  <c:v>IF-moy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1.3100438933472999E-2"/>
                  <c:y val="2.4096385542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2-DF4C-B328-8C696FD9A1CD}"/>
                </c:ext>
              </c:extLst>
            </c:dLbl>
            <c:dLbl>
              <c:idx val="2"/>
              <c:layout>
                <c:manualLayout>
                  <c:x val="8.7336259556486506E-3"/>
                  <c:y val="2.40963855421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2-DF4C-B328-8C696FD9A1CD}"/>
                </c:ext>
              </c:extLst>
            </c:dLbl>
            <c:dLbl>
              <c:idx val="3"/>
              <c:layout>
                <c:manualLayout>
                  <c:x val="-3.9301316800418998E-2"/>
                  <c:y val="-5.62248995983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62-DF4C-B328-8C696FD9A1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Feuil2!$M$28:$W$28</c:f>
              <c:numCache>
                <c:formatCode>0\.0</c:formatCode>
                <c:ptCount val="11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  <c:pt idx="6">
                  <c:v>4.4077500000000001</c:v>
                </c:pt>
                <c:pt idx="7">
                  <c:v>3.5568749999999993</c:v>
                </c:pt>
                <c:pt idx="8">
                  <c:v>2.6619999999999999</c:v>
                </c:pt>
                <c:pt idx="9">
                  <c:v>3.3386000000000005</c:v>
                </c:pt>
                <c:pt idx="10">
                  <c:v>4.847142857142857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62-DF4C-B328-8C696FD9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74488"/>
        <c:axId val="2117685160"/>
      </c:lineChart>
      <c:catAx>
        <c:axId val="211795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98456"/>
        <c:crosses val="autoZero"/>
        <c:auto val="1"/>
        <c:lblAlgn val="ctr"/>
        <c:lblOffset val="100"/>
        <c:noMultiLvlLbl val="0"/>
      </c:catAx>
      <c:valAx>
        <c:axId val="21176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59480"/>
        <c:crosses val="autoZero"/>
        <c:crossBetween val="between"/>
      </c:valAx>
      <c:valAx>
        <c:axId val="2117685160"/>
        <c:scaling>
          <c:orientation val="minMax"/>
        </c:scaling>
        <c:delete val="0"/>
        <c:axPos val="r"/>
        <c:numFmt formatCode="0\.0" sourceLinked="1"/>
        <c:majorTickMark val="out"/>
        <c:minorTickMark val="none"/>
        <c:tickLblPos val="nextTo"/>
        <c:crossAx val="2117774488"/>
        <c:crosses val="max"/>
        <c:crossBetween val="between"/>
      </c:valAx>
      <c:catAx>
        <c:axId val="211777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685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0943282817459364E-2"/>
          <c:y val="8.2093728016470274E-2"/>
          <c:w val="0.18416947773088699"/>
          <c:h val="0.24676200348909499"/>
        </c:manualLayout>
      </c:layout>
      <c:overlay val="0"/>
      <c:spPr>
        <a:solidFill>
          <a:schemeClr val="bg1"/>
        </a:solidFill>
      </c:spPr>
    </c:legend>
    <c:plotVisOnly val="0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Feuil1!$E$5:$Q$5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Feuil1!$E$18:$R$18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3941-9347-7E41B3E2341D}"/>
            </c:ext>
          </c:extLst>
        </c:ser>
        <c:ser>
          <c:idx val="1"/>
          <c:order val="1"/>
          <c:invertIfNegative val="0"/>
          <c:cat>
            <c:numRef>
              <c:f>Feuil1!$E$5:$Q$5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Feuil1!$E$19:$R$19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3941-9347-7E41B3E2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91928"/>
        <c:axId val="2117454840"/>
      </c:barChart>
      <c:catAx>
        <c:axId val="211809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454840"/>
        <c:crosses val="autoZero"/>
        <c:auto val="1"/>
        <c:lblAlgn val="ctr"/>
        <c:lblOffset val="100"/>
        <c:noMultiLvlLbl val="0"/>
      </c:catAx>
      <c:valAx>
        <c:axId val="211745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9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524256342957105"/>
          <c:h val="0.84561752697579495"/>
        </c:manualLayout>
      </c:layout>
      <c:barChart>
        <c:barDir val="col"/>
        <c:grouping val="stacked"/>
        <c:varyColors val="0"/>
        <c:ser>
          <c:idx val="0"/>
          <c:order val="0"/>
          <c:tx>
            <c:v>Avec IF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Feuil1!$I$77:$I$87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5-3148-BCB4-AFD8DE8C0CC0}"/>
            </c:ext>
          </c:extLst>
        </c:ser>
        <c:ser>
          <c:idx val="1"/>
          <c:order val="1"/>
          <c:tx>
            <c:v>Sans IF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Feuil1!$J$77:$J$87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15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5-3148-BCB4-AFD8DE8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959480"/>
        <c:axId val="2117698456"/>
      </c:barChart>
      <c:lineChart>
        <c:grouping val="standard"/>
        <c:varyColors val="0"/>
        <c:ser>
          <c:idx val="2"/>
          <c:order val="2"/>
          <c:tx>
            <c:v>IF Moyen</c:v>
          </c:tx>
          <c:marker>
            <c:symbol val="none"/>
          </c:marker>
          <c:dLbls>
            <c:dLbl>
              <c:idx val="1"/>
              <c:layout>
                <c:manualLayout>
                  <c:x val="1.3100438933472999E-2"/>
                  <c:y val="2.4096385542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35-3148-BCB4-AFD8DE8C0CC0}"/>
                </c:ext>
              </c:extLst>
            </c:dLbl>
            <c:dLbl>
              <c:idx val="2"/>
              <c:layout>
                <c:manualLayout>
                  <c:x val="8.7336259556486506E-3"/>
                  <c:y val="2.40963855421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35-3148-BCB4-AFD8DE8C0CC0}"/>
                </c:ext>
              </c:extLst>
            </c:dLbl>
            <c:dLbl>
              <c:idx val="3"/>
              <c:layout>
                <c:manualLayout>
                  <c:x val="-3.9301316800418998E-2"/>
                  <c:y val="-5.62248995983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35-3148-BCB4-AFD8DE8C0C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Feuil1!$L$77:$L$87</c:f>
              <c:numCache>
                <c:formatCode>0.00</c:formatCode>
                <c:ptCount val="11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  <c:pt idx="6">
                  <c:v>4.4077500000000001</c:v>
                </c:pt>
                <c:pt idx="7">
                  <c:v>3.5568749999999993</c:v>
                </c:pt>
                <c:pt idx="8">
                  <c:v>2.6619999999999999</c:v>
                </c:pt>
                <c:pt idx="9">
                  <c:v>3.3386000000000005</c:v>
                </c:pt>
                <c:pt idx="10">
                  <c:v>4.847142857142857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5-3148-BCB4-AFD8DE8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74488"/>
        <c:axId val="2117685160"/>
      </c:lineChart>
      <c:catAx>
        <c:axId val="211795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98456"/>
        <c:crosses val="autoZero"/>
        <c:auto val="1"/>
        <c:lblAlgn val="ctr"/>
        <c:lblOffset val="100"/>
        <c:noMultiLvlLbl val="0"/>
      </c:catAx>
      <c:valAx>
        <c:axId val="21176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59480"/>
        <c:crosses val="autoZero"/>
        <c:crossBetween val="between"/>
      </c:valAx>
      <c:valAx>
        <c:axId val="21176851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117774488"/>
        <c:crosses val="max"/>
        <c:crossBetween val="between"/>
      </c:valAx>
      <c:catAx>
        <c:axId val="211777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685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5176059068194306E-2"/>
          <c:y val="1.9783385510546099E-2"/>
          <c:w val="0.18416947773088699"/>
          <c:h val="0.30017076178730701"/>
        </c:manualLayout>
      </c:layout>
      <c:overlay val="0"/>
      <c:spPr>
        <a:solidFill>
          <a:schemeClr val="bg1"/>
        </a:solidFill>
      </c:spPr>
    </c:legend>
    <c:plotVisOnly val="0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Feuil1!$C$34</c:f>
              <c:strCache>
                <c:ptCount val="1"/>
                <c:pt idx="0">
                  <c:v>Index ACL/ETPT</c:v>
                </c:pt>
              </c:strCache>
            </c:strRef>
          </c:tx>
          <c:marker>
            <c:symbol val="none"/>
          </c:marker>
          <c:cat>
            <c:numRef>
              <c:f>Feuil1!$H$115:$Z$115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Feuil1!$H$119:$Z$119</c:f>
              <c:numCache>
                <c:formatCode>0.00</c:formatCode>
                <c:ptCount val="19"/>
                <c:pt idx="0">
                  <c:v>0</c:v>
                </c:pt>
                <c:pt idx="1">
                  <c:v>0.8571428571428571</c:v>
                </c:pt>
                <c:pt idx="2">
                  <c:v>0.66666666666666663</c:v>
                </c:pt>
                <c:pt idx="3">
                  <c:v>0.53333333333333333</c:v>
                </c:pt>
                <c:pt idx="4">
                  <c:v>0.64516129032258063</c:v>
                </c:pt>
                <c:pt idx="5">
                  <c:v>0.83333333333333337</c:v>
                </c:pt>
                <c:pt idx="6">
                  <c:v>0.54545454545454541</c:v>
                </c:pt>
                <c:pt idx="7">
                  <c:v>1.1666666666666667</c:v>
                </c:pt>
                <c:pt idx="8">
                  <c:v>0.88888888888888884</c:v>
                </c:pt>
                <c:pt idx="9">
                  <c:v>1.4814814814814814</c:v>
                </c:pt>
                <c:pt idx="10">
                  <c:v>1.4814814814814814</c:v>
                </c:pt>
                <c:pt idx="11">
                  <c:v>1.4814814814814814</c:v>
                </c:pt>
                <c:pt idx="12">
                  <c:v>1.037037037037037</c:v>
                </c:pt>
                <c:pt idx="13">
                  <c:v>1.9259259259259258</c:v>
                </c:pt>
                <c:pt idx="14">
                  <c:v>1.4814814814814814</c:v>
                </c:pt>
                <c:pt idx="15">
                  <c:v>1.6296296296296295</c:v>
                </c:pt>
                <c:pt idx="16">
                  <c:v>3.4074074074074074</c:v>
                </c:pt>
                <c:pt idx="17">
                  <c:v>2.9629629629629628</c:v>
                </c:pt>
                <c:pt idx="18">
                  <c:v>1.037037037037037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8-B64E-9342-C89419F8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1624"/>
        <c:axId val="2145030840"/>
      </c:lineChart>
      <c:catAx>
        <c:axId val="214492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145030840"/>
        <c:crosses val="autoZero"/>
        <c:auto val="1"/>
        <c:lblAlgn val="ctr"/>
        <c:lblOffset val="100"/>
        <c:noMultiLvlLbl val="0"/>
      </c:catAx>
      <c:valAx>
        <c:axId val="2145030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fr-FR"/>
          </a:p>
        </c:txPr>
        <c:crossAx val="214492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951574803149599"/>
          <c:h val="0.82246937882764704"/>
        </c:manualLayout>
      </c:layout>
      <c:barChart>
        <c:barDir val="col"/>
        <c:grouping val="stacked"/>
        <c:varyColors val="0"/>
        <c:ser>
          <c:idx val="0"/>
          <c:order val="0"/>
          <c:tx>
            <c:v>ACL </c:v>
          </c:tx>
          <c:invertIfNegative val="0"/>
          <c:cat>
            <c:numRef>
              <c:f>Feuil1!$M$17:$R$17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Feuil1!$M$18:$R$18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1-BA4C-B7C9-3E022E2942AF}"/>
            </c:ext>
          </c:extLst>
        </c:ser>
        <c:ser>
          <c:idx val="1"/>
          <c:order val="1"/>
          <c:tx>
            <c:v>ACLN</c:v>
          </c:tx>
          <c:invertIfNegative val="0"/>
          <c:cat>
            <c:numRef>
              <c:f>Feuil1!$M$17:$R$17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Feuil1!$M$19:$R$19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1-BA4C-B7C9-3E022E29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057608"/>
        <c:axId val="2117175976"/>
      </c:barChart>
      <c:catAx>
        <c:axId val="214505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fr-FR"/>
          </a:p>
        </c:txPr>
        <c:crossAx val="2117175976"/>
        <c:crosses val="autoZero"/>
        <c:auto val="1"/>
        <c:lblAlgn val="ctr"/>
        <c:lblOffset val="100"/>
        <c:noMultiLvlLbl val="0"/>
      </c:catAx>
      <c:valAx>
        <c:axId val="211717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145057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288385826771597"/>
          <c:y val="4.5912438028579798E-2"/>
          <c:w val="0.27362745829757101"/>
          <c:h val="0.12315143942734701"/>
        </c:manualLayout>
      </c:layout>
      <c:overlay val="0"/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 de pub. avec IF </c:v>
          </c:tx>
          <c:spPr>
            <a:solidFill>
              <a:srgbClr val="4F81BD"/>
            </a:solidFill>
          </c:spPr>
          <c:invertIfNegative val="0"/>
          <c:cat>
            <c:numRef>
              <c:f>Feuil1!$H$77:$H$82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Feuil1!$M$77:$M$82</c:f>
              <c:numCache>
                <c:formatCode>0%</c:formatCode>
                <c:ptCount val="6"/>
                <c:pt idx="0">
                  <c:v>0.375</c:v>
                </c:pt>
                <c:pt idx="1">
                  <c:v>0.2857142857142857</c:v>
                </c:pt>
                <c:pt idx="2">
                  <c:v>0.6</c:v>
                </c:pt>
                <c:pt idx="3">
                  <c:v>0.66666666666666663</c:v>
                </c:pt>
                <c:pt idx="4">
                  <c:v>0.77777777777777779</c:v>
                </c:pt>
                <c:pt idx="5" formatCode="0.0%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5844-BDBF-AD990EAB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39592"/>
        <c:axId val="-2128536536"/>
      </c:barChart>
      <c:catAx>
        <c:axId val="-212853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536536"/>
        <c:crosses val="autoZero"/>
        <c:auto val="1"/>
        <c:lblAlgn val="ctr"/>
        <c:lblOffset val="100"/>
        <c:noMultiLvlLbl val="0"/>
      </c:catAx>
      <c:valAx>
        <c:axId val="-2128536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853959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524256342957105"/>
          <c:h val="0.84561752697579495"/>
        </c:manualLayout>
      </c:layout>
      <c:barChart>
        <c:barDir val="col"/>
        <c:grouping val="stacked"/>
        <c:varyColors val="0"/>
        <c:ser>
          <c:idx val="0"/>
          <c:order val="0"/>
          <c:tx>
            <c:v>ACL_Avec IF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Feuil1!$I$77:$I$82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2-9545-815B-75C0D9B1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485032"/>
        <c:axId val="-2128481992"/>
      </c:barChart>
      <c:lineChart>
        <c:grouping val="standard"/>
        <c:varyColors val="0"/>
        <c:ser>
          <c:idx val="2"/>
          <c:order val="1"/>
          <c:tx>
            <c:v>IF Moyen</c:v>
          </c:tx>
          <c:marker>
            <c:symbol val="none"/>
          </c:marker>
          <c:dLbls>
            <c:dLbl>
              <c:idx val="1"/>
              <c:layout>
                <c:manualLayout>
                  <c:x val="1.3100438933472999E-2"/>
                  <c:y val="2.4096385542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2-9545-815B-75C0D9B14274}"/>
                </c:ext>
              </c:extLst>
            </c:dLbl>
            <c:dLbl>
              <c:idx val="2"/>
              <c:layout>
                <c:manualLayout>
                  <c:x val="8.7336259556486506E-3"/>
                  <c:y val="2.40963855421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E2-9545-815B-75C0D9B14274}"/>
                </c:ext>
              </c:extLst>
            </c:dLbl>
            <c:dLbl>
              <c:idx val="3"/>
              <c:layout>
                <c:manualLayout>
                  <c:x val="-3.9301316800418998E-2"/>
                  <c:y val="-5.62248995983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E2-9545-815B-75C0D9B142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Feuil1!$L$77:$L$82</c:f>
              <c:numCache>
                <c:formatCode>0.00</c:formatCode>
                <c:ptCount val="6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2-9545-815B-75C0D9B1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75720"/>
        <c:axId val="-2128478728"/>
      </c:lineChart>
      <c:catAx>
        <c:axId val="-212848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481992"/>
        <c:crosses val="autoZero"/>
        <c:auto val="1"/>
        <c:lblAlgn val="ctr"/>
        <c:lblOffset val="100"/>
        <c:noMultiLvlLbl val="0"/>
      </c:catAx>
      <c:valAx>
        <c:axId val="-212848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85032"/>
        <c:crosses val="autoZero"/>
        <c:crossBetween val="between"/>
      </c:valAx>
      <c:valAx>
        <c:axId val="-21284787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-2128475720"/>
        <c:crosses val="max"/>
        <c:crossBetween val="between"/>
      </c:valAx>
      <c:catAx>
        <c:axId val="-2128475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478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7359465557106493E-2"/>
          <c:y val="4.7895835309742903E-2"/>
          <c:w val="0.267138924309549"/>
          <c:h val="0.17968883407646299"/>
        </c:manualLayout>
      </c:layout>
      <c:overlay val="0"/>
      <c:spPr>
        <a:solidFill>
          <a:schemeClr val="bg1"/>
        </a:solidFill>
      </c:spPr>
    </c:legend>
    <c:plotVisOnly val="0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ERPI</a:t>
            </a:r>
            <a:r>
              <a:rPr lang="fr-FR" baseline="0"/>
              <a:t> Publications </a:t>
            </a:r>
            <a:r>
              <a:rPr lang="fr-FR"/>
              <a:t>- ACLi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Feuil1!$E$5:$V$5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Feuil1!$E$6:$V$6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20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3-0342-87BF-AE22DFE620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58533728"/>
        <c:axId val="1450424608"/>
      </c:lineChart>
      <c:catAx>
        <c:axId val="14585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424608"/>
        <c:crosses val="autoZero"/>
        <c:auto val="1"/>
        <c:lblAlgn val="ctr"/>
        <c:lblOffset val="100"/>
        <c:noMultiLvlLbl val="0"/>
      </c:catAx>
      <c:valAx>
        <c:axId val="145042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5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Feuil2!$M$26:$W$26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20</c:v>
                </c:pt>
                <c:pt idx="9">
                  <c:v>15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7945-8057-95B61DA4F4A9}"/>
            </c:ext>
          </c:extLst>
        </c:ser>
        <c:ser>
          <c:idx val="1"/>
          <c:order val="1"/>
          <c:invertIfNegative val="0"/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Feuil2!$M$27:$W$27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5-7945-8057-95B61DA4F4A9}"/>
            </c:ext>
          </c:extLst>
        </c:ser>
        <c:ser>
          <c:idx val="2"/>
          <c:order val="2"/>
          <c:invertIfNegative val="0"/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Feuil2!$M$28:$W$28</c:f>
              <c:numCache>
                <c:formatCode>0.0</c:formatCode>
                <c:ptCount val="11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  <c:pt idx="6">
                  <c:v>4.4077500000000001</c:v>
                </c:pt>
                <c:pt idx="7">
                  <c:v>3.5568749999999993</c:v>
                </c:pt>
                <c:pt idx="8">
                  <c:v>2.6619999999999999</c:v>
                </c:pt>
                <c:pt idx="9">
                  <c:v>3.3386000000000005</c:v>
                </c:pt>
                <c:pt idx="10">
                  <c:v>4.847142857142857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F-314C-8FE1-72F2484D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372248"/>
        <c:axId val="-2128369272"/>
      </c:barChart>
      <c:catAx>
        <c:axId val="-21283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369272"/>
        <c:crosses val="autoZero"/>
        <c:auto val="1"/>
        <c:lblAlgn val="ctr"/>
        <c:lblOffset val="100"/>
        <c:noMultiLvlLbl val="0"/>
      </c:catAx>
      <c:valAx>
        <c:axId val="-212836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3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35</xdr:row>
      <xdr:rowOff>177800</xdr:rowOff>
    </xdr:from>
    <xdr:to>
      <xdr:col>19</xdr:col>
      <xdr:colOff>25400</xdr:colOff>
      <xdr:row>58</xdr:row>
      <xdr:rowOff>165100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60</xdr:row>
      <xdr:rowOff>76200</xdr:rowOff>
    </xdr:from>
    <xdr:to>
      <xdr:col>27</xdr:col>
      <xdr:colOff>736600</xdr:colOff>
      <xdr:row>88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401875</xdr:colOff>
      <xdr:row>88</xdr:row>
      <xdr:rowOff>142909</xdr:rowOff>
    </xdr:from>
    <xdr:to>
      <xdr:col>12</xdr:col>
      <xdr:colOff>197069</xdr:colOff>
      <xdr:row>109</xdr:row>
      <xdr:rowOff>54740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2918</xdr:colOff>
      <xdr:row>90</xdr:row>
      <xdr:rowOff>68318</xdr:rowOff>
    </xdr:from>
    <xdr:to>
      <xdr:col>27</xdr:col>
      <xdr:colOff>656896</xdr:colOff>
      <xdr:row>109</xdr:row>
      <xdr:rowOff>76638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38100</xdr:colOff>
      <xdr:row>16</xdr:row>
      <xdr:rowOff>78316</xdr:rowOff>
    </xdr:from>
    <xdr:to>
      <xdr:col>30</xdr:col>
      <xdr:colOff>444500</xdr:colOff>
      <xdr:row>28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5474</xdr:rowOff>
    </xdr:from>
    <xdr:to>
      <xdr:col>5</xdr:col>
      <xdr:colOff>536027</xdr:colOff>
      <xdr:row>135</xdr:row>
      <xdr:rowOff>99191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65691</xdr:colOff>
      <xdr:row>120</xdr:row>
      <xdr:rowOff>131380</xdr:rowOff>
    </xdr:from>
    <xdr:to>
      <xdr:col>16</xdr:col>
      <xdr:colOff>178238</xdr:colOff>
      <xdr:row>137</xdr:row>
      <xdr:rowOff>37662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221258</xdr:colOff>
      <xdr:row>39</xdr:row>
      <xdr:rowOff>65566</xdr:rowOff>
    </xdr:from>
    <xdr:to>
      <xdr:col>28</xdr:col>
      <xdr:colOff>102144</xdr:colOff>
      <xdr:row>53</xdr:row>
      <xdr:rowOff>196218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841B8CC7-F7F9-494F-B0BD-C645E3A3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29</xdr:row>
      <xdr:rowOff>27940</xdr:rowOff>
    </xdr:from>
    <xdr:to>
      <xdr:col>10</xdr:col>
      <xdr:colOff>580390</xdr:colOff>
      <xdr:row>43</xdr:row>
      <xdr:rowOff>116840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23</xdr:col>
      <xdr:colOff>184690</xdr:colOff>
      <xdr:row>68</xdr:row>
      <xdr:rowOff>12993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B3F4B9-9B57-D44F-AFE9-FD885A6BE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CERES/DOSSIER%20HCERES_2023-2027/Annexe%205%20-%20Donne&#769;es%20du%20contrat%20en%20cours%20-%20EMPP%20-%20E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 bene"/>
      <sheetName val="1. Info. adm."/>
      <sheetName val="2. Structuration de l'unité"/>
      <sheetName val="3.1 Liste des personnels"/>
      <sheetName val="3.2 Liste des doctorants"/>
      <sheetName val="3.3 Synth personnels unité "/>
      <sheetName val="4. Prod &amp; Activ de la R "/>
      <sheetName val="5. Org &amp; vie de l'unité "/>
      <sheetName val="6. Ressources fi"/>
      <sheetName val="MenusR"/>
      <sheetName val="UAI_Etab_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F11" t="str">
            <v>H</v>
          </cell>
        </row>
        <row r="12">
          <cell r="F12" t="str">
            <v>F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66"/>
  <sheetViews>
    <sheetView tabSelected="1" topLeftCell="A62" zoomScale="131" workbookViewId="0">
      <pane ySplit="13620" topLeftCell="A147"/>
      <selection activeCell="L77" sqref="L77"/>
      <selection pane="bottomLeft" activeCell="L76" sqref="L76"/>
    </sheetView>
  </sheetViews>
  <sheetFormatPr baseColWidth="10" defaultRowHeight="16" x14ac:dyDescent="0.2"/>
  <cols>
    <col min="4" max="4" width="7.1640625" customWidth="1"/>
    <col min="5" max="5" width="13.33203125" customWidth="1"/>
    <col min="6" max="9" width="7.1640625" customWidth="1"/>
    <col min="10" max="10" width="10.1640625" customWidth="1"/>
    <col min="11" max="21" width="7.1640625" customWidth="1"/>
    <col min="22" max="27" width="8" customWidth="1"/>
  </cols>
  <sheetData>
    <row r="2" spans="3:27" x14ac:dyDescent="0.2">
      <c r="Y2" s="48">
        <f>(Z6-Y6)/Y6</f>
        <v>0.50980392156862742</v>
      </c>
    </row>
    <row r="4" spans="3:27" x14ac:dyDescent="0.2">
      <c r="N4">
        <v>10</v>
      </c>
    </row>
    <row r="5" spans="3:27" x14ac:dyDescent="0.2">
      <c r="C5" s="1"/>
      <c r="D5" s="2"/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 t="s">
        <v>0</v>
      </c>
      <c r="X5" s="2" t="s">
        <v>1</v>
      </c>
      <c r="Y5" s="2" t="s">
        <v>67</v>
      </c>
      <c r="Z5" s="3" t="s">
        <v>68</v>
      </c>
      <c r="AA5" s="4"/>
    </row>
    <row r="6" spans="3:27" x14ac:dyDescent="0.2">
      <c r="C6" s="70" t="s">
        <v>2</v>
      </c>
      <c r="D6" s="2" t="s">
        <v>3</v>
      </c>
      <c r="E6" s="2">
        <v>0</v>
      </c>
      <c r="F6" s="2">
        <v>3</v>
      </c>
      <c r="G6" s="2">
        <v>2</v>
      </c>
      <c r="H6" s="2">
        <v>3</v>
      </c>
      <c r="I6" s="2">
        <v>2</v>
      </c>
      <c r="J6" s="2">
        <v>3</v>
      </c>
      <c r="K6" s="2">
        <v>2</v>
      </c>
      <c r="L6" s="2">
        <v>4</v>
      </c>
      <c r="M6" s="2">
        <v>6</v>
      </c>
      <c r="N6" s="2">
        <v>11</v>
      </c>
      <c r="O6" s="2">
        <v>11</v>
      </c>
      <c r="P6" s="2">
        <v>9</v>
      </c>
      <c r="Q6" s="2">
        <v>7</v>
      </c>
      <c r="R6" s="50">
        <v>13</v>
      </c>
      <c r="S6" s="51">
        <v>9</v>
      </c>
      <c r="T6" s="51">
        <v>8</v>
      </c>
      <c r="U6" s="51">
        <v>20</v>
      </c>
      <c r="V6" s="51">
        <v>15</v>
      </c>
      <c r="W6" s="2">
        <f t="shared" ref="W6:W14" si="0">SUM(E6:I6)</f>
        <v>10</v>
      </c>
      <c r="X6" s="2">
        <f t="shared" ref="X6:X14" si="1">SUM(J6:M6)</f>
        <v>15</v>
      </c>
      <c r="Y6" s="2">
        <f t="shared" ref="Y6:Y13" si="2">SUM(N6:R6)</f>
        <v>51</v>
      </c>
      <c r="Z6" s="4">
        <v>77</v>
      </c>
      <c r="AA6" s="4"/>
    </row>
    <row r="7" spans="3:27" x14ac:dyDescent="0.2">
      <c r="C7" s="71"/>
      <c r="D7" s="2" t="s">
        <v>4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2</v>
      </c>
      <c r="K7" s="2">
        <v>0</v>
      </c>
      <c r="L7" s="2">
        <v>0</v>
      </c>
      <c r="M7" s="2">
        <v>1</v>
      </c>
      <c r="N7" s="2">
        <v>2</v>
      </c>
      <c r="O7" s="2">
        <v>1</v>
      </c>
      <c r="P7" s="2">
        <v>3</v>
      </c>
      <c r="Q7" s="2">
        <v>2</v>
      </c>
      <c r="R7" s="2"/>
      <c r="S7" s="2">
        <v>1</v>
      </c>
      <c r="T7" s="2">
        <v>3</v>
      </c>
      <c r="U7" s="2">
        <v>3</v>
      </c>
      <c r="V7" s="2">
        <v>5</v>
      </c>
      <c r="W7" s="2">
        <f t="shared" si="0"/>
        <v>1</v>
      </c>
      <c r="X7" s="2">
        <f t="shared" si="1"/>
        <v>3</v>
      </c>
      <c r="Y7" s="2">
        <f t="shared" si="2"/>
        <v>8</v>
      </c>
      <c r="Z7" s="4"/>
      <c r="AA7" s="4"/>
    </row>
    <row r="8" spans="3:27" x14ac:dyDescent="0.2">
      <c r="C8" s="70" t="s">
        <v>5</v>
      </c>
      <c r="D8" s="2" t="s">
        <v>6</v>
      </c>
      <c r="E8" s="2">
        <v>0</v>
      </c>
      <c r="F8" s="2">
        <v>3</v>
      </c>
      <c r="G8" s="2">
        <v>3</v>
      </c>
      <c r="H8" s="2">
        <v>1</v>
      </c>
      <c r="I8" s="2">
        <v>3</v>
      </c>
      <c r="J8" s="2">
        <v>2</v>
      </c>
      <c r="K8" s="2">
        <v>1</v>
      </c>
      <c r="L8" s="2">
        <v>3</v>
      </c>
      <c r="M8" s="2">
        <v>2</v>
      </c>
      <c r="O8" s="2">
        <v>1</v>
      </c>
      <c r="P8" s="2"/>
      <c r="Q8" s="2"/>
      <c r="R8" s="2"/>
      <c r="S8" s="2"/>
      <c r="T8" s="2"/>
      <c r="U8" s="2"/>
      <c r="V8" s="2"/>
      <c r="W8" s="2">
        <f t="shared" si="0"/>
        <v>10</v>
      </c>
      <c r="X8" s="2">
        <f t="shared" si="1"/>
        <v>8</v>
      </c>
      <c r="Y8" s="2">
        <f t="shared" si="2"/>
        <v>1</v>
      </c>
      <c r="Z8" s="4"/>
      <c r="AA8" s="4"/>
    </row>
    <row r="9" spans="3:27" x14ac:dyDescent="0.2">
      <c r="C9" s="71"/>
      <c r="D9" s="2" t="s">
        <v>7</v>
      </c>
      <c r="E9" s="2">
        <v>2</v>
      </c>
      <c r="F9" s="2">
        <v>2</v>
      </c>
      <c r="G9" s="2">
        <v>6</v>
      </c>
      <c r="H9" s="2">
        <v>2</v>
      </c>
      <c r="I9" s="2">
        <v>4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/>
      <c r="P9" s="2"/>
      <c r="Q9" s="2"/>
      <c r="R9" s="2"/>
      <c r="S9" s="2"/>
      <c r="T9" s="2"/>
      <c r="U9" s="2"/>
      <c r="V9" s="2"/>
      <c r="W9" s="2">
        <f t="shared" si="0"/>
        <v>16</v>
      </c>
      <c r="X9" s="2">
        <f t="shared" si="1"/>
        <v>3</v>
      </c>
      <c r="Y9" s="2">
        <f t="shared" si="2"/>
        <v>1</v>
      </c>
      <c r="Z9" s="4"/>
      <c r="AA9" s="4"/>
    </row>
    <row r="10" spans="3:27" ht="43" x14ac:dyDescent="0.2">
      <c r="C10" s="2" t="s">
        <v>8</v>
      </c>
      <c r="D10" s="2" t="s">
        <v>9</v>
      </c>
      <c r="E10" s="2">
        <v>4</v>
      </c>
      <c r="F10" s="2">
        <v>3</v>
      </c>
      <c r="G10" s="2">
        <v>2</v>
      </c>
      <c r="H10" s="2">
        <v>3</v>
      </c>
      <c r="I10" s="2">
        <v>1</v>
      </c>
      <c r="J10" s="2">
        <v>4</v>
      </c>
      <c r="K10" s="2"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f t="shared" si="0"/>
        <v>13</v>
      </c>
      <c r="X10" s="2">
        <f t="shared" si="1"/>
        <v>5</v>
      </c>
      <c r="Y10" s="2">
        <f t="shared" si="2"/>
        <v>0</v>
      </c>
      <c r="Z10" s="4">
        <v>6</v>
      </c>
      <c r="AA10" s="1"/>
    </row>
    <row r="11" spans="3:27" ht="29" x14ac:dyDescent="0.2">
      <c r="C11" s="2" t="s">
        <v>10</v>
      </c>
      <c r="D11" s="2" t="s">
        <v>11</v>
      </c>
      <c r="E11" s="2"/>
      <c r="F11" s="2"/>
      <c r="G11" s="2"/>
      <c r="H11" s="2"/>
      <c r="I11" s="2">
        <v>1</v>
      </c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>
        <f t="shared" si="0"/>
        <v>1</v>
      </c>
      <c r="X11" s="2">
        <f t="shared" si="1"/>
        <v>1</v>
      </c>
      <c r="Y11" s="2">
        <f t="shared" si="2"/>
        <v>0</v>
      </c>
      <c r="Z11" s="4">
        <v>2</v>
      </c>
      <c r="AA11" s="1"/>
    </row>
    <row r="12" spans="3:27" x14ac:dyDescent="0.2">
      <c r="C12" s="2" t="s">
        <v>12</v>
      </c>
      <c r="D12" s="2" t="s">
        <v>13</v>
      </c>
      <c r="E12" s="5">
        <v>2</v>
      </c>
      <c r="F12" s="6">
        <v>5</v>
      </c>
      <c r="G12" s="6">
        <v>0</v>
      </c>
      <c r="H12" s="6">
        <v>6</v>
      </c>
      <c r="I12" s="2">
        <v>3</v>
      </c>
      <c r="J12" s="2">
        <v>5</v>
      </c>
      <c r="K12" s="2">
        <v>4</v>
      </c>
      <c r="L12" s="2"/>
      <c r="M12" s="2">
        <v>6</v>
      </c>
      <c r="N12" s="2">
        <v>1</v>
      </c>
      <c r="O12" s="2">
        <v>4</v>
      </c>
      <c r="P12" s="2">
        <v>2</v>
      </c>
      <c r="Q12" s="2">
        <v>11</v>
      </c>
      <c r="R12" s="2">
        <v>0</v>
      </c>
      <c r="S12" s="2"/>
      <c r="T12" s="2"/>
      <c r="U12" s="2"/>
      <c r="V12" s="2"/>
      <c r="W12" s="2">
        <f t="shared" si="0"/>
        <v>16</v>
      </c>
      <c r="X12" s="2">
        <f t="shared" si="1"/>
        <v>15</v>
      </c>
      <c r="Y12" s="2">
        <f t="shared" si="2"/>
        <v>18</v>
      </c>
      <c r="Z12" s="4">
        <v>15</v>
      </c>
      <c r="AA12" s="1"/>
    </row>
    <row r="13" spans="3:27" x14ac:dyDescent="0.2">
      <c r="C13" s="2"/>
      <c r="D13" s="2" t="s">
        <v>14</v>
      </c>
      <c r="E13" s="5">
        <v>0</v>
      </c>
      <c r="F13" s="6">
        <v>0</v>
      </c>
      <c r="G13" s="6">
        <v>1</v>
      </c>
      <c r="H13" s="6">
        <v>0</v>
      </c>
      <c r="I13" s="2"/>
      <c r="J13" s="2">
        <v>1</v>
      </c>
      <c r="K13" s="2">
        <v>2</v>
      </c>
      <c r="L13" s="2"/>
      <c r="M13" s="2"/>
      <c r="N13" s="2"/>
      <c r="O13" s="2"/>
      <c r="P13" s="2"/>
      <c r="Q13" s="2">
        <v>1</v>
      </c>
      <c r="R13" s="2">
        <v>3</v>
      </c>
      <c r="S13" s="2"/>
      <c r="T13" s="2"/>
      <c r="U13" s="2"/>
      <c r="V13" s="2"/>
      <c r="W13" s="2">
        <f t="shared" si="0"/>
        <v>1</v>
      </c>
      <c r="X13" s="2">
        <f t="shared" si="1"/>
        <v>3</v>
      </c>
      <c r="Y13" s="2">
        <f t="shared" si="2"/>
        <v>4</v>
      </c>
      <c r="Z13" s="4">
        <v>3</v>
      </c>
      <c r="AA13" s="1"/>
    </row>
    <row r="14" spans="3:27" ht="57" x14ac:dyDescent="0.2">
      <c r="C14" s="2" t="s">
        <v>15</v>
      </c>
      <c r="D14" s="2" t="s">
        <v>16</v>
      </c>
      <c r="E14" s="5">
        <v>27</v>
      </c>
      <c r="F14" s="6">
        <v>13</v>
      </c>
      <c r="G14" s="6">
        <v>10</v>
      </c>
      <c r="H14" s="6">
        <v>30</v>
      </c>
      <c r="I14" s="6">
        <v>24</v>
      </c>
      <c r="J14" s="6">
        <v>24</v>
      </c>
      <c r="K14" s="6">
        <v>18</v>
      </c>
      <c r="L14" s="6">
        <v>20</v>
      </c>
      <c r="M14" s="6">
        <v>15</v>
      </c>
      <c r="N14" s="6">
        <v>12</v>
      </c>
      <c r="O14" s="6">
        <v>10</v>
      </c>
      <c r="P14" s="6">
        <v>18</v>
      </c>
      <c r="Q14" s="6">
        <v>12</v>
      </c>
      <c r="R14" s="6">
        <v>12</v>
      </c>
      <c r="S14" s="6"/>
      <c r="T14" s="6"/>
      <c r="U14" s="6"/>
      <c r="V14" s="6"/>
      <c r="W14" s="2">
        <f t="shared" si="0"/>
        <v>104</v>
      </c>
      <c r="X14" s="2">
        <f t="shared" si="1"/>
        <v>77</v>
      </c>
      <c r="Y14" s="2">
        <f>SUM(N14:Q14)</f>
        <v>52</v>
      </c>
      <c r="Z14" s="6">
        <v>100</v>
      </c>
      <c r="AA14" s="1"/>
    </row>
    <row r="15" spans="3:27" x14ac:dyDescent="0.2">
      <c r="C15" s="15"/>
      <c r="D15" s="15"/>
      <c r="E15" s="9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5"/>
      <c r="T15" s="15"/>
      <c r="U15" s="15"/>
      <c r="V15" s="16"/>
      <c r="W15" s="17"/>
    </row>
    <row r="16" spans="3:27" x14ac:dyDescent="0.2">
      <c r="C16" s="15"/>
      <c r="D16" s="15"/>
      <c r="E16" s="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5"/>
      <c r="T16" s="15"/>
      <c r="U16" s="15"/>
      <c r="V16" s="16"/>
      <c r="W16" s="17"/>
    </row>
    <row r="17" spans="3:23" x14ac:dyDescent="0.2">
      <c r="C17" s="68"/>
      <c r="D17" s="69"/>
      <c r="E17" s="28">
        <v>2003</v>
      </c>
      <c r="F17" s="28">
        <v>2004</v>
      </c>
      <c r="G17" s="28">
        <v>2005</v>
      </c>
      <c r="H17" s="28">
        <v>2006</v>
      </c>
      <c r="I17" s="28">
        <v>2007</v>
      </c>
      <c r="J17" s="28">
        <v>2008</v>
      </c>
      <c r="K17" s="28">
        <v>2009</v>
      </c>
      <c r="L17" s="28">
        <v>2010</v>
      </c>
      <c r="M17" s="28">
        <v>2011</v>
      </c>
      <c r="N17" s="28">
        <v>2012</v>
      </c>
      <c r="O17" s="28">
        <v>2013</v>
      </c>
      <c r="P17" s="28">
        <v>2014</v>
      </c>
      <c r="Q17" s="28">
        <v>2015</v>
      </c>
      <c r="R17" s="30">
        <v>2016</v>
      </c>
      <c r="S17" s="29" t="s">
        <v>0</v>
      </c>
      <c r="T17" s="2" t="s">
        <v>1</v>
      </c>
      <c r="U17" s="2" t="s">
        <v>67</v>
      </c>
      <c r="V17" s="16"/>
      <c r="W17" s="17"/>
    </row>
    <row r="18" spans="3:23" x14ac:dyDescent="0.2">
      <c r="C18" s="68" t="s">
        <v>31</v>
      </c>
      <c r="D18" s="69"/>
      <c r="E18" s="24">
        <f>E6+E8</f>
        <v>0</v>
      </c>
      <c r="F18" s="24">
        <f t="shared" ref="F18:Q18" si="3">F6+F8</f>
        <v>6</v>
      </c>
      <c r="G18" s="24">
        <f t="shared" si="3"/>
        <v>5</v>
      </c>
      <c r="H18" s="24">
        <f t="shared" si="3"/>
        <v>4</v>
      </c>
      <c r="I18" s="24">
        <f t="shared" si="3"/>
        <v>5</v>
      </c>
      <c r="J18" s="24">
        <f t="shared" si="3"/>
        <v>5</v>
      </c>
      <c r="K18" s="24">
        <f t="shared" si="3"/>
        <v>3</v>
      </c>
      <c r="L18" s="24">
        <f t="shared" si="3"/>
        <v>7</v>
      </c>
      <c r="M18" s="24">
        <v>6</v>
      </c>
      <c r="N18" s="24">
        <v>10</v>
      </c>
      <c r="O18" s="24">
        <v>10</v>
      </c>
      <c r="P18" s="24">
        <v>10</v>
      </c>
      <c r="Q18" s="24">
        <f t="shared" si="3"/>
        <v>7</v>
      </c>
      <c r="R18" s="31">
        <v>12</v>
      </c>
      <c r="S18" s="29">
        <f>SUM(E18:I18)</f>
        <v>20</v>
      </c>
      <c r="T18" s="2">
        <f>SUM(J18:M18)</f>
        <v>21</v>
      </c>
      <c r="U18" s="2">
        <f>SUM(M18:R18)</f>
        <v>55</v>
      </c>
      <c r="V18" s="16"/>
      <c r="W18" s="17"/>
    </row>
    <row r="19" spans="3:23" x14ac:dyDescent="0.2">
      <c r="C19" s="68" t="s">
        <v>32</v>
      </c>
      <c r="D19" s="69"/>
      <c r="E19" s="24">
        <f>E7+E9</f>
        <v>2</v>
      </c>
      <c r="F19" s="24">
        <f t="shared" ref="F19:Q19" si="4">F7+F9</f>
        <v>2</v>
      </c>
      <c r="G19" s="24">
        <f t="shared" si="4"/>
        <v>7</v>
      </c>
      <c r="H19" s="24">
        <f t="shared" si="4"/>
        <v>2</v>
      </c>
      <c r="I19" s="24">
        <f t="shared" si="4"/>
        <v>4</v>
      </c>
      <c r="J19" s="24">
        <f t="shared" si="4"/>
        <v>2</v>
      </c>
      <c r="K19" s="24">
        <f t="shared" si="4"/>
        <v>1</v>
      </c>
      <c r="L19" s="24">
        <f t="shared" si="4"/>
        <v>1</v>
      </c>
      <c r="M19" s="24">
        <f t="shared" si="4"/>
        <v>2</v>
      </c>
      <c r="N19" s="24">
        <v>4</v>
      </c>
      <c r="O19" s="24">
        <v>5</v>
      </c>
      <c r="P19" s="24">
        <v>2</v>
      </c>
      <c r="Q19" s="24">
        <f t="shared" si="4"/>
        <v>2</v>
      </c>
      <c r="R19" s="31">
        <v>0</v>
      </c>
      <c r="S19" s="29">
        <f>SUM(E19:I19)</f>
        <v>17</v>
      </c>
      <c r="T19" s="2">
        <f>SUM(J19:M19)</f>
        <v>6</v>
      </c>
      <c r="U19" s="2">
        <f>SUM(M19:R19)</f>
        <v>15</v>
      </c>
      <c r="V19" s="16"/>
      <c r="W19" s="17"/>
    </row>
    <row r="20" spans="3:23" ht="44" customHeight="1" x14ac:dyDescent="0.2">
      <c r="C20" s="66" t="str">
        <f>C10</f>
        <v>Publications de vulgarisation</v>
      </c>
      <c r="D20" s="67"/>
      <c r="E20" s="22">
        <f>E10</f>
        <v>4</v>
      </c>
      <c r="F20" s="22">
        <f t="shared" ref="F20:Q20" si="5">F10</f>
        <v>3</v>
      </c>
      <c r="G20" s="22">
        <f t="shared" si="5"/>
        <v>2</v>
      </c>
      <c r="H20" s="22">
        <f t="shared" si="5"/>
        <v>3</v>
      </c>
      <c r="I20" s="22">
        <f t="shared" si="5"/>
        <v>1</v>
      </c>
      <c r="J20" s="22">
        <f t="shared" si="5"/>
        <v>4</v>
      </c>
      <c r="K20" s="22">
        <f t="shared" si="5"/>
        <v>1</v>
      </c>
      <c r="L20" s="22">
        <f t="shared" si="5"/>
        <v>0</v>
      </c>
      <c r="M20" s="22">
        <f t="shared" si="5"/>
        <v>0</v>
      </c>
      <c r="N20" s="22">
        <f t="shared" si="5"/>
        <v>0</v>
      </c>
      <c r="O20" s="22">
        <f t="shared" si="5"/>
        <v>0</v>
      </c>
      <c r="P20" s="22">
        <f t="shared" si="5"/>
        <v>0</v>
      </c>
      <c r="Q20" s="22">
        <f t="shared" si="5"/>
        <v>0</v>
      </c>
      <c r="R20" s="32">
        <v>3</v>
      </c>
      <c r="S20">
        <f t="shared" ref="S20:T24" si="6">W10</f>
        <v>13</v>
      </c>
      <c r="T20">
        <f t="shared" si="6"/>
        <v>5</v>
      </c>
      <c r="U20" s="2">
        <f t="shared" ref="U20:U24" si="7">SUM(N20:R20)</f>
        <v>3</v>
      </c>
    </row>
    <row r="21" spans="3:23" ht="33" customHeight="1" x14ac:dyDescent="0.2">
      <c r="C21" s="66" t="str">
        <f t="shared" ref="C21:C24" si="8">C11</f>
        <v>Brevets et marques</v>
      </c>
      <c r="D21" s="67"/>
      <c r="E21" s="22">
        <f t="shared" ref="E21:Q24" si="9">E11</f>
        <v>0</v>
      </c>
      <c r="F21" s="22">
        <f t="shared" si="9"/>
        <v>0</v>
      </c>
      <c r="G21" s="22">
        <f t="shared" si="9"/>
        <v>0</v>
      </c>
      <c r="H21" s="22">
        <f t="shared" si="9"/>
        <v>0</v>
      </c>
      <c r="I21" s="22">
        <f t="shared" si="9"/>
        <v>1</v>
      </c>
      <c r="J21" s="22">
        <f t="shared" si="9"/>
        <v>0</v>
      </c>
      <c r="K21" s="22">
        <f t="shared" si="9"/>
        <v>0</v>
      </c>
      <c r="L21" s="22">
        <f t="shared" si="9"/>
        <v>0</v>
      </c>
      <c r="M21" s="22">
        <f t="shared" si="9"/>
        <v>1</v>
      </c>
      <c r="N21" s="22">
        <f t="shared" si="9"/>
        <v>0</v>
      </c>
      <c r="O21" s="22">
        <f t="shared" si="9"/>
        <v>0</v>
      </c>
      <c r="P21" s="22">
        <f t="shared" si="9"/>
        <v>0</v>
      </c>
      <c r="Q21" s="22">
        <f t="shared" si="9"/>
        <v>0</v>
      </c>
      <c r="R21" s="32">
        <v>0</v>
      </c>
      <c r="S21">
        <f t="shared" si="6"/>
        <v>1</v>
      </c>
      <c r="T21">
        <f t="shared" si="6"/>
        <v>1</v>
      </c>
      <c r="U21" s="2">
        <f t="shared" si="7"/>
        <v>0</v>
      </c>
    </row>
    <row r="22" spans="3:23" ht="26" customHeight="1" x14ac:dyDescent="0.2">
      <c r="C22" s="66" t="s">
        <v>38</v>
      </c>
      <c r="D22" s="67"/>
      <c r="E22" s="22">
        <f t="shared" si="9"/>
        <v>2</v>
      </c>
      <c r="F22" s="22">
        <f t="shared" si="9"/>
        <v>5</v>
      </c>
      <c r="G22" s="22">
        <f t="shared" si="9"/>
        <v>0</v>
      </c>
      <c r="H22" s="22">
        <f t="shared" si="9"/>
        <v>6</v>
      </c>
      <c r="I22" s="22">
        <f t="shared" si="9"/>
        <v>3</v>
      </c>
      <c r="J22" s="22">
        <f t="shared" si="9"/>
        <v>5</v>
      </c>
      <c r="K22" s="22">
        <f t="shared" si="9"/>
        <v>4</v>
      </c>
      <c r="L22" s="22">
        <f t="shared" si="9"/>
        <v>0</v>
      </c>
      <c r="M22" s="22">
        <f t="shared" si="9"/>
        <v>6</v>
      </c>
      <c r="N22" s="22">
        <f t="shared" si="9"/>
        <v>1</v>
      </c>
      <c r="O22" s="22">
        <f t="shared" si="9"/>
        <v>4</v>
      </c>
      <c r="P22" s="22">
        <f t="shared" si="9"/>
        <v>2</v>
      </c>
      <c r="Q22" s="22">
        <f t="shared" si="9"/>
        <v>11</v>
      </c>
      <c r="R22" s="32">
        <v>0</v>
      </c>
      <c r="S22">
        <f t="shared" si="6"/>
        <v>16</v>
      </c>
      <c r="T22">
        <f t="shared" si="6"/>
        <v>15</v>
      </c>
      <c r="U22" s="2">
        <f t="shared" si="7"/>
        <v>18</v>
      </c>
    </row>
    <row r="23" spans="3:23" ht="26" customHeight="1" x14ac:dyDescent="0.2">
      <c r="C23" s="68" t="s">
        <v>39</v>
      </c>
      <c r="D23" s="69"/>
      <c r="E23" s="22">
        <f t="shared" si="9"/>
        <v>0</v>
      </c>
      <c r="F23" s="22">
        <f t="shared" si="9"/>
        <v>0</v>
      </c>
      <c r="G23" s="22">
        <f t="shared" si="9"/>
        <v>1</v>
      </c>
      <c r="H23" s="22">
        <f t="shared" si="9"/>
        <v>0</v>
      </c>
      <c r="I23" s="22">
        <f t="shared" si="9"/>
        <v>0</v>
      </c>
      <c r="J23" s="22">
        <f t="shared" si="9"/>
        <v>1</v>
      </c>
      <c r="K23" s="22">
        <f t="shared" si="9"/>
        <v>2</v>
      </c>
      <c r="L23" s="22">
        <f t="shared" si="9"/>
        <v>0</v>
      </c>
      <c r="M23" s="22">
        <f t="shared" si="9"/>
        <v>0</v>
      </c>
      <c r="N23" s="22">
        <f t="shared" si="9"/>
        <v>0</v>
      </c>
      <c r="O23" s="22">
        <f t="shared" si="9"/>
        <v>0</v>
      </c>
      <c r="P23" s="22">
        <f t="shared" si="9"/>
        <v>0</v>
      </c>
      <c r="Q23" s="22">
        <f t="shared" si="9"/>
        <v>1</v>
      </c>
      <c r="R23" s="32">
        <v>3</v>
      </c>
      <c r="S23">
        <f t="shared" si="6"/>
        <v>1</v>
      </c>
      <c r="T23">
        <f t="shared" si="6"/>
        <v>3</v>
      </c>
      <c r="U23" s="2">
        <f t="shared" si="7"/>
        <v>4</v>
      </c>
    </row>
    <row r="24" spans="3:23" ht="44" customHeight="1" x14ac:dyDescent="0.2">
      <c r="C24" s="66" t="str">
        <f t="shared" si="8"/>
        <v>Communications internationales avec actes</v>
      </c>
      <c r="D24" s="67"/>
      <c r="E24" s="22">
        <f t="shared" si="9"/>
        <v>27</v>
      </c>
      <c r="F24" s="22">
        <f t="shared" si="9"/>
        <v>13</v>
      </c>
      <c r="G24" s="22">
        <f t="shared" si="9"/>
        <v>10</v>
      </c>
      <c r="H24" s="22">
        <f t="shared" si="9"/>
        <v>30</v>
      </c>
      <c r="I24" s="22">
        <f t="shared" si="9"/>
        <v>24</v>
      </c>
      <c r="J24" s="22">
        <f t="shared" si="9"/>
        <v>24</v>
      </c>
      <c r="K24" s="22">
        <f t="shared" si="9"/>
        <v>18</v>
      </c>
      <c r="L24" s="22">
        <f t="shared" si="9"/>
        <v>20</v>
      </c>
      <c r="M24" s="22">
        <f t="shared" si="9"/>
        <v>15</v>
      </c>
      <c r="N24" s="22">
        <f t="shared" si="9"/>
        <v>12</v>
      </c>
      <c r="O24" s="22">
        <f t="shared" si="9"/>
        <v>10</v>
      </c>
      <c r="P24" s="22">
        <f t="shared" si="9"/>
        <v>18</v>
      </c>
      <c r="Q24" s="22">
        <f t="shared" si="9"/>
        <v>12</v>
      </c>
      <c r="R24" s="32">
        <v>12</v>
      </c>
      <c r="S24">
        <f t="shared" si="6"/>
        <v>104</v>
      </c>
      <c r="T24">
        <f t="shared" si="6"/>
        <v>77</v>
      </c>
      <c r="U24" s="2">
        <f t="shared" si="7"/>
        <v>64</v>
      </c>
    </row>
    <row r="25" spans="3:23" x14ac:dyDescent="0.2">
      <c r="E25" s="49">
        <f>SUM(E18:E24)</f>
        <v>35</v>
      </c>
      <c r="F25" s="49">
        <f t="shared" ref="F25:R25" si="10">SUM(F18:F24)</f>
        <v>29</v>
      </c>
      <c r="G25" s="49">
        <f t="shared" si="10"/>
        <v>25</v>
      </c>
      <c r="H25" s="49">
        <f t="shared" si="10"/>
        <v>45</v>
      </c>
      <c r="I25" s="49">
        <f t="shared" si="10"/>
        <v>38</v>
      </c>
      <c r="J25" s="49">
        <f t="shared" si="10"/>
        <v>41</v>
      </c>
      <c r="K25" s="49">
        <f t="shared" si="10"/>
        <v>29</v>
      </c>
      <c r="L25" s="49">
        <f t="shared" si="10"/>
        <v>28</v>
      </c>
      <c r="M25" s="49">
        <f t="shared" si="10"/>
        <v>30</v>
      </c>
      <c r="N25" s="49">
        <f t="shared" si="10"/>
        <v>27</v>
      </c>
      <c r="O25" s="49">
        <f t="shared" si="10"/>
        <v>29</v>
      </c>
      <c r="P25" s="49">
        <f t="shared" si="10"/>
        <v>32</v>
      </c>
      <c r="Q25" s="49">
        <f t="shared" si="10"/>
        <v>33</v>
      </c>
      <c r="R25" s="49">
        <f t="shared" si="10"/>
        <v>30</v>
      </c>
    </row>
    <row r="30" spans="3:23" x14ac:dyDescent="0.2">
      <c r="C30" s="7" t="s">
        <v>17</v>
      </c>
      <c r="D30" t="s">
        <v>18</v>
      </c>
      <c r="E30" s="8">
        <v>12</v>
      </c>
      <c r="F30" s="8">
        <v>15</v>
      </c>
      <c r="G30" s="8">
        <v>16</v>
      </c>
      <c r="H30" s="8">
        <v>16</v>
      </c>
      <c r="I30" s="8">
        <v>17</v>
      </c>
      <c r="J30" s="8">
        <v>13.5</v>
      </c>
      <c r="K30" s="8">
        <v>12.5</v>
      </c>
      <c r="L30" s="8">
        <v>13.5</v>
      </c>
      <c r="M30" s="8">
        <v>14.5</v>
      </c>
      <c r="N30" s="8">
        <v>14.5</v>
      </c>
      <c r="O30" s="8">
        <v>14.5</v>
      </c>
      <c r="P30" s="8">
        <v>14.5</v>
      </c>
      <c r="Q30" s="8">
        <v>14.5</v>
      </c>
      <c r="R30" s="8"/>
    </row>
    <row r="31" spans="3:23" x14ac:dyDescent="0.2">
      <c r="D31" s="7" t="s">
        <v>19</v>
      </c>
      <c r="E31" s="9">
        <v>5.75</v>
      </c>
      <c r="F31" s="10">
        <v>7</v>
      </c>
      <c r="G31" s="10">
        <v>7.5</v>
      </c>
      <c r="H31" s="10">
        <v>7.5</v>
      </c>
      <c r="I31" s="10">
        <v>7.75</v>
      </c>
      <c r="J31" s="8">
        <v>6</v>
      </c>
      <c r="K31" s="8">
        <v>5.5</v>
      </c>
      <c r="L31" s="8">
        <v>6</v>
      </c>
      <c r="M31" s="8">
        <v>6.75</v>
      </c>
      <c r="N31" s="8">
        <v>6.75</v>
      </c>
      <c r="O31" s="8">
        <v>6.75</v>
      </c>
      <c r="P31" s="8">
        <v>6.75</v>
      </c>
      <c r="Q31" s="8">
        <v>6.75</v>
      </c>
      <c r="R31" s="8"/>
    </row>
    <row r="34" spans="3:21" x14ac:dyDescent="0.2">
      <c r="C34" t="s">
        <v>36</v>
      </c>
      <c r="E34" s="11">
        <f>E18/E31</f>
        <v>0</v>
      </c>
      <c r="F34" s="11">
        <f t="shared" ref="F34:Q34" si="11">F18/F31</f>
        <v>0.8571428571428571</v>
      </c>
      <c r="G34" s="11">
        <f t="shared" si="11"/>
        <v>0.66666666666666663</v>
      </c>
      <c r="H34" s="11">
        <f t="shared" si="11"/>
        <v>0.53333333333333333</v>
      </c>
      <c r="I34" s="11">
        <f t="shared" si="11"/>
        <v>0.64516129032258063</v>
      </c>
      <c r="J34" s="11">
        <f t="shared" si="11"/>
        <v>0.83333333333333337</v>
      </c>
      <c r="K34" s="11">
        <f t="shared" si="11"/>
        <v>0.54545454545454541</v>
      </c>
      <c r="L34" s="11">
        <f t="shared" si="11"/>
        <v>1.1666666666666667</v>
      </c>
      <c r="M34" s="11">
        <f t="shared" si="11"/>
        <v>0.88888888888888884</v>
      </c>
      <c r="N34" s="11">
        <f t="shared" si="11"/>
        <v>1.4814814814814814</v>
      </c>
      <c r="O34" s="11">
        <f t="shared" si="11"/>
        <v>1.4814814814814814</v>
      </c>
      <c r="P34" s="11">
        <f t="shared" si="11"/>
        <v>1.4814814814814814</v>
      </c>
      <c r="Q34" s="11">
        <f t="shared" si="11"/>
        <v>1.037037037037037</v>
      </c>
      <c r="R34" s="11"/>
      <c r="S34" s="11"/>
      <c r="T34" s="11"/>
      <c r="U34" s="11"/>
    </row>
    <row r="35" spans="3:21" x14ac:dyDescent="0.2">
      <c r="C35" t="s">
        <v>20</v>
      </c>
      <c r="E35" s="11">
        <f>(E6+E8)/E31</f>
        <v>0</v>
      </c>
      <c r="F35" s="11">
        <f t="shared" ref="F35:M35" si="12">(F6+F8)/F31</f>
        <v>0.8571428571428571</v>
      </c>
      <c r="G35" s="11">
        <f t="shared" si="12"/>
        <v>0.66666666666666663</v>
      </c>
      <c r="H35" s="11">
        <f>(H6+H8)/H31</f>
        <v>0.53333333333333333</v>
      </c>
      <c r="I35" s="11">
        <f t="shared" si="12"/>
        <v>0.64516129032258063</v>
      </c>
      <c r="J35" s="11">
        <f t="shared" si="12"/>
        <v>0.83333333333333337</v>
      </c>
      <c r="K35" s="11">
        <f t="shared" si="12"/>
        <v>0.54545454545454541</v>
      </c>
      <c r="L35" s="11">
        <f>(L6+L8)/L31</f>
        <v>1.1666666666666667</v>
      </c>
      <c r="M35" s="11">
        <f t="shared" si="12"/>
        <v>1.1851851851851851</v>
      </c>
      <c r="N35" s="11">
        <f>(N6+N9)/N31</f>
        <v>1.7777777777777777</v>
      </c>
      <c r="O35" s="11">
        <f>(O6+O8)/O31</f>
        <v>1.7777777777777777</v>
      </c>
      <c r="P35" s="11">
        <f>(P6+P9)/P31</f>
        <v>1.3333333333333333</v>
      </c>
      <c r="Q35" s="11">
        <f>(Q6+Q8)/Q31</f>
        <v>1.037037037037037</v>
      </c>
      <c r="R35" s="11"/>
      <c r="S35" s="11"/>
      <c r="T35" s="11"/>
      <c r="U35" s="11"/>
    </row>
    <row r="38" spans="3:21" x14ac:dyDescent="0.2">
      <c r="C38" t="s">
        <v>21</v>
      </c>
    </row>
    <row r="39" spans="3:21" x14ac:dyDescent="0.2">
      <c r="C39" t="s">
        <v>22</v>
      </c>
      <c r="E39" s="12">
        <f>(I6+J6+K6+L6+M6+I7+J7+K7+L7+M7+I11+J11+K11+L11+M11)/E41</f>
        <v>1.5492957746478875</v>
      </c>
      <c r="F39">
        <f>(Y6+Y7+Y11)/E41</f>
        <v>4.154929577464789</v>
      </c>
    </row>
    <row r="40" spans="3:21" x14ac:dyDescent="0.2">
      <c r="C40" t="s">
        <v>23</v>
      </c>
      <c r="E40" s="12">
        <f>(I6+J6+K6+L6+M6+I8+J8+K8+L8+M8+I11+J11+K11+L11+M11)/E41</f>
        <v>2.1126760563380285</v>
      </c>
      <c r="F40">
        <f>(Y6+Y8+Y11)/E41</f>
        <v>3.6619718309859155</v>
      </c>
    </row>
    <row r="41" spans="3:21" x14ac:dyDescent="0.2">
      <c r="C41" t="s">
        <v>24</v>
      </c>
      <c r="E41">
        <f>AVERAGE(I30:M30)</f>
        <v>14.2</v>
      </c>
    </row>
    <row r="43" spans="3:21" x14ac:dyDescent="0.2">
      <c r="C43" t="s">
        <v>25</v>
      </c>
    </row>
    <row r="44" spans="3:21" x14ac:dyDescent="0.2">
      <c r="C44" t="s">
        <v>26</v>
      </c>
    </row>
    <row r="45" spans="3:21" x14ac:dyDescent="0.2">
      <c r="C45" t="s">
        <v>22</v>
      </c>
      <c r="E45" s="12">
        <f>(J6+K6+L6+M6+J7+K7+L7+M7+J11+K11+L11+M11)/E47</f>
        <v>1.4074074074074074</v>
      </c>
      <c r="F45" s="12">
        <f>(X6+X7+X11)/E47</f>
        <v>1.4074074074074074</v>
      </c>
    </row>
    <row r="46" spans="3:21" x14ac:dyDescent="0.2">
      <c r="C46" t="s">
        <v>23</v>
      </c>
      <c r="E46" s="12">
        <f>(J6+K6+L6+M6+J8+K8+L8+M8+J11+K11+L11+M11)/E47</f>
        <v>1.7777777777777777</v>
      </c>
      <c r="F46" s="12">
        <f>(X6+X8+X11)/E47</f>
        <v>1.7777777777777777</v>
      </c>
    </row>
    <row r="47" spans="3:21" x14ac:dyDescent="0.2">
      <c r="C47" t="s">
        <v>24</v>
      </c>
      <c r="E47">
        <f>AVERAGE(J30:M30)</f>
        <v>13.5</v>
      </c>
    </row>
    <row r="49" spans="2:6" x14ac:dyDescent="0.2">
      <c r="C49" t="s">
        <v>21</v>
      </c>
    </row>
    <row r="50" spans="2:6" x14ac:dyDescent="0.2">
      <c r="C50" t="s">
        <v>22</v>
      </c>
      <c r="E50" s="12" t="e">
        <f>(I31+J31+K31+L31+M31+I32+J32+K32+L32+M32+I36+J36+K36+L36+M36)/E52</f>
        <v>#DIV/0!</v>
      </c>
      <c r="F50" t="e">
        <f>(U31+U32+U36)/E52</f>
        <v>#DIV/0!</v>
      </c>
    </row>
    <row r="51" spans="2:6" x14ac:dyDescent="0.2">
      <c r="C51" t="s">
        <v>23</v>
      </c>
      <c r="E51" s="12" t="e">
        <f>(I31+J31+K31+L31+M31+I33+J33+K33+L33+M33+I36+J36+K36+L36+M36)/E52</f>
        <v>#DIV/0!</v>
      </c>
      <c r="F51" t="e">
        <f>(U31+U33+U36)/E52</f>
        <v>#DIV/0!</v>
      </c>
    </row>
    <row r="52" spans="2:6" x14ac:dyDescent="0.2">
      <c r="C52" t="s">
        <v>24</v>
      </c>
      <c r="E52" t="e">
        <f>AVERAGE(I41:M41)</f>
        <v>#DIV/0!</v>
      </c>
    </row>
    <row r="55" spans="2:6" x14ac:dyDescent="0.2">
      <c r="B55" s="1" t="s">
        <v>27</v>
      </c>
      <c r="C55" s="1" t="s">
        <v>28</v>
      </c>
      <c r="D55" s="1"/>
      <c r="E55" s="13">
        <f>(Y6+Y8)/AVERAGE(I31:M31)/4.5</f>
        <v>1.8055555555555556</v>
      </c>
    </row>
    <row r="56" spans="2:6" x14ac:dyDescent="0.2">
      <c r="B56" s="1" t="s">
        <v>0</v>
      </c>
      <c r="C56" s="1" t="s">
        <v>28</v>
      </c>
      <c r="D56" s="1"/>
      <c r="E56" s="13">
        <f>(W6+W8)/AVERAGE(E31:I31)/5</f>
        <v>0.56338028169014087</v>
      </c>
    </row>
    <row r="63" spans="2:6" x14ac:dyDescent="0.2">
      <c r="E63">
        <f>167/45/4</f>
        <v>0.92777777777777781</v>
      </c>
    </row>
    <row r="67" spans="1:13" x14ac:dyDescent="0.2">
      <c r="A67">
        <v>2011</v>
      </c>
      <c r="B67">
        <v>2012</v>
      </c>
      <c r="C67">
        <v>2013</v>
      </c>
      <c r="D67">
        <v>2014</v>
      </c>
      <c r="E67">
        <v>2015</v>
      </c>
      <c r="F67">
        <v>2016</v>
      </c>
    </row>
    <row r="68" spans="1:13" x14ac:dyDescent="0.2">
      <c r="A68">
        <v>1.7090000000000001</v>
      </c>
      <c r="B68">
        <v>0.52</v>
      </c>
      <c r="C68">
        <v>1.2</v>
      </c>
      <c r="D68">
        <v>1.2</v>
      </c>
      <c r="E68">
        <v>0.91500000000000004</v>
      </c>
      <c r="F68">
        <v>2.5249999999999999</v>
      </c>
      <c r="H68" s="14"/>
      <c r="I68" s="14" t="s">
        <v>29</v>
      </c>
      <c r="J68" s="14" t="s">
        <v>33</v>
      </c>
      <c r="K68" s="14" t="s">
        <v>30</v>
      </c>
      <c r="L68" s="18" t="s">
        <v>34</v>
      </c>
    </row>
    <row r="69" spans="1:13" x14ac:dyDescent="0.2">
      <c r="A69">
        <v>1.1870000000000001</v>
      </c>
      <c r="B69">
        <v>1.1000000000000001</v>
      </c>
      <c r="C69">
        <v>0.87</v>
      </c>
      <c r="D69">
        <v>2.85</v>
      </c>
      <c r="E69">
        <v>1.87</v>
      </c>
      <c r="F69">
        <v>1.4610000000000001</v>
      </c>
      <c r="H69" s="14">
        <v>2016</v>
      </c>
      <c r="I69" s="14">
        <v>12</v>
      </c>
      <c r="J69" s="14">
        <v>12</v>
      </c>
      <c r="K69" s="14">
        <f>F77</f>
        <v>2.3424444444444443</v>
      </c>
      <c r="L69" s="19">
        <f>I69/J69</f>
        <v>1</v>
      </c>
    </row>
    <row r="70" spans="1:13" x14ac:dyDescent="0.2">
      <c r="A70">
        <v>1.58</v>
      </c>
      <c r="B70">
        <v>3.6429999999999998</v>
      </c>
      <c r="C70">
        <v>0.93</v>
      </c>
      <c r="D70">
        <v>4.0999999999999996</v>
      </c>
      <c r="E70">
        <v>0.66400000000000003</v>
      </c>
      <c r="F70">
        <v>4.9589999999999996</v>
      </c>
      <c r="H70" s="14">
        <v>2015</v>
      </c>
      <c r="I70" s="14">
        <v>7</v>
      </c>
      <c r="J70" s="14">
        <v>9</v>
      </c>
      <c r="K70" s="14">
        <v>1.9750000000000001</v>
      </c>
      <c r="L70" s="19">
        <f>I70/J70</f>
        <v>0.77777777777777779</v>
      </c>
    </row>
    <row r="71" spans="1:13" x14ac:dyDescent="0.2">
      <c r="B71">
        <v>1.76</v>
      </c>
      <c r="C71">
        <v>1.1000000000000001</v>
      </c>
      <c r="D71">
        <v>0.87</v>
      </c>
      <c r="E71">
        <v>2.08</v>
      </c>
      <c r="F71">
        <v>1.83</v>
      </c>
      <c r="H71" s="14">
        <v>2014</v>
      </c>
      <c r="I71" s="14">
        <v>8</v>
      </c>
      <c r="J71" s="14">
        <v>12</v>
      </c>
      <c r="K71" s="14">
        <v>2.0430000000000001</v>
      </c>
      <c r="L71" s="19">
        <f t="shared" ref="L71:L74" si="13">I71/J71</f>
        <v>0.66666666666666663</v>
      </c>
    </row>
    <row r="72" spans="1:13" x14ac:dyDescent="0.2">
      <c r="C72">
        <v>2.09</v>
      </c>
      <c r="D72">
        <v>2.14</v>
      </c>
      <c r="E72">
        <v>1.6</v>
      </c>
      <c r="F72">
        <v>3.4</v>
      </c>
      <c r="H72" s="14">
        <v>2013</v>
      </c>
      <c r="I72" s="14">
        <v>9</v>
      </c>
      <c r="J72" s="14">
        <v>15</v>
      </c>
      <c r="K72" s="14">
        <v>1.8640000000000001</v>
      </c>
      <c r="L72" s="19">
        <f t="shared" si="13"/>
        <v>0.6</v>
      </c>
    </row>
    <row r="73" spans="1:13" x14ac:dyDescent="0.2">
      <c r="C73">
        <v>3.4</v>
      </c>
      <c r="D73">
        <v>0.52</v>
      </c>
      <c r="E73">
        <v>3.3</v>
      </c>
      <c r="F73">
        <v>1.3660000000000001</v>
      </c>
      <c r="H73" s="14">
        <v>2012</v>
      </c>
      <c r="I73" s="14">
        <v>4</v>
      </c>
      <c r="J73" s="14">
        <v>14</v>
      </c>
      <c r="K73" s="14">
        <v>1.7549999999999999</v>
      </c>
      <c r="L73" s="19">
        <f t="shared" si="13"/>
        <v>0.2857142857142857</v>
      </c>
    </row>
    <row r="74" spans="1:13" x14ac:dyDescent="0.2">
      <c r="C74">
        <v>2.85</v>
      </c>
      <c r="D74">
        <v>4</v>
      </c>
      <c r="E74">
        <v>3.4</v>
      </c>
      <c r="F74">
        <v>0.66400000000000003</v>
      </c>
      <c r="H74" s="14">
        <v>2011</v>
      </c>
      <c r="I74" s="14">
        <v>3</v>
      </c>
      <c r="J74" s="14">
        <v>8</v>
      </c>
      <c r="K74" s="14">
        <v>1.492</v>
      </c>
      <c r="L74" s="19">
        <f t="shared" si="13"/>
        <v>0.375</v>
      </c>
    </row>
    <row r="75" spans="1:13" x14ac:dyDescent="0.2">
      <c r="C75">
        <v>2.2000000000000002</v>
      </c>
      <c r="D75">
        <v>0.66400000000000003</v>
      </c>
      <c r="F75">
        <v>1.4770000000000001</v>
      </c>
    </row>
    <row r="76" spans="1:13" x14ac:dyDescent="0.2">
      <c r="C76">
        <v>2.14</v>
      </c>
      <c r="F76">
        <v>3.4</v>
      </c>
      <c r="H76" s="14" t="s">
        <v>35</v>
      </c>
      <c r="I76" s="14" t="s">
        <v>65</v>
      </c>
      <c r="J76" s="14" t="s">
        <v>66</v>
      </c>
      <c r="K76" s="14" t="s">
        <v>32</v>
      </c>
      <c r="L76" s="14" t="s">
        <v>30</v>
      </c>
      <c r="M76" s="20" t="s">
        <v>34</v>
      </c>
    </row>
    <row r="77" spans="1:13" x14ac:dyDescent="0.2">
      <c r="A77" s="48">
        <f t="shared" ref="A77:F77" si="14">AVERAGE(A68:A76)</f>
        <v>1.492</v>
      </c>
      <c r="B77" s="48">
        <f t="shared" si="14"/>
        <v>1.7557499999999999</v>
      </c>
      <c r="C77" s="48">
        <f t="shared" si="14"/>
        <v>1.8644444444444446</v>
      </c>
      <c r="D77" s="48">
        <f t="shared" si="14"/>
        <v>2.0429999999999997</v>
      </c>
      <c r="E77" s="48">
        <f t="shared" si="14"/>
        <v>1.9755714285714283</v>
      </c>
      <c r="F77" s="48">
        <f t="shared" si="14"/>
        <v>2.3424444444444443</v>
      </c>
      <c r="H77" s="1">
        <f>H74</f>
        <v>2011</v>
      </c>
      <c r="I77" s="1">
        <v>3</v>
      </c>
      <c r="J77" s="1">
        <v>3</v>
      </c>
      <c r="K77" s="1">
        <v>2</v>
      </c>
      <c r="L77" s="13">
        <f>G166</f>
        <v>1.492</v>
      </c>
      <c r="M77" s="21">
        <f>L74</f>
        <v>0.375</v>
      </c>
    </row>
    <row r="78" spans="1:13" x14ac:dyDescent="0.2">
      <c r="H78" s="1">
        <f>H73</f>
        <v>2012</v>
      </c>
      <c r="I78" s="1">
        <v>4</v>
      </c>
      <c r="J78" s="1">
        <v>6</v>
      </c>
      <c r="K78" s="1">
        <v>4</v>
      </c>
      <c r="L78" s="13">
        <f>H166</f>
        <v>1.7557499999999999</v>
      </c>
      <c r="M78" s="21">
        <f>L73</f>
        <v>0.2857142857142857</v>
      </c>
    </row>
    <row r="79" spans="1:13" x14ac:dyDescent="0.2">
      <c r="H79" s="1">
        <f>H72</f>
        <v>2013</v>
      </c>
      <c r="I79" s="1">
        <v>9</v>
      </c>
      <c r="J79" s="1">
        <v>1</v>
      </c>
      <c r="K79" s="1">
        <v>5</v>
      </c>
      <c r="L79" s="13">
        <f>I166</f>
        <v>1.8644444444444446</v>
      </c>
      <c r="M79" s="21">
        <f>L72</f>
        <v>0.6</v>
      </c>
    </row>
    <row r="80" spans="1:13" x14ac:dyDescent="0.2">
      <c r="H80" s="1">
        <f>H71</f>
        <v>2014</v>
      </c>
      <c r="I80" s="1">
        <v>8</v>
      </c>
      <c r="J80" s="1">
        <v>2</v>
      </c>
      <c r="K80" s="1">
        <v>2</v>
      </c>
      <c r="L80" s="13">
        <f>J166</f>
        <v>2.0429999999999997</v>
      </c>
      <c r="M80" s="21">
        <f>L71</f>
        <v>0.66666666666666663</v>
      </c>
    </row>
    <row r="81" spans="8:13" x14ac:dyDescent="0.2">
      <c r="H81" s="1">
        <f>H70</f>
        <v>2015</v>
      </c>
      <c r="I81" s="1">
        <v>6</v>
      </c>
      <c r="J81" s="1">
        <v>1</v>
      </c>
      <c r="K81" s="1">
        <v>2</v>
      </c>
      <c r="L81" s="13">
        <f>K166</f>
        <v>1.9755714285714283</v>
      </c>
      <c r="M81" s="21">
        <f>L70</f>
        <v>0.77777777777777779</v>
      </c>
    </row>
    <row r="82" spans="8:13" x14ac:dyDescent="0.2">
      <c r="H82">
        <v>2016</v>
      </c>
      <c r="I82">
        <v>9</v>
      </c>
      <c r="J82" s="46">
        <v>4</v>
      </c>
      <c r="K82" s="46">
        <v>0</v>
      </c>
      <c r="L82" s="13">
        <f>L166</f>
        <v>2.3424444444444443</v>
      </c>
      <c r="M82" s="47">
        <f>I82/(I82+J82)</f>
        <v>0.69230769230769229</v>
      </c>
    </row>
    <row r="83" spans="8:13" x14ac:dyDescent="0.2">
      <c r="H83" s="1">
        <v>2017</v>
      </c>
      <c r="I83">
        <v>8</v>
      </c>
      <c r="J83" s="46">
        <v>2</v>
      </c>
      <c r="L83" s="48">
        <f>M166</f>
        <v>4.4077500000000001</v>
      </c>
      <c r="M83">
        <f>8/10</f>
        <v>0.8</v>
      </c>
    </row>
    <row r="84" spans="8:13" x14ac:dyDescent="0.2">
      <c r="H84" s="1">
        <v>2018</v>
      </c>
      <c r="I84">
        <v>8</v>
      </c>
      <c r="J84" s="46">
        <v>3</v>
      </c>
      <c r="L84" s="48">
        <f>N166</f>
        <v>3.5568749999999993</v>
      </c>
      <c r="M84">
        <f>I84/11</f>
        <v>0.72727272727272729</v>
      </c>
    </row>
    <row r="85" spans="8:13" x14ac:dyDescent="0.2">
      <c r="H85" s="1">
        <v>2019</v>
      </c>
      <c r="I85">
        <v>8</v>
      </c>
      <c r="J85" s="46">
        <v>15</v>
      </c>
      <c r="L85" s="48">
        <f>O166</f>
        <v>2.6619999999999999</v>
      </c>
      <c r="M85">
        <f>I85/23</f>
        <v>0.34782608695652173</v>
      </c>
    </row>
    <row r="86" spans="8:13" x14ac:dyDescent="0.2">
      <c r="H86" s="52">
        <v>2020</v>
      </c>
      <c r="I86">
        <v>10</v>
      </c>
      <c r="J86" s="46">
        <v>10</v>
      </c>
      <c r="L86" s="48">
        <f>P166</f>
        <v>3.3386000000000005</v>
      </c>
      <c r="M86">
        <f>I86/20</f>
        <v>0.5</v>
      </c>
    </row>
    <row r="87" spans="8:13" x14ac:dyDescent="0.2">
      <c r="H87" s="53">
        <v>2021</v>
      </c>
      <c r="I87">
        <v>7</v>
      </c>
      <c r="J87" s="46">
        <v>0</v>
      </c>
      <c r="L87" s="54">
        <f>Q166</f>
        <v>4.847142857142857</v>
      </c>
    </row>
    <row r="115" spans="7:30" x14ac:dyDescent="0.2">
      <c r="G115" s="26"/>
      <c r="H115" s="26">
        <f t="shared" ref="H115:Q115" si="15">E17</f>
        <v>2003</v>
      </c>
      <c r="I115" s="26">
        <f t="shared" si="15"/>
        <v>2004</v>
      </c>
      <c r="J115" s="26">
        <f t="shared" si="15"/>
        <v>2005</v>
      </c>
      <c r="K115" s="26">
        <f t="shared" si="15"/>
        <v>2006</v>
      </c>
      <c r="L115" s="26">
        <f t="shared" si="15"/>
        <v>2007</v>
      </c>
      <c r="M115" s="26">
        <f t="shared" si="15"/>
        <v>2008</v>
      </c>
      <c r="N115" s="26">
        <f t="shared" si="15"/>
        <v>2009</v>
      </c>
      <c r="O115" s="26">
        <f t="shared" si="15"/>
        <v>2010</v>
      </c>
      <c r="P115" s="26">
        <f t="shared" si="15"/>
        <v>2011</v>
      </c>
      <c r="Q115" s="26">
        <f t="shared" si="15"/>
        <v>2012</v>
      </c>
      <c r="R115" s="26">
        <f>O17</f>
        <v>2013</v>
      </c>
      <c r="S115" s="26">
        <f>P17</f>
        <v>2014</v>
      </c>
      <c r="T115" s="26">
        <f>Q17</f>
        <v>2015</v>
      </c>
      <c r="U115" s="26">
        <v>2016</v>
      </c>
      <c r="V115" s="26">
        <v>2017</v>
      </c>
      <c r="W115" s="26">
        <v>2018</v>
      </c>
      <c r="X115" s="26">
        <v>2019</v>
      </c>
      <c r="Y115" s="26">
        <v>2020</v>
      </c>
      <c r="Z115" s="26">
        <v>2021</v>
      </c>
    </row>
    <row r="116" spans="7:30" x14ac:dyDescent="0.2">
      <c r="G116" s="26" t="s">
        <v>18</v>
      </c>
      <c r="H116" s="22">
        <v>12</v>
      </c>
      <c r="I116" s="22">
        <v>15</v>
      </c>
      <c r="J116" s="22">
        <v>16</v>
      </c>
      <c r="K116" s="22">
        <v>16</v>
      </c>
      <c r="L116" s="22">
        <v>17</v>
      </c>
      <c r="M116" s="22">
        <v>13.5</v>
      </c>
      <c r="N116" s="22">
        <v>12.5</v>
      </c>
      <c r="O116" s="22">
        <v>13.5</v>
      </c>
      <c r="P116" s="22">
        <v>14.5</v>
      </c>
      <c r="Q116" s="22">
        <v>14.5</v>
      </c>
      <c r="R116" s="22">
        <v>14.5</v>
      </c>
      <c r="S116" s="22">
        <v>14.5</v>
      </c>
      <c r="T116" s="22">
        <v>14.5</v>
      </c>
      <c r="U116" s="22">
        <v>18</v>
      </c>
      <c r="V116" s="22">
        <v>18</v>
      </c>
      <c r="W116" s="22">
        <v>16</v>
      </c>
      <c r="X116" s="22">
        <v>16</v>
      </c>
      <c r="Y116" s="22">
        <v>16</v>
      </c>
      <c r="Z116" s="22">
        <v>16</v>
      </c>
    </row>
    <row r="117" spans="7:30" ht="17" x14ac:dyDescent="0.2">
      <c r="G117" s="27" t="s">
        <v>19</v>
      </c>
      <c r="H117" s="23">
        <v>5.75</v>
      </c>
      <c r="I117" s="24">
        <v>7</v>
      </c>
      <c r="J117" s="24">
        <v>7.5</v>
      </c>
      <c r="K117" s="24">
        <v>7.5</v>
      </c>
      <c r="L117" s="24">
        <v>7.75</v>
      </c>
      <c r="M117" s="22">
        <v>6</v>
      </c>
      <c r="N117" s="22">
        <v>5.5</v>
      </c>
      <c r="O117" s="22">
        <v>6</v>
      </c>
      <c r="P117" s="22">
        <v>6.75</v>
      </c>
      <c r="Q117" s="22">
        <v>6.75</v>
      </c>
      <c r="R117" s="22">
        <v>6.75</v>
      </c>
      <c r="S117" s="22">
        <v>6.75</v>
      </c>
      <c r="T117" s="22">
        <v>6.75</v>
      </c>
      <c r="U117" s="22">
        <v>6.75</v>
      </c>
      <c r="V117" s="22">
        <v>6.75</v>
      </c>
      <c r="W117" s="22">
        <v>6.75</v>
      </c>
      <c r="X117" s="22">
        <v>6.75</v>
      </c>
      <c r="Y117" s="22">
        <v>6.75</v>
      </c>
      <c r="Z117" s="22">
        <v>6.75</v>
      </c>
      <c r="AA117" s="32"/>
      <c r="AC117" s="97">
        <v>9.25</v>
      </c>
      <c r="AD117" s="97">
        <v>9.25</v>
      </c>
    </row>
    <row r="118" spans="7:30" x14ac:dyDescent="0.2">
      <c r="G118" s="26" t="s">
        <v>31</v>
      </c>
      <c r="H118" s="22">
        <f>E18</f>
        <v>0</v>
      </c>
      <c r="I118" s="22">
        <f t="shared" ref="I118:Q118" si="16">F18</f>
        <v>6</v>
      </c>
      <c r="J118" s="22">
        <f t="shared" si="16"/>
        <v>5</v>
      </c>
      <c r="K118" s="22">
        <f t="shared" si="16"/>
        <v>4</v>
      </c>
      <c r="L118" s="22">
        <f t="shared" si="16"/>
        <v>5</v>
      </c>
      <c r="M118" s="22">
        <f t="shared" si="16"/>
        <v>5</v>
      </c>
      <c r="N118" s="22">
        <f t="shared" si="16"/>
        <v>3</v>
      </c>
      <c r="O118" s="22">
        <f t="shared" si="16"/>
        <v>7</v>
      </c>
      <c r="P118" s="22">
        <f t="shared" si="16"/>
        <v>6</v>
      </c>
      <c r="Q118" s="22">
        <f t="shared" si="16"/>
        <v>10</v>
      </c>
      <c r="R118" s="22">
        <f>O18</f>
        <v>10</v>
      </c>
      <c r="S118" s="22">
        <f>P18</f>
        <v>10</v>
      </c>
      <c r="T118" s="22">
        <f>Q18</f>
        <v>7</v>
      </c>
      <c r="U118" s="50">
        <v>13</v>
      </c>
      <c r="V118" s="51">
        <v>10</v>
      </c>
      <c r="W118" s="51">
        <v>11</v>
      </c>
      <c r="X118" s="51">
        <v>23</v>
      </c>
      <c r="Y118" s="51">
        <v>20</v>
      </c>
      <c r="Z118" s="55">
        <v>7</v>
      </c>
      <c r="AA118" s="99"/>
      <c r="AC118">
        <f>SUM(U118:Y118)</f>
        <v>77</v>
      </c>
      <c r="AD118">
        <f>77/5</f>
        <v>15.4</v>
      </c>
    </row>
    <row r="119" spans="7:30" x14ac:dyDescent="0.2">
      <c r="G119" s="26" t="s">
        <v>37</v>
      </c>
      <c r="H119" s="25">
        <f>H118/H117</f>
        <v>0</v>
      </c>
      <c r="I119" s="25">
        <f t="shared" ref="I119:Q119" si="17">I118/I117</f>
        <v>0.8571428571428571</v>
      </c>
      <c r="J119" s="25">
        <f t="shared" si="17"/>
        <v>0.66666666666666663</v>
      </c>
      <c r="K119" s="25">
        <f t="shared" si="17"/>
        <v>0.53333333333333333</v>
      </c>
      <c r="L119" s="25">
        <f t="shared" si="17"/>
        <v>0.64516129032258063</v>
      </c>
      <c r="M119" s="25">
        <f t="shared" si="17"/>
        <v>0.83333333333333337</v>
      </c>
      <c r="N119" s="25">
        <f t="shared" si="17"/>
        <v>0.54545454545454541</v>
      </c>
      <c r="O119" s="25">
        <f t="shared" si="17"/>
        <v>1.1666666666666667</v>
      </c>
      <c r="P119" s="25">
        <f t="shared" si="17"/>
        <v>0.88888888888888884</v>
      </c>
      <c r="Q119" s="25">
        <f t="shared" si="17"/>
        <v>1.4814814814814814</v>
      </c>
      <c r="R119" s="25">
        <f>R118/R117</f>
        <v>1.4814814814814814</v>
      </c>
      <c r="S119" s="25">
        <f>S118/S117</f>
        <v>1.4814814814814814</v>
      </c>
      <c r="T119" s="25">
        <f>T118/T117</f>
        <v>1.037037037037037</v>
      </c>
      <c r="U119" s="25">
        <f t="shared" ref="U119:Z119" si="18">U118/U117</f>
        <v>1.9259259259259258</v>
      </c>
      <c r="V119" s="25">
        <f t="shared" si="18"/>
        <v>1.4814814814814814</v>
      </c>
      <c r="W119" s="25">
        <f t="shared" si="18"/>
        <v>1.6296296296296295</v>
      </c>
      <c r="X119" s="25">
        <f t="shared" si="18"/>
        <v>3.4074074074074074</v>
      </c>
      <c r="Y119" s="25">
        <f t="shared" si="18"/>
        <v>2.9629629629629628</v>
      </c>
      <c r="Z119" s="25">
        <f t="shared" si="18"/>
        <v>1.037037037037037</v>
      </c>
      <c r="AA119" s="100"/>
      <c r="AC119" s="98">
        <f>AC118/AC117/5</f>
        <v>1.664864864864865</v>
      </c>
      <c r="AD119" s="98">
        <f>56/AD117/5</f>
        <v>1.2108108108108109</v>
      </c>
    </row>
    <row r="121" spans="7:30" x14ac:dyDescent="0.2">
      <c r="AC121">
        <f>SUM(P118:U118)</f>
        <v>56</v>
      </c>
      <c r="AD121">
        <f>AC121/6</f>
        <v>9.3333333333333339</v>
      </c>
    </row>
    <row r="123" spans="7:30" x14ac:dyDescent="0.2">
      <c r="X123" t="s">
        <v>127</v>
      </c>
      <c r="Y123" t="s">
        <v>128</v>
      </c>
    </row>
    <row r="124" spans="7:30" x14ac:dyDescent="0.2">
      <c r="W124" t="s">
        <v>31</v>
      </c>
      <c r="X124">
        <v>56</v>
      </c>
      <c r="Y124">
        <v>77</v>
      </c>
    </row>
    <row r="125" spans="7:30" x14ac:dyDescent="0.2">
      <c r="W125" t="s">
        <v>124</v>
      </c>
      <c r="X125">
        <v>9.25</v>
      </c>
      <c r="Y125">
        <v>9.25</v>
      </c>
    </row>
    <row r="126" spans="7:30" x14ac:dyDescent="0.2">
      <c r="W126" t="s">
        <v>125</v>
      </c>
      <c r="X126">
        <v>9.3000000000000007</v>
      </c>
      <c r="Y126">
        <v>15.4</v>
      </c>
    </row>
    <row r="127" spans="7:30" x14ac:dyDescent="0.2">
      <c r="W127" t="s">
        <v>126</v>
      </c>
      <c r="X127" s="48">
        <f>X124/X125/5</f>
        <v>1.2108108108108109</v>
      </c>
      <c r="Y127" s="48">
        <f>Y124/Y125/5</f>
        <v>1.664864864864865</v>
      </c>
    </row>
    <row r="149" spans="6:17" x14ac:dyDescent="0.2">
      <c r="F149" t="s">
        <v>31</v>
      </c>
      <c r="G149" s="1"/>
      <c r="H149" s="1"/>
      <c r="I149" s="1"/>
      <c r="J149" s="1"/>
      <c r="K149" s="1"/>
      <c r="L149" s="56">
        <v>13</v>
      </c>
      <c r="M149" s="56">
        <v>10</v>
      </c>
      <c r="N149" s="56">
        <v>11</v>
      </c>
      <c r="O149" s="56">
        <v>23</v>
      </c>
      <c r="P149" s="56">
        <v>20</v>
      </c>
      <c r="Q149" s="57">
        <v>7</v>
      </c>
    </row>
    <row r="150" spans="6:17" x14ac:dyDescent="0.2">
      <c r="F150" t="s">
        <v>65</v>
      </c>
      <c r="G150" s="1"/>
      <c r="H150" s="1"/>
      <c r="I150" s="1"/>
      <c r="J150" s="1"/>
      <c r="K150" s="1"/>
      <c r="L150" s="1">
        <v>9</v>
      </c>
      <c r="M150" s="1">
        <v>8</v>
      </c>
      <c r="N150" s="1">
        <v>8</v>
      </c>
      <c r="O150" s="1">
        <v>8</v>
      </c>
      <c r="P150" s="1">
        <v>10</v>
      </c>
      <c r="Q150" s="1">
        <v>7</v>
      </c>
    </row>
    <row r="151" spans="6:17" x14ac:dyDescent="0.2">
      <c r="F151" t="s">
        <v>35</v>
      </c>
      <c r="G151" s="58">
        <v>2011</v>
      </c>
      <c r="H151" s="58">
        <v>2012</v>
      </c>
      <c r="I151" s="58">
        <v>2013</v>
      </c>
      <c r="J151" s="58">
        <v>2014</v>
      </c>
      <c r="K151" s="58">
        <v>2015</v>
      </c>
      <c r="L151" s="58">
        <v>2016</v>
      </c>
      <c r="M151" s="58">
        <v>2017</v>
      </c>
      <c r="N151" s="58">
        <v>2018</v>
      </c>
      <c r="O151" s="58">
        <v>2019</v>
      </c>
      <c r="P151" s="58">
        <v>2020</v>
      </c>
      <c r="Q151" s="58">
        <v>2021</v>
      </c>
    </row>
    <row r="152" spans="6:17" x14ac:dyDescent="0.2">
      <c r="G152" s="1">
        <v>1.7090000000000001</v>
      </c>
      <c r="H152" s="1">
        <v>0.52</v>
      </c>
      <c r="I152" s="1">
        <v>1.2</v>
      </c>
      <c r="J152" s="1">
        <v>1.2</v>
      </c>
      <c r="K152" s="1">
        <v>0.91500000000000004</v>
      </c>
      <c r="L152" s="1">
        <v>2.5249999999999999</v>
      </c>
      <c r="M152" s="1">
        <v>3.0920000000000001</v>
      </c>
      <c r="N152" s="1">
        <v>4.55</v>
      </c>
      <c r="O152" s="1">
        <v>1</v>
      </c>
      <c r="P152" s="1">
        <v>4.84</v>
      </c>
      <c r="Q152" s="1">
        <v>8.84</v>
      </c>
    </row>
    <row r="153" spans="6:17" x14ac:dyDescent="0.2">
      <c r="G153" s="1">
        <v>1.1870000000000001</v>
      </c>
      <c r="H153" s="1">
        <v>1.1000000000000001</v>
      </c>
      <c r="I153" s="1">
        <v>0.87</v>
      </c>
      <c r="J153" s="1">
        <v>2.85</v>
      </c>
      <c r="K153" s="1">
        <v>1.87</v>
      </c>
      <c r="L153" s="1">
        <v>1.4610000000000001</v>
      </c>
      <c r="M153" s="1">
        <v>0.76</v>
      </c>
      <c r="N153" s="1">
        <v>6.3949999999999996</v>
      </c>
      <c r="O153" s="1">
        <v>1</v>
      </c>
      <c r="P153" s="1">
        <v>0.21</v>
      </c>
      <c r="Q153" s="1">
        <v>3.57</v>
      </c>
    </row>
    <row r="154" spans="6:17" x14ac:dyDescent="0.2">
      <c r="G154" s="1">
        <v>1.58</v>
      </c>
      <c r="H154" s="1">
        <v>3.6429999999999998</v>
      </c>
      <c r="I154" s="1">
        <v>0.93</v>
      </c>
      <c r="J154" s="1">
        <v>4.0999999999999996</v>
      </c>
      <c r="K154" s="1">
        <v>0.66400000000000003</v>
      </c>
      <c r="L154" s="1">
        <v>4.9589999999999996</v>
      </c>
      <c r="M154" s="1">
        <v>6.95</v>
      </c>
      <c r="N154" s="1">
        <v>4.34</v>
      </c>
      <c r="O154" s="1">
        <v>2.63</v>
      </c>
      <c r="P154" s="1">
        <v>3.95</v>
      </c>
      <c r="Q154" s="1">
        <v>3.52</v>
      </c>
    </row>
    <row r="155" spans="6:17" x14ac:dyDescent="0.2">
      <c r="G155" s="1"/>
      <c r="H155" s="1">
        <v>1.76</v>
      </c>
      <c r="I155" s="1">
        <v>1.1000000000000001</v>
      </c>
      <c r="J155" s="1">
        <v>0.87</v>
      </c>
      <c r="K155" s="1">
        <v>2.08</v>
      </c>
      <c r="L155" s="1">
        <v>1.83</v>
      </c>
      <c r="M155" s="1">
        <v>2.84</v>
      </c>
      <c r="N155" s="1">
        <v>3.27</v>
      </c>
      <c r="O155" s="1">
        <v>0.93</v>
      </c>
      <c r="P155" s="1">
        <v>7.25</v>
      </c>
      <c r="Q155" s="1">
        <v>5.27</v>
      </c>
    </row>
    <row r="156" spans="6:17" x14ac:dyDescent="0.2">
      <c r="G156" s="1"/>
      <c r="H156" s="1"/>
      <c r="I156" s="1">
        <v>2.09</v>
      </c>
      <c r="J156" s="1">
        <v>2.14</v>
      </c>
      <c r="K156" s="1">
        <v>1.6</v>
      </c>
      <c r="L156" s="1">
        <v>3.4</v>
      </c>
      <c r="M156" s="1">
        <v>0.76</v>
      </c>
      <c r="N156" s="1">
        <v>3.72</v>
      </c>
      <c r="O156" s="1">
        <v>7.25</v>
      </c>
      <c r="P156" s="1">
        <v>2.89</v>
      </c>
      <c r="Q156" s="1">
        <v>6.02</v>
      </c>
    </row>
    <row r="157" spans="6:17" x14ac:dyDescent="0.2">
      <c r="G157" s="1"/>
      <c r="H157" s="1"/>
      <c r="I157" s="1">
        <v>3.4</v>
      </c>
      <c r="J157" s="1">
        <v>0.52</v>
      </c>
      <c r="K157" s="1">
        <v>3.3</v>
      </c>
      <c r="L157" s="1">
        <v>1.3660000000000001</v>
      </c>
      <c r="M157" s="1">
        <v>4.09</v>
      </c>
      <c r="N157" s="1">
        <v>2.72</v>
      </c>
      <c r="O157" s="1">
        <v>0.53</v>
      </c>
      <c r="P157" s="1">
        <v>3.57</v>
      </c>
      <c r="Q157" s="1">
        <v>3.57</v>
      </c>
    </row>
    <row r="158" spans="6:17" x14ac:dyDescent="0.2">
      <c r="G158" s="1"/>
      <c r="H158" s="1"/>
      <c r="I158" s="1">
        <v>2.85</v>
      </c>
      <c r="J158" s="1">
        <v>4</v>
      </c>
      <c r="K158" s="1">
        <v>3.4</v>
      </c>
      <c r="L158" s="1">
        <v>0.66400000000000003</v>
      </c>
      <c r="M158" s="1">
        <v>10.66</v>
      </c>
      <c r="N158" s="1">
        <v>2.08</v>
      </c>
      <c r="O158" s="1">
        <v>2.11</v>
      </c>
      <c r="P158" s="1">
        <v>0.32700000000000001</v>
      </c>
      <c r="Q158" s="1">
        <v>3.14</v>
      </c>
    </row>
    <row r="159" spans="6:17" x14ac:dyDescent="0.2">
      <c r="G159" s="1"/>
      <c r="H159" s="1"/>
      <c r="I159" s="1">
        <v>2.2000000000000002</v>
      </c>
      <c r="J159" s="1">
        <v>0.66400000000000003</v>
      </c>
      <c r="K159" s="1"/>
      <c r="L159" s="1">
        <v>1.4770000000000001</v>
      </c>
      <c r="M159" s="1">
        <v>6.11</v>
      </c>
      <c r="N159" s="1">
        <v>1.38</v>
      </c>
      <c r="O159" s="1">
        <v>5.8460000000000001</v>
      </c>
      <c r="P159" s="1">
        <v>8.0860000000000003</v>
      </c>
      <c r="Q159" s="1"/>
    </row>
    <row r="160" spans="6:17" x14ac:dyDescent="0.2">
      <c r="G160" s="1"/>
      <c r="H160" s="1"/>
      <c r="I160" s="1">
        <v>2.14</v>
      </c>
      <c r="J160" s="1"/>
      <c r="K160" s="1"/>
      <c r="L160" s="1">
        <v>3.4</v>
      </c>
      <c r="M160" s="1"/>
      <c r="N160" s="1"/>
      <c r="O160" s="1"/>
      <c r="P160" s="1">
        <v>0.57599999999999996</v>
      </c>
      <c r="Q160" s="1"/>
    </row>
    <row r="161" spans="7:17" x14ac:dyDescent="0.2">
      <c r="G161" s="1"/>
      <c r="H161" s="1"/>
      <c r="I161" s="1"/>
      <c r="J161" s="1"/>
      <c r="K161" s="1"/>
      <c r="L161" s="1"/>
      <c r="M161" s="1"/>
      <c r="N161" s="1"/>
      <c r="O161" s="1"/>
      <c r="P161" s="1">
        <v>1.6870000000000001</v>
      </c>
      <c r="Q161" s="1"/>
    </row>
    <row r="162" spans="7:17" x14ac:dyDescent="0.2"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7:17" x14ac:dyDescent="0.2"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7:17" x14ac:dyDescent="0.2"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7:17" x14ac:dyDescent="0.2"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7:17" x14ac:dyDescent="0.2">
      <c r="G166" s="13">
        <f t="shared" ref="G166:L166" si="19">AVERAGE(G152:G160)</f>
        <v>1.492</v>
      </c>
      <c r="H166" s="13">
        <f t="shared" si="19"/>
        <v>1.7557499999999999</v>
      </c>
      <c r="I166" s="13">
        <f t="shared" si="19"/>
        <v>1.8644444444444446</v>
      </c>
      <c r="J166" s="13">
        <f t="shared" si="19"/>
        <v>2.0429999999999997</v>
      </c>
      <c r="K166" s="13">
        <f t="shared" si="19"/>
        <v>1.9755714285714283</v>
      </c>
      <c r="L166" s="13">
        <f t="shared" si="19"/>
        <v>2.3424444444444443</v>
      </c>
      <c r="M166" s="13">
        <f>AVERAGE(M152:M165)</f>
        <v>4.4077500000000001</v>
      </c>
      <c r="N166" s="13">
        <f>AVERAGE(N152:N165)</f>
        <v>3.5568749999999993</v>
      </c>
      <c r="O166" s="13">
        <f>AVERAGE(O152:O165)</f>
        <v>2.6619999999999999</v>
      </c>
      <c r="P166" s="13">
        <f>AVERAGE(P152:P165)</f>
        <v>3.3386000000000005</v>
      </c>
      <c r="Q166" s="13">
        <f>AVERAGE(Q152:Q165)</f>
        <v>4.847142857142857</v>
      </c>
    </row>
  </sheetData>
  <mergeCells count="10">
    <mergeCell ref="C21:D21"/>
    <mergeCell ref="C22:D22"/>
    <mergeCell ref="C23:D23"/>
    <mergeCell ref="C24:D24"/>
    <mergeCell ref="C6:C7"/>
    <mergeCell ref="C8:C9"/>
    <mergeCell ref="C17:D17"/>
    <mergeCell ref="C18:D18"/>
    <mergeCell ref="C19:D19"/>
    <mergeCell ref="C20:D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topLeftCell="A50" zoomScale="125" zoomScaleNormal="200" zoomScalePageLayoutView="200" workbookViewId="0">
      <selection activeCell="J52" sqref="J52"/>
    </sheetView>
  </sheetViews>
  <sheetFormatPr baseColWidth="10" defaultRowHeight="16" x14ac:dyDescent="0.2"/>
  <cols>
    <col min="13" max="19" width="5.6640625" customWidth="1"/>
    <col min="20" max="20" width="9.1640625" customWidth="1"/>
    <col min="21" max="21" width="8.5" customWidth="1"/>
  </cols>
  <sheetData>
    <row r="1" spans="1:21" ht="17" thickBot="1" x14ac:dyDescent="0.25"/>
    <row r="2" spans="1:21" ht="29" customHeight="1" thickBot="1" x14ac:dyDescent="0.25">
      <c r="A2" s="33"/>
      <c r="B2" s="34"/>
      <c r="C2" s="34">
        <v>2007</v>
      </c>
      <c r="D2" s="34">
        <v>2008</v>
      </c>
      <c r="E2" s="34">
        <v>2009</v>
      </c>
      <c r="F2" s="34">
        <v>2010</v>
      </c>
      <c r="G2" s="34">
        <v>2011</v>
      </c>
      <c r="H2" s="34">
        <v>2012</v>
      </c>
      <c r="I2" s="34" t="s">
        <v>40</v>
      </c>
      <c r="K2" s="33"/>
      <c r="L2" s="34"/>
      <c r="M2" s="34">
        <v>2011</v>
      </c>
      <c r="N2" s="34">
        <v>2012</v>
      </c>
      <c r="O2" s="34">
        <v>2013</v>
      </c>
      <c r="P2" s="34">
        <v>2014</v>
      </c>
      <c r="Q2" s="34">
        <v>2015</v>
      </c>
      <c r="R2" s="34">
        <v>2016</v>
      </c>
      <c r="S2" s="34" t="s">
        <v>40</v>
      </c>
      <c r="T2" s="42" t="s">
        <v>60</v>
      </c>
      <c r="U2" s="42" t="s">
        <v>61</v>
      </c>
    </row>
    <row r="3" spans="1:21" ht="30" thickTop="1" thickBot="1" x14ac:dyDescent="0.25">
      <c r="A3" s="72" t="s">
        <v>41</v>
      </c>
      <c r="B3" s="36" t="s">
        <v>42</v>
      </c>
      <c r="C3" s="36">
        <v>2</v>
      </c>
      <c r="D3" s="36">
        <v>3</v>
      </c>
      <c r="E3" s="36">
        <v>2</v>
      </c>
      <c r="F3" s="36">
        <v>4</v>
      </c>
      <c r="G3" s="36">
        <v>7</v>
      </c>
      <c r="H3" s="36">
        <v>2</v>
      </c>
      <c r="I3" s="74">
        <v>22</v>
      </c>
      <c r="K3" s="72" t="s">
        <v>41</v>
      </c>
      <c r="L3" s="36" t="s">
        <v>42</v>
      </c>
      <c r="M3" s="36">
        <v>6</v>
      </c>
      <c r="N3" s="36">
        <v>10</v>
      </c>
      <c r="O3" s="36">
        <v>10</v>
      </c>
      <c r="P3" s="36">
        <v>9</v>
      </c>
      <c r="Q3" s="36">
        <v>7</v>
      </c>
      <c r="R3" s="36">
        <v>13</v>
      </c>
      <c r="S3" s="74">
        <f>SUM(M3:R4)</f>
        <v>56</v>
      </c>
      <c r="T3" s="78">
        <v>22</v>
      </c>
      <c r="U3" s="81">
        <f>(S3-T3)/T3</f>
        <v>1.5454545454545454</v>
      </c>
    </row>
    <row r="4" spans="1:21" ht="29" thickBot="1" x14ac:dyDescent="0.25">
      <c r="A4" s="73"/>
      <c r="B4" s="37" t="s">
        <v>43</v>
      </c>
      <c r="C4" s="37"/>
      <c r="D4" s="37">
        <v>2</v>
      </c>
      <c r="E4" s="37"/>
      <c r="F4" s="37"/>
      <c r="G4" s="37"/>
      <c r="H4" s="37"/>
      <c r="I4" s="75"/>
      <c r="K4" s="73"/>
      <c r="L4" s="37" t="s">
        <v>43</v>
      </c>
      <c r="M4" s="37"/>
      <c r="N4" s="37"/>
      <c r="O4" s="37"/>
      <c r="P4" s="37">
        <v>1</v>
      </c>
      <c r="Q4" s="37"/>
      <c r="R4" s="37"/>
      <c r="S4" s="75"/>
      <c r="T4" s="79"/>
      <c r="U4" s="82"/>
    </row>
    <row r="5" spans="1:21" ht="30" thickTop="1" thickBot="1" x14ac:dyDescent="0.25">
      <c r="A5" s="72" t="s">
        <v>32</v>
      </c>
      <c r="B5" s="36" t="s">
        <v>42</v>
      </c>
      <c r="C5" s="36">
        <v>3</v>
      </c>
      <c r="D5" s="36">
        <v>2</v>
      </c>
      <c r="E5" s="36">
        <v>1</v>
      </c>
      <c r="F5" s="36">
        <v>3</v>
      </c>
      <c r="G5" s="36">
        <v>3</v>
      </c>
      <c r="H5" s="36"/>
      <c r="I5" s="74">
        <v>18</v>
      </c>
      <c r="K5" s="72" t="s">
        <v>32</v>
      </c>
      <c r="L5" s="36" t="s">
        <v>42</v>
      </c>
      <c r="M5" s="36">
        <v>2</v>
      </c>
      <c r="N5" s="36">
        <v>4</v>
      </c>
      <c r="O5" s="36">
        <v>4</v>
      </c>
      <c r="P5" s="36">
        <v>1</v>
      </c>
      <c r="Q5" s="36">
        <v>2</v>
      </c>
      <c r="R5" s="36"/>
      <c r="S5" s="74">
        <f>SUM(M5:R6)</f>
        <v>14</v>
      </c>
      <c r="T5" s="80">
        <v>18</v>
      </c>
      <c r="U5" s="81">
        <f>(S5-T5)/T5</f>
        <v>-0.22222222222222221</v>
      </c>
    </row>
    <row r="6" spans="1:21" ht="29" thickBot="1" x14ac:dyDescent="0.25">
      <c r="A6" s="73"/>
      <c r="B6" s="37" t="s">
        <v>43</v>
      </c>
      <c r="C6" s="37">
        <v>4</v>
      </c>
      <c r="D6" s="37"/>
      <c r="E6" s="37">
        <v>1</v>
      </c>
      <c r="F6" s="37">
        <v>1</v>
      </c>
      <c r="G6" s="37"/>
      <c r="H6" s="37"/>
      <c r="I6" s="75"/>
      <c r="K6" s="73"/>
      <c r="L6" s="37" t="s">
        <v>43</v>
      </c>
      <c r="M6" s="37"/>
      <c r="N6" s="37"/>
      <c r="O6" s="37">
        <v>1</v>
      </c>
      <c r="P6" s="37"/>
      <c r="Q6" s="37"/>
      <c r="R6" s="37"/>
      <c r="S6" s="75"/>
      <c r="T6" s="79"/>
      <c r="U6" s="82"/>
    </row>
    <row r="7" spans="1:21" ht="44" thickTop="1" thickBot="1" x14ac:dyDescent="0.25">
      <c r="A7" s="35" t="s">
        <v>44</v>
      </c>
      <c r="B7" s="37" t="s">
        <v>8</v>
      </c>
      <c r="C7" s="37">
        <v>1</v>
      </c>
      <c r="D7" s="37">
        <v>4</v>
      </c>
      <c r="E7" s="37">
        <v>1</v>
      </c>
      <c r="F7" s="37"/>
      <c r="G7" s="37"/>
      <c r="H7" s="38"/>
      <c r="I7" s="38">
        <v>6</v>
      </c>
      <c r="K7" s="35" t="s">
        <v>44</v>
      </c>
      <c r="L7" s="37" t="s">
        <v>8</v>
      </c>
      <c r="M7" s="37">
        <v>1</v>
      </c>
      <c r="N7" s="37">
        <v>7</v>
      </c>
      <c r="O7" s="37"/>
      <c r="P7" s="37"/>
      <c r="Q7" s="37"/>
      <c r="R7" s="38"/>
      <c r="S7" s="38">
        <f>SUM(M7:R7)</f>
        <v>8</v>
      </c>
      <c r="T7" s="43">
        <v>6</v>
      </c>
      <c r="U7" s="45">
        <f>(S7-T7)/T7</f>
        <v>0.33333333333333331</v>
      </c>
    </row>
    <row r="8" spans="1:21" ht="30" thickTop="1" thickBot="1" x14ac:dyDescent="0.25">
      <c r="A8" s="35" t="s">
        <v>11</v>
      </c>
      <c r="B8" s="37" t="s">
        <v>10</v>
      </c>
      <c r="C8" s="37">
        <v>1</v>
      </c>
      <c r="D8" s="37"/>
      <c r="E8" s="37"/>
      <c r="F8" s="37"/>
      <c r="G8" s="37">
        <v>1</v>
      </c>
      <c r="H8" s="38"/>
      <c r="I8" s="38">
        <v>2</v>
      </c>
      <c r="K8" s="35" t="s">
        <v>11</v>
      </c>
      <c r="L8" s="37" t="s">
        <v>10</v>
      </c>
      <c r="M8" s="37">
        <v>1</v>
      </c>
      <c r="N8" s="37"/>
      <c r="O8" s="37"/>
      <c r="P8" s="37"/>
      <c r="Q8" s="37"/>
      <c r="R8" s="38"/>
      <c r="S8" s="38">
        <f>SUM(M8:R8)</f>
        <v>1</v>
      </c>
      <c r="T8" s="43">
        <v>2</v>
      </c>
      <c r="U8" s="45">
        <f>(S8-T8)/T8</f>
        <v>-0.5</v>
      </c>
    </row>
    <row r="9" spans="1:21" ht="18" thickTop="1" thickBot="1" x14ac:dyDescent="0.25">
      <c r="A9" s="39" t="s">
        <v>13</v>
      </c>
      <c r="B9" s="72" t="s">
        <v>12</v>
      </c>
      <c r="C9" s="36">
        <v>3</v>
      </c>
      <c r="D9" s="36">
        <v>5</v>
      </c>
      <c r="E9" s="36">
        <v>4</v>
      </c>
      <c r="F9" s="36"/>
      <c r="G9" s="36">
        <v>3</v>
      </c>
      <c r="H9" s="36"/>
      <c r="I9" s="41">
        <v>17</v>
      </c>
      <c r="K9" s="39" t="s">
        <v>13</v>
      </c>
      <c r="L9" s="72" t="s">
        <v>12</v>
      </c>
      <c r="M9" s="36">
        <v>2</v>
      </c>
      <c r="N9" s="36">
        <v>3</v>
      </c>
      <c r="O9" s="36">
        <v>5</v>
      </c>
      <c r="P9" s="36">
        <v>4</v>
      </c>
      <c r="Q9" s="36">
        <v>12</v>
      </c>
      <c r="R9" s="36"/>
      <c r="S9" s="38">
        <f>SUM(M9:R9)</f>
        <v>26</v>
      </c>
      <c r="T9" s="44">
        <v>17</v>
      </c>
      <c r="U9" s="45">
        <f>(S9-T9)/T9</f>
        <v>0.52941176470588236</v>
      </c>
    </row>
    <row r="10" spans="1:21" ht="17" thickBot="1" x14ac:dyDescent="0.25">
      <c r="A10" s="35" t="s">
        <v>14</v>
      </c>
      <c r="B10" s="73"/>
      <c r="C10" s="37"/>
      <c r="D10" s="37">
        <v>1</v>
      </c>
      <c r="E10" s="37">
        <v>2</v>
      </c>
      <c r="F10" s="37"/>
      <c r="G10" s="37"/>
      <c r="H10" s="37"/>
      <c r="I10" s="38">
        <v>3</v>
      </c>
      <c r="K10" s="35" t="s">
        <v>14</v>
      </c>
      <c r="L10" s="73"/>
      <c r="M10" s="37"/>
      <c r="N10" s="37"/>
      <c r="O10" s="37"/>
      <c r="P10" s="37"/>
      <c r="Q10" s="37">
        <v>2</v>
      </c>
      <c r="R10" s="37">
        <v>2</v>
      </c>
      <c r="S10" s="38">
        <f>SUM(M10:R10)</f>
        <v>4</v>
      </c>
      <c r="T10" s="43">
        <v>3</v>
      </c>
      <c r="U10" s="45">
        <f>(S10-T10)/T10</f>
        <v>0.33333333333333331</v>
      </c>
    </row>
    <row r="11" spans="1:21" ht="58" thickTop="1" thickBot="1" x14ac:dyDescent="0.25">
      <c r="A11" s="35" t="s">
        <v>16</v>
      </c>
      <c r="B11" s="37" t="s">
        <v>15</v>
      </c>
      <c r="C11" s="37">
        <v>23</v>
      </c>
      <c r="D11" s="37">
        <v>24</v>
      </c>
      <c r="E11" s="37">
        <v>18</v>
      </c>
      <c r="F11" s="37">
        <v>21</v>
      </c>
      <c r="G11" s="37">
        <v>13</v>
      </c>
      <c r="H11" s="38"/>
      <c r="I11" s="38">
        <v>99</v>
      </c>
      <c r="K11" s="35" t="s">
        <v>16</v>
      </c>
      <c r="L11" s="37" t="s">
        <v>15</v>
      </c>
      <c r="M11" s="37">
        <v>10</v>
      </c>
      <c r="N11" s="37">
        <v>12</v>
      </c>
      <c r="O11" s="37">
        <v>10</v>
      </c>
      <c r="P11" s="37">
        <v>18</v>
      </c>
      <c r="Q11" s="37">
        <v>11</v>
      </c>
      <c r="R11" s="38">
        <v>12</v>
      </c>
      <c r="S11" s="38">
        <f>SUM(M11:R11)</f>
        <v>73</v>
      </c>
      <c r="T11" s="43">
        <v>99</v>
      </c>
      <c r="U11" s="45">
        <f>(S11-T11)/T11</f>
        <v>-0.26262626262626265</v>
      </c>
    </row>
    <row r="12" spans="1:21" ht="29" thickTop="1" x14ac:dyDescent="0.2">
      <c r="A12" s="72" t="s">
        <v>45</v>
      </c>
      <c r="B12" s="40" t="s">
        <v>46</v>
      </c>
      <c r="C12" s="72">
        <v>6</v>
      </c>
      <c r="D12" s="72">
        <v>4</v>
      </c>
      <c r="E12" s="72">
        <v>6</v>
      </c>
      <c r="F12" s="72">
        <v>3</v>
      </c>
      <c r="G12" s="72">
        <v>1</v>
      </c>
      <c r="H12" s="74"/>
      <c r="I12" s="76">
        <v>20</v>
      </c>
      <c r="K12" s="72" t="s">
        <v>45</v>
      </c>
      <c r="L12" s="40" t="s">
        <v>46</v>
      </c>
      <c r="M12" s="72">
        <v>6</v>
      </c>
      <c r="N12" s="72">
        <v>1</v>
      </c>
      <c r="O12" s="72">
        <v>2</v>
      </c>
      <c r="P12" s="72">
        <v>1</v>
      </c>
      <c r="Q12" s="72">
        <v>1</v>
      </c>
      <c r="R12" s="74"/>
      <c r="S12" s="76">
        <f>SUM(M12:R13)</f>
        <v>11</v>
      </c>
      <c r="T12" s="78">
        <v>20</v>
      </c>
      <c r="U12" s="81">
        <f t="shared" ref="U12" si="0">(S12-T12)/T12</f>
        <v>-0.45</v>
      </c>
    </row>
    <row r="13" spans="1:21" ht="17" thickBot="1" x14ac:dyDescent="0.25">
      <c r="A13" s="73"/>
      <c r="B13" s="37" t="s">
        <v>47</v>
      </c>
      <c r="C13" s="73"/>
      <c r="D13" s="73"/>
      <c r="E13" s="73"/>
      <c r="F13" s="73"/>
      <c r="G13" s="73"/>
      <c r="H13" s="75"/>
      <c r="I13" s="77"/>
      <c r="K13" s="73"/>
      <c r="L13" s="37" t="s">
        <v>47</v>
      </c>
      <c r="M13" s="73"/>
      <c r="N13" s="73"/>
      <c r="O13" s="73"/>
      <c r="P13" s="73"/>
      <c r="Q13" s="73"/>
      <c r="R13" s="75"/>
      <c r="S13" s="77"/>
      <c r="T13" s="79"/>
      <c r="U13" s="83"/>
    </row>
    <row r="14" spans="1:21" ht="30" thickTop="1" thickBot="1" x14ac:dyDescent="0.25">
      <c r="A14" s="35" t="s">
        <v>48</v>
      </c>
      <c r="B14" s="37" t="s">
        <v>49</v>
      </c>
      <c r="C14" s="37"/>
      <c r="D14" s="37">
        <v>1</v>
      </c>
      <c r="E14" s="37">
        <v>1</v>
      </c>
      <c r="F14" s="37"/>
      <c r="G14" s="37"/>
      <c r="H14" s="38"/>
      <c r="I14" s="38">
        <v>2</v>
      </c>
      <c r="K14" s="35" t="s">
        <v>48</v>
      </c>
      <c r="L14" s="37" t="s">
        <v>49</v>
      </c>
      <c r="M14" s="37"/>
      <c r="N14" s="37"/>
      <c r="O14" s="37"/>
      <c r="P14" s="37"/>
      <c r="Q14" s="37"/>
      <c r="R14" s="38"/>
      <c r="S14" s="38"/>
      <c r="T14" s="43">
        <v>2</v>
      </c>
      <c r="U14" s="43"/>
    </row>
    <row r="15" spans="1:21" ht="30" thickTop="1" thickBot="1" x14ac:dyDescent="0.25">
      <c r="A15" s="35" t="s">
        <v>50</v>
      </c>
      <c r="B15" s="37" t="s">
        <v>51</v>
      </c>
      <c r="C15" s="37">
        <v>1</v>
      </c>
      <c r="D15" s="37"/>
      <c r="E15" s="37">
        <v>2</v>
      </c>
      <c r="F15" s="37">
        <v>1</v>
      </c>
      <c r="G15" s="37"/>
      <c r="H15" s="38"/>
      <c r="I15" s="38">
        <v>4</v>
      </c>
      <c r="K15" s="35" t="s">
        <v>50</v>
      </c>
      <c r="L15" s="37" t="s">
        <v>51</v>
      </c>
      <c r="M15" s="37"/>
      <c r="N15" s="37"/>
      <c r="O15" s="37"/>
      <c r="P15" s="37"/>
      <c r="Q15" s="37"/>
      <c r="R15" s="38"/>
      <c r="S15" s="38"/>
      <c r="T15" s="43">
        <v>4</v>
      </c>
      <c r="U15" s="43"/>
    </row>
    <row r="16" spans="1:21" ht="58" thickTop="1" thickBot="1" x14ac:dyDescent="0.25">
      <c r="A16" s="35" t="s">
        <v>45</v>
      </c>
      <c r="B16" s="37" t="s">
        <v>52</v>
      </c>
      <c r="C16" s="37">
        <v>1</v>
      </c>
      <c r="D16" s="37">
        <v>4</v>
      </c>
      <c r="E16" s="37">
        <v>3</v>
      </c>
      <c r="F16" s="37">
        <v>3</v>
      </c>
      <c r="G16" s="37">
        <v>3</v>
      </c>
      <c r="H16" s="38"/>
      <c r="I16" s="38">
        <v>14</v>
      </c>
      <c r="K16" s="35" t="s">
        <v>45</v>
      </c>
      <c r="L16" s="37" t="s">
        <v>52</v>
      </c>
      <c r="M16" s="37">
        <v>3</v>
      </c>
      <c r="N16" s="37">
        <v>2</v>
      </c>
      <c r="O16" s="37"/>
      <c r="P16" s="37"/>
      <c r="Q16" s="37"/>
      <c r="R16" s="38"/>
      <c r="S16" s="38">
        <f>SUM(M16:R16)</f>
        <v>5</v>
      </c>
      <c r="T16" s="43">
        <v>14</v>
      </c>
      <c r="U16" s="43"/>
    </row>
    <row r="17" spans="1:23" ht="30" thickTop="1" thickBot="1" x14ac:dyDescent="0.25">
      <c r="A17" s="35" t="s">
        <v>53</v>
      </c>
      <c r="B17" s="37" t="s">
        <v>54</v>
      </c>
      <c r="C17" s="37">
        <v>10</v>
      </c>
      <c r="D17" s="37">
        <v>8</v>
      </c>
      <c r="E17" s="37">
        <v>7</v>
      </c>
      <c r="F17" s="37">
        <v>4</v>
      </c>
      <c r="G17" s="37">
        <v>1</v>
      </c>
      <c r="H17" s="38"/>
      <c r="I17" s="38">
        <v>30</v>
      </c>
      <c r="K17" s="35" t="s">
        <v>53</v>
      </c>
      <c r="L17" s="37" t="s">
        <v>54</v>
      </c>
      <c r="M17" s="37"/>
      <c r="N17" s="37"/>
      <c r="O17" s="37"/>
      <c r="P17" s="37"/>
      <c r="Q17" s="37"/>
      <c r="R17" s="38">
        <v>3</v>
      </c>
      <c r="S17" s="38">
        <f>SUM(M17:R17)</f>
        <v>3</v>
      </c>
      <c r="T17" s="43">
        <v>30</v>
      </c>
      <c r="U17" s="45">
        <f>(S17-T17)/T17</f>
        <v>-0.9</v>
      </c>
    </row>
    <row r="18" spans="1:23" ht="18" thickTop="1" thickBot="1" x14ac:dyDescent="0.25">
      <c r="A18" s="35"/>
      <c r="B18" s="37" t="s">
        <v>55</v>
      </c>
      <c r="C18" s="37">
        <v>1</v>
      </c>
      <c r="D18" s="37"/>
      <c r="E18" s="37"/>
      <c r="F18" s="37"/>
      <c r="G18" s="37"/>
      <c r="H18" s="38"/>
      <c r="I18" s="38">
        <v>1</v>
      </c>
      <c r="K18" s="35"/>
      <c r="L18" s="37" t="s">
        <v>55</v>
      </c>
      <c r="M18" s="37"/>
      <c r="N18" s="37">
        <v>1</v>
      </c>
      <c r="O18" s="37"/>
      <c r="P18" s="37">
        <v>1</v>
      </c>
      <c r="Q18" s="37">
        <v>1</v>
      </c>
      <c r="R18" s="38"/>
      <c r="S18" s="38">
        <f>SUM(M18:R18)</f>
        <v>3</v>
      </c>
      <c r="T18" s="43">
        <v>1</v>
      </c>
      <c r="U18" s="45">
        <f>(S18-T18)/T18</f>
        <v>2</v>
      </c>
    </row>
    <row r="19" spans="1:23" ht="18" thickTop="1" thickBot="1" x14ac:dyDescent="0.25">
      <c r="A19" s="35"/>
      <c r="B19" s="37" t="s">
        <v>56</v>
      </c>
      <c r="C19" s="37">
        <v>2</v>
      </c>
      <c r="D19" s="37">
        <v>3</v>
      </c>
      <c r="E19" s="37">
        <v>4</v>
      </c>
      <c r="F19" s="37">
        <v>5</v>
      </c>
      <c r="G19" s="37" t="s">
        <v>57</v>
      </c>
      <c r="H19" s="38"/>
      <c r="I19" s="38">
        <v>17</v>
      </c>
      <c r="K19" s="35"/>
      <c r="L19" s="37" t="s">
        <v>56</v>
      </c>
      <c r="M19" s="37">
        <v>6</v>
      </c>
      <c r="N19" s="37">
        <v>1</v>
      </c>
      <c r="O19" s="37">
        <v>3</v>
      </c>
      <c r="P19" s="37">
        <v>5</v>
      </c>
      <c r="Q19" s="37">
        <v>4</v>
      </c>
      <c r="R19" s="38">
        <v>5</v>
      </c>
      <c r="S19" s="38">
        <f>SUM(M19:R19)</f>
        <v>24</v>
      </c>
      <c r="T19" s="43">
        <v>17</v>
      </c>
      <c r="U19" s="45">
        <f>(S19-T19)/T19</f>
        <v>0.41176470588235292</v>
      </c>
    </row>
    <row r="20" spans="1:23" ht="44" thickTop="1" thickBot="1" x14ac:dyDescent="0.25">
      <c r="A20" s="35" t="s">
        <v>58</v>
      </c>
      <c r="B20" s="37" t="s">
        <v>59</v>
      </c>
      <c r="C20" s="37">
        <v>5</v>
      </c>
      <c r="D20" s="37">
        <v>3</v>
      </c>
      <c r="E20" s="37">
        <v>7</v>
      </c>
      <c r="F20" s="37">
        <v>6</v>
      </c>
      <c r="G20" s="37">
        <v>4</v>
      </c>
      <c r="H20" s="38"/>
      <c r="I20" s="38">
        <v>25</v>
      </c>
      <c r="K20" s="35" t="s">
        <v>58</v>
      </c>
      <c r="L20" s="37" t="s">
        <v>59</v>
      </c>
      <c r="M20" s="37"/>
      <c r="N20" s="37"/>
      <c r="O20" s="37"/>
      <c r="P20" s="37"/>
      <c r="Q20" s="37"/>
      <c r="R20" s="38"/>
      <c r="S20" s="38"/>
      <c r="T20" s="43">
        <v>25</v>
      </c>
      <c r="U20" s="43"/>
    </row>
    <row r="21" spans="1:23" ht="17" thickTop="1" x14ac:dyDescent="0.2"/>
    <row r="24" spans="1:23" ht="17" thickBot="1" x14ac:dyDescent="0.25"/>
    <row r="25" spans="1:23" ht="17" thickBot="1" x14ac:dyDescent="0.25">
      <c r="K25" s="33"/>
      <c r="L25" s="34"/>
      <c r="M25" s="34">
        <v>2011</v>
      </c>
      <c r="N25" s="34">
        <v>2012</v>
      </c>
      <c r="O25" s="34">
        <v>2013</v>
      </c>
      <c r="P25" s="34">
        <v>2014</v>
      </c>
      <c r="Q25" s="34">
        <v>2015</v>
      </c>
      <c r="R25" s="90">
        <v>2016</v>
      </c>
      <c r="S25" s="91">
        <v>2017</v>
      </c>
      <c r="T25" s="92">
        <v>2018</v>
      </c>
      <c r="U25" s="92">
        <v>2019</v>
      </c>
      <c r="V25" s="92">
        <v>2020</v>
      </c>
      <c r="W25" s="95">
        <v>2021</v>
      </c>
    </row>
    <row r="26" spans="1:23" ht="17" thickTop="1" x14ac:dyDescent="0.2">
      <c r="K26" t="s">
        <v>41</v>
      </c>
      <c r="M26">
        <f>M3</f>
        <v>6</v>
      </c>
      <c r="N26">
        <f t="shared" ref="N26:R26" si="1">N3</f>
        <v>10</v>
      </c>
      <c r="O26">
        <f t="shared" si="1"/>
        <v>10</v>
      </c>
      <c r="P26">
        <f t="shared" si="1"/>
        <v>9</v>
      </c>
      <c r="Q26">
        <f t="shared" si="1"/>
        <v>7</v>
      </c>
      <c r="R26" s="50">
        <v>13</v>
      </c>
      <c r="S26" s="51">
        <v>9</v>
      </c>
      <c r="T26" s="51">
        <v>8</v>
      </c>
      <c r="U26" s="51">
        <v>20</v>
      </c>
      <c r="V26" s="51">
        <v>15</v>
      </c>
      <c r="W26" s="55">
        <v>7</v>
      </c>
    </row>
    <row r="27" spans="1:23" x14ac:dyDescent="0.2">
      <c r="K27" t="s">
        <v>32</v>
      </c>
      <c r="M27">
        <f>M5</f>
        <v>2</v>
      </c>
      <c r="N27">
        <f t="shared" ref="N27:R27" si="2">N5</f>
        <v>4</v>
      </c>
      <c r="O27">
        <f t="shared" si="2"/>
        <v>4</v>
      </c>
      <c r="P27">
        <f t="shared" si="2"/>
        <v>1</v>
      </c>
      <c r="Q27">
        <f t="shared" si="2"/>
        <v>2</v>
      </c>
      <c r="R27" s="93"/>
      <c r="S27" s="94">
        <v>1</v>
      </c>
      <c r="T27" s="94">
        <v>3</v>
      </c>
      <c r="U27" s="94">
        <v>3</v>
      </c>
      <c r="V27" s="94">
        <v>5</v>
      </c>
      <c r="W27" s="96">
        <v>0</v>
      </c>
    </row>
    <row r="28" spans="1:23" x14ac:dyDescent="0.2">
      <c r="K28" t="s">
        <v>123</v>
      </c>
      <c r="M28" s="11">
        <v>1.492</v>
      </c>
      <c r="N28" s="11">
        <v>1.7557499999999999</v>
      </c>
      <c r="O28" s="11">
        <v>1.8644444444444446</v>
      </c>
      <c r="P28" s="11">
        <v>2.0429999999999997</v>
      </c>
      <c r="Q28" s="11">
        <v>1.9755714285714283</v>
      </c>
      <c r="R28" s="11">
        <v>2.3424444444444443</v>
      </c>
      <c r="S28" s="11">
        <v>4.4077500000000001</v>
      </c>
      <c r="T28" s="11">
        <v>3.5568749999999993</v>
      </c>
      <c r="U28" s="11">
        <v>2.6619999999999999</v>
      </c>
      <c r="V28" s="11">
        <v>3.3386000000000005</v>
      </c>
      <c r="W28" s="11">
        <v>4.847142857142857</v>
      </c>
    </row>
    <row r="29" spans="1:23" x14ac:dyDescent="0.2">
      <c r="R29" s="11">
        <f>AVERAGE(N28:R28)</f>
        <v>1.9962420634920632</v>
      </c>
      <c r="W29" s="11">
        <f>AVERAGE(S28:V28)</f>
        <v>3.4913062500000001</v>
      </c>
    </row>
    <row r="32" spans="1:23" x14ac:dyDescent="0.2">
      <c r="T32" t="s">
        <v>62</v>
      </c>
      <c r="U32" t="s">
        <v>63</v>
      </c>
      <c r="V32" t="s">
        <v>64</v>
      </c>
    </row>
    <row r="33" spans="20:22" x14ac:dyDescent="0.2">
      <c r="T33">
        <v>10</v>
      </c>
      <c r="U33">
        <v>15</v>
      </c>
      <c r="V33">
        <v>36</v>
      </c>
    </row>
    <row r="34" spans="20:22" x14ac:dyDescent="0.2">
      <c r="T34">
        <v>1</v>
      </c>
      <c r="U34">
        <v>3</v>
      </c>
      <c r="V34">
        <v>9</v>
      </c>
    </row>
    <row r="35" spans="20:22" x14ac:dyDescent="0.2">
      <c r="T35">
        <v>10</v>
      </c>
      <c r="U35">
        <v>8</v>
      </c>
      <c r="V35">
        <v>1</v>
      </c>
    </row>
    <row r="36" spans="20:22" x14ac:dyDescent="0.2">
      <c r="T36">
        <v>16</v>
      </c>
      <c r="U36">
        <v>3</v>
      </c>
      <c r="V36">
        <v>1</v>
      </c>
    </row>
    <row r="37" spans="20:22" x14ac:dyDescent="0.2">
      <c r="T37">
        <v>13</v>
      </c>
      <c r="U37">
        <v>5</v>
      </c>
      <c r="V37">
        <v>0</v>
      </c>
    </row>
    <row r="38" spans="20:22" x14ac:dyDescent="0.2">
      <c r="T38">
        <v>1</v>
      </c>
      <c r="U38">
        <v>1</v>
      </c>
      <c r="V38">
        <v>0</v>
      </c>
    </row>
    <row r="39" spans="20:22" x14ac:dyDescent="0.2">
      <c r="T39">
        <v>16</v>
      </c>
      <c r="U39">
        <v>15</v>
      </c>
      <c r="V39">
        <v>18</v>
      </c>
    </row>
    <row r="40" spans="20:22" x14ac:dyDescent="0.2">
      <c r="T40">
        <v>1</v>
      </c>
      <c r="U40">
        <v>3</v>
      </c>
      <c r="V40">
        <v>1</v>
      </c>
    </row>
    <row r="41" spans="20:22" x14ac:dyDescent="0.2">
      <c r="T41">
        <v>104</v>
      </c>
      <c r="U41">
        <v>77</v>
      </c>
      <c r="V41">
        <v>52</v>
      </c>
    </row>
  </sheetData>
  <mergeCells count="32">
    <mergeCell ref="T3:T4"/>
    <mergeCell ref="T5:T6"/>
    <mergeCell ref="T12:T13"/>
    <mergeCell ref="U3:U4"/>
    <mergeCell ref="U5:U6"/>
    <mergeCell ref="U12:U13"/>
    <mergeCell ref="S12:S13"/>
    <mergeCell ref="G12:G13"/>
    <mergeCell ref="H12:H13"/>
    <mergeCell ref="I12:I13"/>
    <mergeCell ref="K3:K4"/>
    <mergeCell ref="S3:S4"/>
    <mergeCell ref="K5:K6"/>
    <mergeCell ref="S5:S6"/>
    <mergeCell ref="L9:L10"/>
    <mergeCell ref="K12:K13"/>
    <mergeCell ref="M12:M13"/>
    <mergeCell ref="N12:N13"/>
    <mergeCell ref="O12:O13"/>
    <mergeCell ref="P12:P13"/>
    <mergeCell ref="Q12:Q13"/>
    <mergeCell ref="R12:R13"/>
    <mergeCell ref="A3:A4"/>
    <mergeCell ref="I3:I4"/>
    <mergeCell ref="A5:A6"/>
    <mergeCell ref="I5:I6"/>
    <mergeCell ref="B9:B10"/>
    <mergeCell ref="A12:A13"/>
    <mergeCell ref="C12:C13"/>
    <mergeCell ref="D12:D13"/>
    <mergeCell ref="E12:E13"/>
    <mergeCell ref="F12:F1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F7E8-11D5-7849-AFB3-53ADADB26E6B}">
  <dimension ref="A2:G31"/>
  <sheetViews>
    <sheetView topLeftCell="A15" zoomScale="161" workbookViewId="0">
      <selection activeCell="B35" sqref="B35"/>
    </sheetView>
  </sheetViews>
  <sheetFormatPr baseColWidth="10" defaultRowHeight="16" x14ac:dyDescent="0.2"/>
  <cols>
    <col min="1" max="1" width="5.83203125" customWidth="1"/>
  </cols>
  <sheetData>
    <row r="2" spans="1:7" x14ac:dyDescent="0.2">
      <c r="A2">
        <v>1</v>
      </c>
      <c r="B2" s="59" t="s">
        <v>69</v>
      </c>
      <c r="C2" s="60" t="s">
        <v>70</v>
      </c>
      <c r="D2" s="61" t="s">
        <v>71</v>
      </c>
      <c r="E2" s="62" t="s">
        <v>72</v>
      </c>
      <c r="F2">
        <v>0.5</v>
      </c>
      <c r="G2">
        <v>0.25</v>
      </c>
    </row>
    <row r="3" spans="1:7" x14ac:dyDescent="0.2">
      <c r="A3">
        <v>2</v>
      </c>
      <c r="B3" s="63" t="s">
        <v>73</v>
      </c>
      <c r="C3" s="64" t="s">
        <v>74</v>
      </c>
      <c r="D3" s="61" t="s">
        <v>75</v>
      </c>
      <c r="E3" s="62" t="s">
        <v>72</v>
      </c>
      <c r="F3">
        <v>0.5</v>
      </c>
      <c r="G3">
        <v>0.5</v>
      </c>
    </row>
    <row r="4" spans="1:7" x14ac:dyDescent="0.2">
      <c r="A4">
        <v>3</v>
      </c>
      <c r="B4" s="63" t="s">
        <v>76</v>
      </c>
      <c r="C4" s="64" t="s">
        <v>77</v>
      </c>
      <c r="D4" s="61" t="s">
        <v>75</v>
      </c>
      <c r="E4" s="62" t="s">
        <v>78</v>
      </c>
      <c r="F4">
        <v>0.5</v>
      </c>
      <c r="G4">
        <v>0.5</v>
      </c>
    </row>
    <row r="5" spans="1:7" x14ac:dyDescent="0.2">
      <c r="A5">
        <v>4</v>
      </c>
      <c r="B5" s="63" t="s">
        <v>79</v>
      </c>
      <c r="C5" s="64" t="s">
        <v>80</v>
      </c>
      <c r="D5" s="61" t="s">
        <v>75</v>
      </c>
      <c r="E5" s="62" t="s">
        <v>81</v>
      </c>
      <c r="F5">
        <v>0.5</v>
      </c>
      <c r="G5">
        <v>0.5</v>
      </c>
    </row>
    <row r="6" spans="1:7" x14ac:dyDescent="0.2">
      <c r="A6">
        <v>5</v>
      </c>
      <c r="B6" s="63" t="s">
        <v>82</v>
      </c>
      <c r="C6" s="64" t="s">
        <v>83</v>
      </c>
      <c r="D6" s="61" t="s">
        <v>75</v>
      </c>
      <c r="E6" s="62" t="s">
        <v>72</v>
      </c>
      <c r="F6">
        <v>0.5</v>
      </c>
      <c r="G6">
        <v>0.5</v>
      </c>
    </row>
    <row r="7" spans="1:7" x14ac:dyDescent="0.2">
      <c r="A7">
        <v>6</v>
      </c>
      <c r="B7" s="63" t="s">
        <v>84</v>
      </c>
      <c r="C7" s="64" t="s">
        <v>85</v>
      </c>
      <c r="D7" s="61" t="s">
        <v>71</v>
      </c>
      <c r="E7" s="62" t="s">
        <v>81</v>
      </c>
      <c r="F7">
        <v>0.5</v>
      </c>
      <c r="G7">
        <v>0</v>
      </c>
    </row>
    <row r="8" spans="1:7" x14ac:dyDescent="0.2">
      <c r="A8">
        <v>7</v>
      </c>
      <c r="B8" s="63" t="s">
        <v>86</v>
      </c>
      <c r="C8" s="64" t="s">
        <v>87</v>
      </c>
      <c r="D8" s="61" t="s">
        <v>75</v>
      </c>
      <c r="E8" s="62" t="s">
        <v>81</v>
      </c>
      <c r="F8">
        <v>0.5</v>
      </c>
      <c r="G8">
        <v>0.25</v>
      </c>
    </row>
    <row r="9" spans="1:7" x14ac:dyDescent="0.2">
      <c r="A9">
        <v>8</v>
      </c>
      <c r="B9" s="63" t="s">
        <v>88</v>
      </c>
      <c r="C9" s="64" t="s">
        <v>89</v>
      </c>
      <c r="D9" s="61" t="s">
        <v>75</v>
      </c>
      <c r="E9" s="62" t="s">
        <v>72</v>
      </c>
      <c r="F9">
        <v>0.5</v>
      </c>
      <c r="G9">
        <v>0.25</v>
      </c>
    </row>
    <row r="10" spans="1:7" x14ac:dyDescent="0.2">
      <c r="A10">
        <v>9</v>
      </c>
      <c r="B10" s="63" t="s">
        <v>90</v>
      </c>
      <c r="C10" s="64" t="s">
        <v>91</v>
      </c>
      <c r="D10" s="61" t="s">
        <v>71</v>
      </c>
      <c r="E10" s="62" t="s">
        <v>78</v>
      </c>
      <c r="F10">
        <v>0.5</v>
      </c>
      <c r="G10">
        <v>0.5</v>
      </c>
    </row>
    <row r="11" spans="1:7" x14ac:dyDescent="0.2">
      <c r="A11">
        <v>10</v>
      </c>
      <c r="B11" s="63" t="s">
        <v>92</v>
      </c>
      <c r="C11" s="64" t="s">
        <v>93</v>
      </c>
      <c r="D11" s="61" t="s">
        <v>75</v>
      </c>
      <c r="E11" s="62" t="s">
        <v>72</v>
      </c>
      <c r="F11">
        <v>0.5</v>
      </c>
      <c r="G11">
        <v>0.5</v>
      </c>
    </row>
    <row r="12" spans="1:7" x14ac:dyDescent="0.2">
      <c r="A12">
        <v>11</v>
      </c>
      <c r="B12" s="63" t="s">
        <v>94</v>
      </c>
      <c r="C12" s="64" t="s">
        <v>95</v>
      </c>
      <c r="D12" s="61" t="s">
        <v>75</v>
      </c>
      <c r="E12" s="62" t="s">
        <v>78</v>
      </c>
      <c r="F12">
        <v>0.5</v>
      </c>
      <c r="G12">
        <v>0.5</v>
      </c>
    </row>
    <row r="13" spans="1:7" x14ac:dyDescent="0.2">
      <c r="A13">
        <v>12</v>
      </c>
      <c r="B13" s="63" t="s">
        <v>96</v>
      </c>
      <c r="C13" s="64" t="s">
        <v>97</v>
      </c>
      <c r="D13" s="61" t="s">
        <v>71</v>
      </c>
      <c r="E13" s="62" t="s">
        <v>72</v>
      </c>
      <c r="F13">
        <v>0.5</v>
      </c>
      <c r="G13">
        <v>0.5</v>
      </c>
    </row>
    <row r="14" spans="1:7" x14ac:dyDescent="0.2">
      <c r="A14">
        <v>13</v>
      </c>
      <c r="B14" s="63" t="s">
        <v>98</v>
      </c>
      <c r="C14" s="64" t="s">
        <v>99</v>
      </c>
      <c r="D14" s="61" t="s">
        <v>75</v>
      </c>
      <c r="E14" s="62" t="s">
        <v>100</v>
      </c>
      <c r="F14">
        <v>0.5</v>
      </c>
      <c r="G14">
        <v>0.5</v>
      </c>
    </row>
    <row r="15" spans="1:7" x14ac:dyDescent="0.2">
      <c r="A15">
        <v>14</v>
      </c>
      <c r="B15" s="63" t="s">
        <v>101</v>
      </c>
      <c r="C15" s="64" t="s">
        <v>102</v>
      </c>
      <c r="D15" s="61" t="s">
        <v>71</v>
      </c>
      <c r="E15" s="62" t="s">
        <v>78</v>
      </c>
      <c r="F15">
        <v>0.5</v>
      </c>
      <c r="G15">
        <v>0.25</v>
      </c>
    </row>
    <row r="16" spans="1:7" x14ac:dyDescent="0.2">
      <c r="A16">
        <v>15</v>
      </c>
      <c r="B16" s="63" t="s">
        <v>103</v>
      </c>
      <c r="C16" s="64" t="s">
        <v>104</v>
      </c>
      <c r="D16" s="61" t="s">
        <v>71</v>
      </c>
      <c r="E16" s="62" t="s">
        <v>72</v>
      </c>
      <c r="F16">
        <v>0.5</v>
      </c>
      <c r="G16">
        <v>0.5</v>
      </c>
    </row>
    <row r="17" spans="1:7" x14ac:dyDescent="0.2">
      <c r="A17">
        <v>16</v>
      </c>
      <c r="B17" s="63" t="s">
        <v>105</v>
      </c>
      <c r="C17" s="64" t="s">
        <v>106</v>
      </c>
      <c r="D17" s="61" t="s">
        <v>71</v>
      </c>
      <c r="E17" s="62" t="s">
        <v>72</v>
      </c>
      <c r="F17">
        <v>0.5</v>
      </c>
      <c r="G17">
        <v>0.5</v>
      </c>
    </row>
    <row r="18" spans="1:7" x14ac:dyDescent="0.2">
      <c r="A18">
        <v>17</v>
      </c>
      <c r="B18" s="63" t="s">
        <v>107</v>
      </c>
      <c r="C18" s="64" t="s">
        <v>108</v>
      </c>
      <c r="D18" s="61" t="s">
        <v>71</v>
      </c>
      <c r="E18" s="62" t="s">
        <v>72</v>
      </c>
      <c r="F18">
        <v>0.5</v>
      </c>
      <c r="G18">
        <v>0.5</v>
      </c>
    </row>
    <row r="19" spans="1:7" x14ac:dyDescent="0.2">
      <c r="A19">
        <v>18</v>
      </c>
      <c r="B19" s="63" t="s">
        <v>109</v>
      </c>
      <c r="C19" s="64" t="s">
        <v>110</v>
      </c>
      <c r="D19" s="61" t="s">
        <v>75</v>
      </c>
      <c r="E19" s="65" t="s">
        <v>81</v>
      </c>
      <c r="F19">
        <v>0.5</v>
      </c>
      <c r="G19">
        <v>0</v>
      </c>
    </row>
    <row r="20" spans="1:7" x14ac:dyDescent="0.2">
      <c r="B20" s="84" t="s">
        <v>111</v>
      </c>
      <c r="C20" s="85" t="s">
        <v>113</v>
      </c>
      <c r="D20" s="86" t="s">
        <v>75</v>
      </c>
      <c r="E20" s="87" t="s">
        <v>112</v>
      </c>
      <c r="F20">
        <v>0.5</v>
      </c>
      <c r="G20">
        <f>SUM(G2:G19)</f>
        <v>7</v>
      </c>
    </row>
    <row r="21" spans="1:7" x14ac:dyDescent="0.2">
      <c r="B21" s="84" t="s">
        <v>114</v>
      </c>
      <c r="C21" s="85" t="s">
        <v>113</v>
      </c>
      <c r="D21" s="86" t="s">
        <v>75</v>
      </c>
      <c r="E21" s="87" t="s">
        <v>115</v>
      </c>
      <c r="F21">
        <v>9.75</v>
      </c>
    </row>
    <row r="24" spans="1:7" x14ac:dyDescent="0.2">
      <c r="B24" s="88"/>
      <c r="C24" s="88" t="s">
        <v>122</v>
      </c>
      <c r="D24" s="89" t="s">
        <v>121</v>
      </c>
    </row>
    <row r="25" spans="1:7" x14ac:dyDescent="0.2">
      <c r="B25" s="88" t="s">
        <v>116</v>
      </c>
      <c r="C25" s="88">
        <v>7</v>
      </c>
      <c r="D25" s="88">
        <v>-1</v>
      </c>
    </row>
    <row r="26" spans="1:7" x14ac:dyDescent="0.2">
      <c r="B26" s="88" t="s">
        <v>117</v>
      </c>
      <c r="C26" s="88">
        <v>1</v>
      </c>
      <c r="D26" s="88">
        <v>1</v>
      </c>
    </row>
    <row r="27" spans="1:7" x14ac:dyDescent="0.2">
      <c r="B27" s="88" t="s">
        <v>118</v>
      </c>
      <c r="C27" s="88">
        <v>8</v>
      </c>
      <c r="D27" s="88">
        <v>-1</v>
      </c>
    </row>
    <row r="28" spans="1:7" x14ac:dyDescent="0.2">
      <c r="B28" s="88" t="s">
        <v>112</v>
      </c>
      <c r="C28" s="88">
        <v>1</v>
      </c>
      <c r="D28" s="88"/>
    </row>
    <row r="29" spans="1:7" x14ac:dyDescent="0.2">
      <c r="B29" s="88" t="s">
        <v>115</v>
      </c>
      <c r="C29" s="88">
        <v>1</v>
      </c>
      <c r="D29" s="88"/>
    </row>
    <row r="30" spans="1:7" x14ac:dyDescent="0.2">
      <c r="B30" s="88" t="s">
        <v>120</v>
      </c>
      <c r="C30" s="88">
        <v>1</v>
      </c>
      <c r="D30" s="88"/>
    </row>
    <row r="31" spans="1:7" x14ac:dyDescent="0.2">
      <c r="B31" s="88" t="s">
        <v>119</v>
      </c>
      <c r="C31" s="88">
        <f>SUM(C25:C30)</f>
        <v>19</v>
      </c>
      <c r="D31" s="88"/>
    </row>
  </sheetData>
  <dataValidations count="1">
    <dataValidation type="list" allowBlank="1" showInputMessage="1" showErrorMessage="1" errorTitle="Information non valide" error="Merci d'effacer votre saisie et de sélectionner une modalité dans la liste." sqref="D2:D19" xr:uid="{781E9602-227C-9A4F-B8FC-2D5D4C3A8F59}">
      <formula1>hf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ETP</vt:lpstr>
    </vt:vector>
  </TitlesOfParts>
  <Company>ENSGSI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Camargo</dc:creator>
  <cp:lastModifiedBy>Microsoft Office User</cp:lastModifiedBy>
  <dcterms:created xsi:type="dcterms:W3CDTF">2016-01-16T08:44:06Z</dcterms:created>
  <dcterms:modified xsi:type="dcterms:W3CDTF">2021-05-19T13:27:33Z</dcterms:modified>
</cp:coreProperties>
</file>