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GenLang_hand_preference_meta_analysis/"/>
    </mc:Choice>
  </mc:AlternateContent>
  <xr:revisionPtr revIDLastSave="535" documentId="13_ncr:1_{E2FF6E20-8800-5445-A236-C1846F152D4E}" xr6:coauthVersionLast="47" xr6:coauthVersionMax="47" xr10:uidLastSave="{697FD366-F055-A245-AC2F-441E9E67DF54}"/>
  <bookViews>
    <workbookView xWindow="-80" yWindow="500" windowWidth="28800" windowHeight="17500" activeTab="4" xr2:uid="{A6332151-AACC-E14E-B3DF-3D4980E70093}"/>
  </bookViews>
  <sheets>
    <sheet name="sexmatch_strict_comorbid_DLD" sheetId="25" r:id="rId1"/>
    <sheet name="sexmatch_strict_comorbid_RD" sheetId="26" r:id="rId2"/>
    <sheet name="DLD_sex_MF_master" sheetId="27" r:id="rId3"/>
    <sheet name="MA_DLD_MF_cases_NRH" sheetId="29" r:id="rId4"/>
    <sheet name="MA_DLD_MF_cases" sheetId="28" r:id="rId5"/>
    <sheet name="MA_RD_MF_cases" sheetId="30" r:id="rId6"/>
    <sheet name="sexmatch_strict_all_split" sheetId="24" r:id="rId7"/>
    <sheet name="Combined2" sheetId="12" r:id="rId8"/>
    <sheet name="Combined-Female2" sheetId="14" r:id="rId9"/>
    <sheet name="Combined-Male2" sheetId="13" r:id="rId10"/>
    <sheet name="All data" sheetId="23" r:id="rId11"/>
    <sheet name="SLI-All" sheetId="1" r:id="rId12"/>
    <sheet name="SLI-Female" sheetId="5" r:id="rId13"/>
    <sheet name="SLI-Male" sheetId="6" r:id="rId14"/>
    <sheet name="RD-All" sheetId="3" r:id="rId15"/>
    <sheet name="RD-Female" sheetId="10" r:id="rId16"/>
    <sheet name="RD-Male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8" l="1"/>
  <c r="G18" i="30"/>
  <c r="I20" i="28"/>
  <c r="I18" i="28"/>
  <c r="H16" i="28"/>
  <c r="G16" i="28"/>
  <c r="L1" i="28"/>
  <c r="L2" i="28"/>
  <c r="L3" i="28" s="1"/>
  <c r="F19" i="28"/>
  <c r="F18" i="28"/>
  <c r="D18" i="28"/>
  <c r="D19" i="28"/>
  <c r="L5" i="28"/>
  <c r="N1" i="28"/>
  <c r="I13" i="28"/>
  <c r="I14" i="28"/>
  <c r="J14" i="28"/>
  <c r="I3" i="28"/>
  <c r="J3" i="28"/>
  <c r="I4" i="28"/>
  <c r="J4" i="28"/>
  <c r="I5" i="28"/>
  <c r="J5" i="28"/>
  <c r="I6" i="28"/>
  <c r="J6" i="28"/>
  <c r="I7" i="28"/>
  <c r="J7" i="28"/>
  <c r="I8" i="28"/>
  <c r="J8" i="28"/>
  <c r="I9" i="28"/>
  <c r="J9" i="28"/>
  <c r="I10" i="28"/>
  <c r="J10" i="28"/>
  <c r="I11" i="28"/>
  <c r="J11" i="28"/>
  <c r="I12" i="28"/>
  <c r="J12" i="28"/>
  <c r="J2" i="28"/>
  <c r="I2" i="28"/>
  <c r="E4" i="27"/>
  <c r="E34" i="27"/>
  <c r="E31" i="27"/>
  <c r="E28" i="27"/>
  <c r="E25" i="27"/>
  <c r="E22" i="27"/>
  <c r="E19" i="27"/>
  <c r="E13" i="27"/>
  <c r="E10" i="27"/>
  <c r="E7" i="27"/>
  <c r="F4" i="27"/>
  <c r="F40" i="27"/>
  <c r="F37" i="27"/>
  <c r="F34" i="27"/>
  <c r="F31" i="27"/>
  <c r="F28" i="27"/>
  <c r="F25" i="27"/>
  <c r="F22" i="27"/>
  <c r="F19" i="27"/>
  <c r="F16" i="27"/>
  <c r="F13" i="27"/>
  <c r="F10" i="27"/>
  <c r="F7" i="27"/>
  <c r="G4" i="27"/>
  <c r="H4" i="27"/>
  <c r="I4" i="27"/>
  <c r="J4" i="27"/>
  <c r="G7" i="27"/>
  <c r="H7" i="27"/>
  <c r="I7" i="27"/>
  <c r="J7" i="27"/>
  <c r="G10" i="27"/>
  <c r="H10" i="27"/>
  <c r="I10" i="27"/>
  <c r="J10" i="27"/>
  <c r="G13" i="27"/>
  <c r="H13" i="27"/>
  <c r="I13" i="27"/>
  <c r="J13" i="27"/>
  <c r="G16" i="27"/>
  <c r="H16" i="27"/>
  <c r="I16" i="27"/>
  <c r="J16" i="27"/>
  <c r="G19" i="27"/>
  <c r="H19" i="27"/>
  <c r="I19" i="27"/>
  <c r="J19" i="27"/>
  <c r="G22" i="27"/>
  <c r="H22" i="27"/>
  <c r="I22" i="27"/>
  <c r="J22" i="27"/>
  <c r="G25" i="27"/>
  <c r="H25" i="27"/>
  <c r="I25" i="27"/>
  <c r="J25" i="27"/>
  <c r="G28" i="27"/>
  <c r="H28" i="27"/>
  <c r="I28" i="27"/>
  <c r="J28" i="27"/>
  <c r="G31" i="27"/>
  <c r="H31" i="27"/>
  <c r="I31" i="27"/>
  <c r="J31" i="27"/>
  <c r="G34" i="27"/>
  <c r="H34" i="27"/>
  <c r="I34" i="27"/>
  <c r="J34" i="27"/>
  <c r="G37" i="27"/>
  <c r="H37" i="27"/>
  <c r="I37" i="27"/>
  <c r="J37" i="27"/>
  <c r="G40" i="27"/>
  <c r="H40" i="27"/>
  <c r="I40" i="27"/>
  <c r="J40" i="27"/>
  <c r="L2" i="27"/>
  <c r="L3" i="27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3" i="26"/>
  <c r="I3" i="26"/>
  <c r="J2" i="26"/>
  <c r="I2" i="26"/>
  <c r="I3" i="25"/>
  <c r="J3" i="25"/>
  <c r="I4" i="25"/>
  <c r="J4" i="25"/>
  <c r="I5" i="25"/>
  <c r="J5" i="25"/>
  <c r="I6" i="25"/>
  <c r="J6" i="25"/>
  <c r="I7" i="25"/>
  <c r="J7" i="25"/>
  <c r="I12" i="25"/>
  <c r="J12" i="25"/>
  <c r="I13" i="25"/>
  <c r="J13" i="25"/>
  <c r="I14" i="25"/>
  <c r="J14" i="25"/>
  <c r="I15" i="25"/>
  <c r="J15" i="25"/>
  <c r="I16" i="25"/>
  <c r="J16" i="25"/>
  <c r="I17" i="25"/>
  <c r="J17" i="25"/>
  <c r="I18" i="25"/>
  <c r="J18" i="25"/>
  <c r="I19" i="25"/>
  <c r="J19" i="25"/>
  <c r="I8" i="25"/>
  <c r="J8" i="25"/>
  <c r="I9" i="25"/>
  <c r="J9" i="25"/>
  <c r="I10" i="25"/>
  <c r="J10" i="25"/>
  <c r="I11" i="25"/>
  <c r="J11" i="25"/>
  <c r="I20" i="25"/>
  <c r="J20" i="25"/>
  <c r="I21" i="25"/>
  <c r="J21" i="25"/>
  <c r="I22" i="25"/>
  <c r="J22" i="25"/>
  <c r="I23" i="25"/>
  <c r="J23" i="25"/>
  <c r="I24" i="25"/>
  <c r="J24" i="25"/>
  <c r="I25" i="25"/>
  <c r="J25" i="25"/>
  <c r="I26" i="25"/>
  <c r="J26" i="25"/>
  <c r="I27" i="25"/>
  <c r="J27" i="25"/>
  <c r="J2" i="25"/>
  <c r="I2" i="25"/>
  <c r="D59" i="23"/>
  <c r="D57" i="23"/>
  <c r="D53" i="23"/>
  <c r="D58" i="23"/>
  <c r="H32" i="23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D2" i="3" l="1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C4" i="12"/>
  <c r="M11" i="23"/>
</calcChain>
</file>

<file path=xl/sharedStrings.xml><?xml version="1.0" encoding="utf-8"?>
<sst xmlns="http://schemas.openxmlformats.org/spreadsheetml/2006/main" count="886" uniqueCount="105">
  <si>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</si>
  <si>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</si>
  <si>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</si>
  <si>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</si>
  <si>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</si>
  <si>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</si>
  <si>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</si>
  <si>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</si>
  <si>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</si>
  <si>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</si>
  <si>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</si>
  <si>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</si>
  <si>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</si>
  <si>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</si>
  <si>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</si>
  <si>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</si>
  <si>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</si>
  <si>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</si>
  <si>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</si>
  <si>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</si>
  <si>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</si>
  <si>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</si>
  <si>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</si>
  <si>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</si>
  <si>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</si>
  <si>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</si>
  <si>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</si>
  <si>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</si>
  <si>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</si>
  <si>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</si>
  <si>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</si>
  <si>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</si>
  <si>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</si>
  <si>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</si>
  <si>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</si>
  <si>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</si>
  <si>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</si>
  <si>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</si>
  <si>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</si>
  <si>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</si>
  <si>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</si>
  <si>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</si>
  <si>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</si>
  <si>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</si>
  <si>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</si>
  <si>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</si>
  <si>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</si>
  <si>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</si>
  <si>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</si>
  <si>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</si>
  <si>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</si>
  <si>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</si>
  <si>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</si>
  <si>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</si>
  <si>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</si>
  <si>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</si>
  <si>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</si>
  <si>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</si>
  <si>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</si>
  <si>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</si>
  <si>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</si>
  <si>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</si>
  <si>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</si>
  <si>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</si>
  <si>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</si>
  <si>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</si>
  <si>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</si>
  <si>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</si>
  <si>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</si>
  <si>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</si>
  <si>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</si>
  <si>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</si>
  <si>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</si>
  <si>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</si>
  <si>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</si>
  <si>
    <t>%Cases</t>
  </si>
  <si>
    <t>%Controls</t>
  </si>
  <si>
    <t>ALSPAC Language</t>
  </si>
  <si>
    <t>ALSPAC Reading</t>
  </si>
  <si>
    <t>TEDS Language</t>
  </si>
  <si>
    <t>TEDS Reading</t>
  </si>
  <si>
    <t>York Language</t>
  </si>
  <si>
    <t>York Reading</t>
  </si>
  <si>
    <t>M:F cases</t>
  </si>
  <si>
    <t>M:F cases NRH</t>
  </si>
  <si>
    <t>NA</t>
  </si>
  <si>
    <t>Manchester Language Study</t>
  </si>
  <si>
    <t>ALSPAC Language cohort</t>
  </si>
  <si>
    <t>ALSPAC Reading cohort</t>
  </si>
  <si>
    <t>TEDS Language cohort</t>
  </si>
  <si>
    <t>TEDS Reading cohort</t>
  </si>
  <si>
    <t>UKDYS cohort</t>
  </si>
  <si>
    <t>York Language cohort</t>
  </si>
  <si>
    <t>York Reading cohort</t>
  </si>
  <si>
    <t>NRH_cases</t>
  </si>
  <si>
    <t>NRH_controls</t>
  </si>
  <si>
    <t>N total</t>
  </si>
  <si>
    <t>N total + including NTR/NeuroDys</t>
  </si>
  <si>
    <t>N cases + NTR/NeuroDys</t>
  </si>
  <si>
    <t>N cases reading</t>
  </si>
  <si>
    <t>N cases language</t>
  </si>
  <si>
    <t>N cases RD m-a</t>
  </si>
  <si>
    <t>N cases DLD m-a</t>
  </si>
  <si>
    <t>ALSPAC Comorbid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</si>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</sst>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vertical="center"/>
    </xf>
    <xf numFmtId="2" fontId="7" fillId="4" borderId="0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2" fontId="7" fillId="4" borderId="0" xfId="0" applyNumberFormat="1" applyFont="1" applyFill="1" applyBorder="1" applyAlignment="1">
      <alignment vertical="center"/>
    </xf>
    <xf numFmtId="2" fontId="7" fillId="4" borderId="2" xfId="0" applyNumberFormat="1" applyFont="1" applyFill="1" applyBorder="1" applyAlignment="1">
      <alignment vertical="center"/>
    </xf>
    <xf numFmtId="2" fontId="7" fillId="0" borderId="2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0D89-0352-3447-97C9-D167DAAC1D84}">
  <dimension ref="A1:J27"/>
  <sheetViews>
    <sheetView workbookViewId="0">
      <selection activeCell="H22" sqref="H22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33" t="s">
        <v>69</v>
      </c>
      <c r="F1" s="36" t="s">
        <v>70</v>
      </c>
      <c r="G1" s="36" t="s">
        <v>71</v>
      </c>
      <c r="H1" s="36" t="s">
        <v>72</v>
      </c>
      <c r="I1" s="46" t="s">
        <v>75</v>
      </c>
      <c r="J1" s="46" t="s">
        <v>76</v>
      </c>
    </row>
    <row r="2" spans="1:10" ht="17" thickBot="1" x14ac:dyDescent="0.25">
      <c r="A2" s="38" t="s">
        <v>23</v>
      </c>
      <c r="B2" s="39" t="s">
        <v>18</v>
      </c>
      <c r="C2" s="39" t="s">
        <v>24</v>
      </c>
      <c r="D2" s="49" t="s">
        <v>25</v>
      </c>
      <c r="E2" s="49">
        <v>27</v>
      </c>
      <c r="F2" s="49">
        <v>198</v>
      </c>
      <c r="G2" s="49">
        <v>128</v>
      </c>
      <c r="H2" s="49">
        <v>813</v>
      </c>
      <c r="I2" s="47">
        <f>E2/(E2+F2)</f>
        <v>0.12</v>
      </c>
      <c r="J2" s="47">
        <f>G2/(G2+H2)</f>
        <v>0.13602550478214664</v>
      </c>
    </row>
    <row r="3" spans="1:10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  <c r="I3" s="47">
        <f>E3/(E3+F3)</f>
        <v>9.0225563909774431E-2</v>
      </c>
      <c r="J3" s="47">
        <f>G3/(G3+H3)</f>
        <v>0.10444078947368421</v>
      </c>
    </row>
    <row r="4" spans="1:10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17</v>
      </c>
      <c r="F4" s="32">
        <v>134</v>
      </c>
      <c r="G4" s="49">
        <v>128</v>
      </c>
      <c r="H4" s="49">
        <v>813</v>
      </c>
      <c r="I4" s="47">
        <f>E4/(E4+F4)</f>
        <v>0.11258278145695365</v>
      </c>
      <c r="J4" s="47">
        <f>G4/(G4+H4)</f>
        <v>0.13602550478214664</v>
      </c>
    </row>
    <row r="5" spans="1:10" ht="17" thickBot="1" x14ac:dyDescent="0.25">
      <c r="A5" s="38" t="s">
        <v>23</v>
      </c>
      <c r="B5" s="39" t="s">
        <v>18</v>
      </c>
      <c r="C5" s="39" t="s">
        <v>28</v>
      </c>
      <c r="D5" s="49" t="s">
        <v>26</v>
      </c>
      <c r="E5" s="49">
        <v>12</v>
      </c>
      <c r="F5" s="49">
        <v>92</v>
      </c>
      <c r="G5" s="32">
        <v>127</v>
      </c>
      <c r="H5" s="32">
        <v>1089</v>
      </c>
      <c r="I5" s="47">
        <f>E5/(E5+F5)</f>
        <v>0.11538461538461539</v>
      </c>
      <c r="J5" s="47">
        <f>G5/(G5+H5)</f>
        <v>0.10444078947368421</v>
      </c>
    </row>
    <row r="6" spans="1:10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47">
        <f>E6/(E6+F6)</f>
        <v>0.13223140495867769</v>
      </c>
      <c r="J6" s="47">
        <f>G6/(G6+H6)</f>
        <v>8.8607594936708861E-2</v>
      </c>
    </row>
    <row r="7" spans="1:10" ht="17" thickBot="1" x14ac:dyDescent="0.25">
      <c r="A7" s="37" t="s">
        <v>44</v>
      </c>
      <c r="B7" s="40" t="s">
        <v>18</v>
      </c>
      <c r="C7" s="40" t="s">
        <v>28</v>
      </c>
      <c r="D7" s="48" t="s">
        <v>26</v>
      </c>
      <c r="E7" s="48">
        <v>6</v>
      </c>
      <c r="F7" s="48">
        <v>77</v>
      </c>
      <c r="G7" s="48">
        <v>21</v>
      </c>
      <c r="H7" s="48">
        <v>250</v>
      </c>
      <c r="I7" s="47">
        <f>E7/(E7+F7)</f>
        <v>7.2289156626506021E-2</v>
      </c>
      <c r="J7" s="47">
        <f>G7/(G7+H7)</f>
        <v>7.7490774907749083E-2</v>
      </c>
    </row>
    <row r="8" spans="1:10" ht="17" thickBot="1" x14ac:dyDescent="0.25">
      <c r="A8" s="37" t="s">
        <v>15</v>
      </c>
      <c r="B8" s="40" t="s">
        <v>19</v>
      </c>
      <c r="C8" s="40" t="s">
        <v>28</v>
      </c>
      <c r="D8" s="48" t="s">
        <v>25</v>
      </c>
      <c r="E8" s="48">
        <v>37</v>
      </c>
      <c r="F8" s="48">
        <v>112</v>
      </c>
      <c r="G8" s="49">
        <v>39</v>
      </c>
      <c r="H8" s="49">
        <v>279</v>
      </c>
      <c r="I8" s="47">
        <f>E8/(E8+F8)</f>
        <v>0.24832214765100671</v>
      </c>
      <c r="J8" s="47">
        <f>G8/(G8+H8)</f>
        <v>0.12264150943396226</v>
      </c>
    </row>
    <row r="9" spans="1:10" ht="17" thickBot="1" x14ac:dyDescent="0.25">
      <c r="A9" s="37" t="s">
        <v>15</v>
      </c>
      <c r="B9" s="40" t="s">
        <v>19</v>
      </c>
      <c r="C9" s="40" t="s">
        <v>28</v>
      </c>
      <c r="D9" s="15" t="s">
        <v>26</v>
      </c>
      <c r="E9" s="15">
        <v>8</v>
      </c>
      <c r="F9" s="15">
        <v>38</v>
      </c>
      <c r="G9" s="32">
        <v>11</v>
      </c>
      <c r="H9" s="32">
        <v>87</v>
      </c>
      <c r="I9" s="47">
        <f>E9/(E9+F9)</f>
        <v>0.17391304347826086</v>
      </c>
      <c r="J9" s="47">
        <f>G9/(G9+H9)</f>
        <v>0.11224489795918367</v>
      </c>
    </row>
    <row r="10" spans="1:10" ht="17" thickBot="1" x14ac:dyDescent="0.25">
      <c r="A10" s="37" t="s">
        <v>74</v>
      </c>
      <c r="B10" s="40" t="s">
        <v>19</v>
      </c>
      <c r="C10" s="40" t="s">
        <v>24</v>
      </c>
      <c r="D10" s="15" t="s">
        <v>25</v>
      </c>
      <c r="E10" s="54">
        <v>19</v>
      </c>
      <c r="F10" s="54">
        <v>189</v>
      </c>
      <c r="G10" s="54">
        <v>0</v>
      </c>
      <c r="H10" s="54">
        <v>0</v>
      </c>
      <c r="I10" s="47">
        <f>E10/(E10+F10)</f>
        <v>9.1346153846153841E-2</v>
      </c>
      <c r="J10" s="47" t="e">
        <f>G10/(G10+H10)</f>
        <v>#DIV/0!</v>
      </c>
    </row>
    <row r="11" spans="1:10" ht="17" thickBot="1" x14ac:dyDescent="0.25">
      <c r="A11" s="37" t="s">
        <v>74</v>
      </c>
      <c r="B11" s="40" t="s">
        <v>19</v>
      </c>
      <c r="C11" s="40" t="s">
        <v>24</v>
      </c>
      <c r="D11" s="48" t="s">
        <v>26</v>
      </c>
      <c r="E11" s="48">
        <v>0</v>
      </c>
      <c r="F11" s="48">
        <v>66</v>
      </c>
      <c r="G11" s="48">
        <v>0</v>
      </c>
      <c r="H11" s="48">
        <v>0</v>
      </c>
      <c r="I11" s="47">
        <f>E11/(E11+F11)</f>
        <v>0</v>
      </c>
      <c r="J11" s="47" t="e">
        <f>G11/(G11+H11)</f>
        <v>#DIV/0!</v>
      </c>
    </row>
    <row r="12" spans="1:10" ht="17" thickBot="1" x14ac:dyDescent="0.25">
      <c r="A12" s="37" t="s">
        <v>73</v>
      </c>
      <c r="B12" s="40" t="s">
        <v>18</v>
      </c>
      <c r="C12" s="40" t="s">
        <v>24</v>
      </c>
      <c r="D12" s="48" t="s">
        <v>25</v>
      </c>
      <c r="E12" s="53">
        <v>18</v>
      </c>
      <c r="F12" s="53">
        <v>97</v>
      </c>
      <c r="G12" s="53">
        <v>66</v>
      </c>
      <c r="H12" s="53">
        <v>450</v>
      </c>
      <c r="I12" s="47">
        <f>E12/(E12+F12)</f>
        <v>0.15652173913043479</v>
      </c>
      <c r="J12" s="47">
        <f>G12/(G12+H12)</f>
        <v>0.12790697674418605</v>
      </c>
    </row>
    <row r="13" spans="1:10" ht="17" thickBot="1" x14ac:dyDescent="0.25">
      <c r="A13" s="37" t="s">
        <v>73</v>
      </c>
      <c r="B13" s="40" t="s">
        <v>18</v>
      </c>
      <c r="C13" s="40" t="s">
        <v>24</v>
      </c>
      <c r="D13" s="15" t="s">
        <v>26</v>
      </c>
      <c r="E13" s="48">
        <v>13</v>
      </c>
      <c r="F13" s="48">
        <v>106</v>
      </c>
      <c r="G13" s="48">
        <v>70</v>
      </c>
      <c r="H13" s="48">
        <v>464</v>
      </c>
      <c r="I13" s="47">
        <f>E13/(E13+F13)</f>
        <v>0.1092436974789916</v>
      </c>
      <c r="J13" s="47">
        <f>G13/(G13+H13)</f>
        <v>0.13108614232209737</v>
      </c>
    </row>
    <row r="14" spans="1:10" ht="17" thickBot="1" x14ac:dyDescent="0.25">
      <c r="A14" s="37" t="s">
        <v>29</v>
      </c>
      <c r="B14" s="40" t="s">
        <v>18</v>
      </c>
      <c r="C14" s="40" t="s">
        <v>28</v>
      </c>
      <c r="D14" s="15" t="s">
        <v>25</v>
      </c>
      <c r="E14" s="54">
        <v>15</v>
      </c>
      <c r="F14" s="54">
        <v>87</v>
      </c>
      <c r="G14" s="48">
        <v>37</v>
      </c>
      <c r="H14" s="48">
        <v>248</v>
      </c>
      <c r="I14" s="47">
        <f>E14/(E14+F14)</f>
        <v>0.14705882352941177</v>
      </c>
      <c r="J14" s="47">
        <f>G14/(G14+H14)</f>
        <v>0.12982456140350876</v>
      </c>
    </row>
    <row r="15" spans="1:10" ht="17" thickBot="1" x14ac:dyDescent="0.25">
      <c r="A15" s="37" t="s">
        <v>29</v>
      </c>
      <c r="B15" s="40" t="s">
        <v>18</v>
      </c>
      <c r="C15" s="40" t="s">
        <v>28</v>
      </c>
      <c r="D15" s="48" t="s">
        <v>26</v>
      </c>
      <c r="E15" s="48">
        <v>6</v>
      </c>
      <c r="F15" s="48">
        <v>49</v>
      </c>
      <c r="G15" s="48">
        <v>12</v>
      </c>
      <c r="H15" s="48">
        <v>141</v>
      </c>
      <c r="I15" s="47">
        <f>E15/(E15+F15)</f>
        <v>0.10909090909090909</v>
      </c>
      <c r="J15" s="47">
        <f>G15/(G15+H15)</f>
        <v>7.8431372549019607E-2</v>
      </c>
    </row>
    <row r="16" spans="1:10" ht="17" thickBot="1" x14ac:dyDescent="0.25">
      <c r="A16" s="37" t="s">
        <v>30</v>
      </c>
      <c r="B16" s="40" t="s">
        <v>18</v>
      </c>
      <c r="C16" s="40" t="s">
        <v>24</v>
      </c>
      <c r="D16" s="15" t="s">
        <v>25</v>
      </c>
      <c r="E16" s="50">
        <v>6</v>
      </c>
      <c r="F16" s="50">
        <v>85</v>
      </c>
      <c r="G16" s="50">
        <v>51</v>
      </c>
      <c r="H16" s="50">
        <v>330</v>
      </c>
      <c r="I16" s="47">
        <f>E16/(E16+F16)</f>
        <v>6.5934065934065936E-2</v>
      </c>
      <c r="J16" s="47">
        <f>G16/(G16+H16)</f>
        <v>0.13385826771653545</v>
      </c>
    </row>
    <row r="17" spans="1:10" ht="17" thickBot="1" x14ac:dyDescent="0.25">
      <c r="A17" s="37" t="s">
        <v>30</v>
      </c>
      <c r="B17" s="40" t="s">
        <v>18</v>
      </c>
      <c r="C17" s="40" t="s">
        <v>24</v>
      </c>
      <c r="D17" s="48" t="s">
        <v>26</v>
      </c>
      <c r="E17" s="51">
        <v>23</v>
      </c>
      <c r="F17" s="51">
        <v>80</v>
      </c>
      <c r="G17" s="51">
        <v>71</v>
      </c>
      <c r="H17" s="51">
        <v>485</v>
      </c>
      <c r="I17" s="47">
        <f>E17/(E17+F17)</f>
        <v>0.22330097087378642</v>
      </c>
      <c r="J17" s="47">
        <f>G17/(G17+H17)</f>
        <v>0.12769784172661872</v>
      </c>
    </row>
    <row r="18" spans="1:10" ht="17" thickBot="1" x14ac:dyDescent="0.25">
      <c r="A18" s="37" t="s">
        <v>30</v>
      </c>
      <c r="B18" s="40" t="s">
        <v>18</v>
      </c>
      <c r="C18" s="40" t="s">
        <v>28</v>
      </c>
      <c r="D18" s="48" t="s">
        <v>25</v>
      </c>
      <c r="E18" s="48">
        <v>13</v>
      </c>
      <c r="F18" s="48">
        <v>73</v>
      </c>
      <c r="G18" s="51">
        <v>51</v>
      </c>
      <c r="H18" s="51">
        <v>330</v>
      </c>
      <c r="I18" s="47">
        <f>E18/(E18+F18)</f>
        <v>0.15116279069767441</v>
      </c>
      <c r="J18" s="47">
        <f>G18/(G18+H18)</f>
        <v>0.13385826771653545</v>
      </c>
    </row>
    <row r="19" spans="1:10" ht="17" thickBot="1" x14ac:dyDescent="0.25">
      <c r="A19" s="37" t="s">
        <v>30</v>
      </c>
      <c r="B19" s="40" t="s">
        <v>18</v>
      </c>
      <c r="C19" s="40" t="s">
        <v>28</v>
      </c>
      <c r="D19" s="15" t="s">
        <v>26</v>
      </c>
      <c r="E19" s="15">
        <v>20</v>
      </c>
      <c r="F19" s="15">
        <v>117</v>
      </c>
      <c r="G19" s="50">
        <v>71</v>
      </c>
      <c r="H19" s="50">
        <v>485</v>
      </c>
      <c r="I19" s="47">
        <f>E19/(E19+F19)</f>
        <v>0.145985401459854</v>
      </c>
      <c r="J19" s="47">
        <f>G19/(G19+H19)</f>
        <v>0.12769784172661872</v>
      </c>
    </row>
    <row r="20" spans="1:10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54">
        <v>16</v>
      </c>
      <c r="F20" s="54">
        <v>137</v>
      </c>
      <c r="G20" s="54">
        <v>0</v>
      </c>
      <c r="H20" s="54">
        <v>33</v>
      </c>
      <c r="I20" s="47">
        <f>E20/(E20+F20)</f>
        <v>0.10457516339869281</v>
      </c>
      <c r="J20" s="47">
        <f>G20/(G20+H20)</f>
        <v>0</v>
      </c>
    </row>
    <row r="21" spans="1:10" ht="17" thickBot="1" x14ac:dyDescent="0.25">
      <c r="A21" s="37" t="s">
        <v>47</v>
      </c>
      <c r="B21" s="40" t="s">
        <v>19</v>
      </c>
      <c r="C21" s="40" t="s">
        <v>24</v>
      </c>
      <c r="D21" s="48" t="s">
        <v>26</v>
      </c>
      <c r="E21" s="48">
        <v>12</v>
      </c>
      <c r="F21" s="48">
        <v>70</v>
      </c>
      <c r="G21" s="48">
        <v>0</v>
      </c>
      <c r="H21" s="48">
        <v>17</v>
      </c>
      <c r="I21" s="47">
        <f>E21/(E21+F21)</f>
        <v>0.14634146341463414</v>
      </c>
      <c r="J21" s="47">
        <f>G21/(G21+H21)</f>
        <v>0</v>
      </c>
    </row>
    <row r="22" spans="1:10" ht="17" thickBot="1" x14ac:dyDescent="0.25">
      <c r="A22" s="37" t="s">
        <v>16</v>
      </c>
      <c r="B22" s="40" t="s">
        <v>19</v>
      </c>
      <c r="C22" s="40" t="s">
        <v>24</v>
      </c>
      <c r="D22" s="48" t="s">
        <v>25</v>
      </c>
      <c r="E22" s="48">
        <v>24</v>
      </c>
      <c r="F22" s="48">
        <v>181</v>
      </c>
      <c r="G22" s="41">
        <v>38</v>
      </c>
      <c r="H22" s="41">
        <v>262</v>
      </c>
      <c r="I22" s="47">
        <f>E22/(E22+F22)</f>
        <v>0.11707317073170732</v>
      </c>
      <c r="J22" s="47">
        <f>G22/(G22+H22)</f>
        <v>0.12666666666666668</v>
      </c>
    </row>
    <row r="23" spans="1:10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  <c r="I23" s="47">
        <f>E23/(E23+F23)</f>
        <v>0.16494845360824742</v>
      </c>
      <c r="J23" s="47">
        <f>G23/(G23+H23)</f>
        <v>4.9295774647887321E-2</v>
      </c>
    </row>
    <row r="24" spans="1:10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48">
        <v>8</v>
      </c>
      <c r="F24" s="48">
        <v>18</v>
      </c>
      <c r="G24" s="54">
        <v>11</v>
      </c>
      <c r="H24" s="54">
        <v>37</v>
      </c>
      <c r="I24" s="47">
        <f>E24/(E24+F24)</f>
        <v>0.30769230769230771</v>
      </c>
      <c r="J24" s="47">
        <f>G24/(G24+H24)</f>
        <v>0.22916666666666666</v>
      </c>
    </row>
    <row r="25" spans="1:10" ht="17" thickBot="1" x14ac:dyDescent="0.25">
      <c r="A25" s="37" t="s">
        <v>31</v>
      </c>
      <c r="B25" s="40" t="s">
        <v>19</v>
      </c>
      <c r="C25" s="40" t="s">
        <v>24</v>
      </c>
      <c r="D25" s="48" t="s">
        <v>26</v>
      </c>
      <c r="E25" s="48">
        <v>0</v>
      </c>
      <c r="F25" s="48">
        <v>7</v>
      </c>
      <c r="G25" s="48">
        <v>0</v>
      </c>
      <c r="H25" s="48">
        <v>39</v>
      </c>
      <c r="I25" s="47">
        <f>E25/(E25+F25)</f>
        <v>0</v>
      </c>
      <c r="J25" s="47">
        <f>G25/(G25+H25)</f>
        <v>0</v>
      </c>
    </row>
    <row r="26" spans="1:10" ht="17" thickBot="1" x14ac:dyDescent="0.25">
      <c r="A26" s="37" t="s">
        <v>31</v>
      </c>
      <c r="B26" s="40" t="s">
        <v>19</v>
      </c>
      <c r="C26" s="40" t="s">
        <v>28</v>
      </c>
      <c r="D26" s="48" t="s">
        <v>25</v>
      </c>
      <c r="E26" s="48">
        <v>8</v>
      </c>
      <c r="F26" s="48">
        <v>18</v>
      </c>
      <c r="G26" s="54">
        <v>11</v>
      </c>
      <c r="H26" s="54">
        <v>37</v>
      </c>
      <c r="I26" s="47">
        <f>E26/(E26+F26)</f>
        <v>0.30769230769230771</v>
      </c>
      <c r="J26" s="47">
        <f>G26/(G26+H26)</f>
        <v>0.22916666666666666</v>
      </c>
    </row>
    <row r="27" spans="1:10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48">
        <v>0</v>
      </c>
      <c r="F27" s="48">
        <v>12</v>
      </c>
      <c r="G27" s="48">
        <v>0</v>
      </c>
      <c r="H27" s="48">
        <v>39</v>
      </c>
      <c r="I27" s="47">
        <f>E27/(E27+F27)</f>
        <v>0</v>
      </c>
      <c r="J27" s="47">
        <f>G27/(G27+H27)</f>
        <v>0</v>
      </c>
    </row>
  </sheetData>
  <sortState xmlns:xlrd2="http://schemas.microsoft.com/office/spreadsheetml/2017/richdata2" ref="A2:J27">
    <sortCondition ref="A2:A27"/>
    <sortCondition descending="1" ref="C2:C27"/>
    <sortCondition descending="1" ref="D2:D2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zoomScale="92" workbookViewId="0">
      <pane ySplit="1" topLeftCell="A27" activePane="bottomLeft" state="frozen"/>
      <selection pane="bottomLeft" activeCell="E57" sqref="E57:E6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63" t="s">
        <v>40</v>
      </c>
      <c r="B1" s="63" t="s">
        <v>22</v>
      </c>
      <c r="C1" s="63" t="s">
        <v>41</v>
      </c>
      <c r="D1" s="63" t="s">
        <v>42</v>
      </c>
      <c r="E1" s="65" t="s">
        <v>20</v>
      </c>
      <c r="F1" s="65"/>
      <c r="G1" s="11"/>
      <c r="H1" s="65" t="s">
        <v>21</v>
      </c>
      <c r="I1" s="65"/>
      <c r="J1" s="11"/>
      <c r="K1" s="56" t="s">
        <v>61</v>
      </c>
      <c r="L1" s="56"/>
      <c r="M1" s="18"/>
      <c r="N1" s="18"/>
      <c r="O1" s="18"/>
      <c r="P1" s="18"/>
    </row>
    <row r="2" spans="1:17" ht="17" thickBot="1" x14ac:dyDescent="0.25">
      <c r="A2" s="64"/>
      <c r="B2" s="64"/>
      <c r="C2" s="64"/>
      <c r="D2" s="64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57" t="s">
        <v>23</v>
      </c>
      <c r="B3" s="60" t="s">
        <v>18</v>
      </c>
      <c r="C3" s="60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58"/>
      <c r="B4" s="61"/>
      <c r="C4" s="61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58"/>
      <c r="B5" s="61"/>
      <c r="C5" s="62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58"/>
      <c r="B6" s="61"/>
      <c r="C6" s="60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58"/>
      <c r="B7" s="61"/>
      <c r="C7" s="61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58"/>
      <c r="B8" s="61"/>
      <c r="C8" s="62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58"/>
      <c r="B9" s="61"/>
      <c r="C9" s="60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58"/>
      <c r="B10" s="61"/>
      <c r="C10" s="61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59"/>
      <c r="B11" s="62"/>
      <c r="C11" s="62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63" t="s">
        <v>44</v>
      </c>
      <c r="B12" s="67" t="s">
        <v>18</v>
      </c>
      <c r="C12" s="67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66"/>
      <c r="B13" s="68"/>
      <c r="C13" s="68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64"/>
      <c r="B14" s="69"/>
      <c r="C14" s="69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70" t="s">
        <v>45</v>
      </c>
      <c r="B15" s="73" t="s">
        <v>18</v>
      </c>
      <c r="C15" s="73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71"/>
      <c r="B16" s="74"/>
      <c r="C16" s="74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72"/>
      <c r="B17" s="75"/>
      <c r="C17" s="75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63" t="s">
        <v>29</v>
      </c>
      <c r="B18" s="67" t="s">
        <v>18</v>
      </c>
      <c r="C18" s="67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66"/>
      <c r="B19" s="68"/>
      <c r="C19" s="68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64"/>
      <c r="B20" s="69"/>
      <c r="C20" s="69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63" t="s">
        <v>30</v>
      </c>
      <c r="B21" s="67" t="s">
        <v>18</v>
      </c>
      <c r="C21" s="67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66"/>
      <c r="B22" s="68"/>
      <c r="C22" s="68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66"/>
      <c r="B23" s="68"/>
      <c r="C23" s="69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66"/>
      <c r="B24" s="68"/>
      <c r="C24" s="67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66"/>
      <c r="B25" s="68"/>
      <c r="C25" s="68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66"/>
      <c r="B26" s="68"/>
      <c r="C26" s="69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66"/>
      <c r="B27" s="68"/>
      <c r="C27" s="67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66"/>
      <c r="B28" s="68"/>
      <c r="C28" s="68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64"/>
      <c r="B29" s="69"/>
      <c r="C29" s="69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70" t="s">
        <v>15</v>
      </c>
      <c r="B30" s="73" t="s">
        <v>19</v>
      </c>
      <c r="C30" s="73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71"/>
      <c r="B31" s="74"/>
      <c r="C31" s="74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72"/>
      <c r="B32" s="75"/>
      <c r="C32" s="75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70" t="s">
        <v>46</v>
      </c>
      <c r="B33" s="73" t="s">
        <v>19</v>
      </c>
      <c r="C33" s="73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71"/>
      <c r="B34" s="74"/>
      <c r="C34" s="74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72"/>
      <c r="B35" s="75"/>
      <c r="C35" s="75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63" t="s">
        <v>47</v>
      </c>
      <c r="B36" s="67" t="s">
        <v>19</v>
      </c>
      <c r="C36" s="67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66"/>
      <c r="B37" s="68"/>
      <c r="C37" s="68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64"/>
      <c r="B38" s="69"/>
      <c r="C38" s="69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63" t="s">
        <v>16</v>
      </c>
      <c r="B39" s="67" t="s">
        <v>19</v>
      </c>
      <c r="C39" s="67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66"/>
      <c r="B40" s="68"/>
      <c r="C40" s="68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64"/>
      <c r="B41" s="69"/>
      <c r="C41" s="69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63" t="s">
        <v>31</v>
      </c>
      <c r="B42" s="67" t="s">
        <v>19</v>
      </c>
      <c r="C42" s="67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66"/>
      <c r="B43" s="68"/>
      <c r="C43" s="68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66"/>
      <c r="B44" s="68"/>
      <c r="C44" s="69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66"/>
      <c r="B45" s="68"/>
      <c r="C45" s="67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66"/>
      <c r="B46" s="68"/>
      <c r="C46" s="68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66"/>
      <c r="B47" s="68"/>
      <c r="C47" s="69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66"/>
      <c r="B48" s="68"/>
      <c r="C48" s="67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66"/>
      <c r="B49" s="68"/>
      <c r="C49" s="68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64"/>
      <c r="B50" s="69"/>
      <c r="C50" s="69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D53-G17-G35</f>
        <v>1951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5465</v>
      </c>
    </row>
  </sheetData>
  <mergeCells count="43">
    <mergeCell ref="A42:A50"/>
    <mergeCell ref="B42:B50"/>
    <mergeCell ref="C42:C44"/>
    <mergeCell ref="C45:C47"/>
    <mergeCell ref="C48:C50"/>
    <mergeCell ref="A36:A38"/>
    <mergeCell ref="B36:B38"/>
    <mergeCell ref="C36:C38"/>
    <mergeCell ref="A39:A41"/>
    <mergeCell ref="B39:B41"/>
    <mergeCell ref="C39:C41"/>
    <mergeCell ref="A30:A32"/>
    <mergeCell ref="B30:B32"/>
    <mergeCell ref="C30:C32"/>
    <mergeCell ref="A33:A35"/>
    <mergeCell ref="B33:B35"/>
    <mergeCell ref="C33:C35"/>
    <mergeCell ref="A18:A20"/>
    <mergeCell ref="B18:B20"/>
    <mergeCell ref="C18:C20"/>
    <mergeCell ref="A21:A29"/>
    <mergeCell ref="B21:B29"/>
    <mergeCell ref="C21:C23"/>
    <mergeCell ref="C24:C26"/>
    <mergeCell ref="C27:C29"/>
    <mergeCell ref="A12:A14"/>
    <mergeCell ref="B12:B14"/>
    <mergeCell ref="C12:C14"/>
    <mergeCell ref="A15:A17"/>
    <mergeCell ref="B15:B17"/>
    <mergeCell ref="C15:C17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A0B1-EFD2-B942-9252-2A4831745308}">
  <dimension ref="A1:J27"/>
  <sheetViews>
    <sheetView workbookViewId="0">
      <selection activeCell="K22" sqref="K22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42" t="s">
        <v>69</v>
      </c>
      <c r="F1" s="45" t="s">
        <v>70</v>
      </c>
      <c r="G1" s="45" t="s">
        <v>71</v>
      </c>
      <c r="H1" s="45" t="s">
        <v>72</v>
      </c>
      <c r="I1" s="46" t="s">
        <v>75</v>
      </c>
      <c r="J1" s="46" t="s">
        <v>76</v>
      </c>
    </row>
    <row r="2" spans="1:10" ht="17" thickBot="1" x14ac:dyDescent="0.25">
      <c r="A2" s="38" t="s">
        <v>23</v>
      </c>
      <c r="B2" s="39" t="s">
        <v>18</v>
      </c>
      <c r="C2" s="39" t="s">
        <v>24</v>
      </c>
      <c r="D2" s="31" t="s">
        <v>25</v>
      </c>
      <c r="E2" s="31">
        <v>32</v>
      </c>
      <c r="F2" s="31">
        <v>259</v>
      </c>
      <c r="G2" s="31">
        <v>128</v>
      </c>
      <c r="H2" s="31">
        <v>813</v>
      </c>
      <c r="I2" s="47">
        <f>E2/(E2+F2)</f>
        <v>0.10996563573883161</v>
      </c>
      <c r="J2" s="47">
        <f>G2/(G2+H2)</f>
        <v>0.13602550478214664</v>
      </c>
    </row>
    <row r="3" spans="1:10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14</v>
      </c>
      <c r="F3" s="32">
        <v>143</v>
      </c>
      <c r="G3" s="32">
        <v>127</v>
      </c>
      <c r="H3" s="32">
        <v>1089</v>
      </c>
      <c r="I3" s="47">
        <f t="shared" ref="I3:I27" si="0">E3/(E3+F3)</f>
        <v>8.9171974522292988E-2</v>
      </c>
      <c r="J3" s="47">
        <f t="shared" ref="J3:J27" si="1">G3/(G3+H3)</f>
        <v>0.10444078947368421</v>
      </c>
    </row>
    <row r="4" spans="1:10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12</v>
      </c>
      <c r="F4" s="32">
        <v>73</v>
      </c>
      <c r="G4" s="31">
        <v>128</v>
      </c>
      <c r="H4" s="31">
        <v>813</v>
      </c>
      <c r="I4" s="47">
        <f t="shared" si="0"/>
        <v>0.14117647058823529</v>
      </c>
      <c r="J4" s="47">
        <f t="shared" si="1"/>
        <v>0.13602550478214664</v>
      </c>
    </row>
    <row r="5" spans="1:10" ht="17" thickBot="1" x14ac:dyDescent="0.25">
      <c r="A5" s="38" t="s">
        <v>23</v>
      </c>
      <c r="B5" s="39" t="s">
        <v>18</v>
      </c>
      <c r="C5" s="39" t="s">
        <v>28</v>
      </c>
      <c r="D5" s="31" t="s">
        <v>26</v>
      </c>
      <c r="E5" s="31">
        <v>10</v>
      </c>
      <c r="F5" s="31">
        <v>70</v>
      </c>
      <c r="G5" s="32">
        <v>127</v>
      </c>
      <c r="H5" s="32">
        <v>1089</v>
      </c>
      <c r="I5" s="47">
        <f t="shared" si="0"/>
        <v>0.125</v>
      </c>
      <c r="J5" s="47">
        <f t="shared" si="1"/>
        <v>0.10444078947368421</v>
      </c>
    </row>
    <row r="6" spans="1:10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47">
        <f t="shared" si="0"/>
        <v>0.13223140495867769</v>
      </c>
      <c r="J6" s="47">
        <f t="shared" si="1"/>
        <v>8.8607594936708861E-2</v>
      </c>
    </row>
    <row r="7" spans="1:10" ht="17" thickBot="1" x14ac:dyDescent="0.25">
      <c r="A7" s="37" t="s">
        <v>44</v>
      </c>
      <c r="B7" s="40" t="s">
        <v>18</v>
      </c>
      <c r="C7" s="40" t="s">
        <v>28</v>
      </c>
      <c r="D7" s="43" t="s">
        <v>26</v>
      </c>
      <c r="E7" s="43">
        <v>6</v>
      </c>
      <c r="F7" s="43">
        <v>77</v>
      </c>
      <c r="G7" s="43">
        <v>21</v>
      </c>
      <c r="H7" s="43">
        <v>250</v>
      </c>
      <c r="I7" s="47">
        <f t="shared" si="0"/>
        <v>7.2289156626506021E-2</v>
      </c>
      <c r="J7" s="47">
        <f t="shared" si="1"/>
        <v>7.7490774907749083E-2</v>
      </c>
    </row>
    <row r="8" spans="1:10" ht="17" thickBot="1" x14ac:dyDescent="0.25">
      <c r="A8" s="37" t="s">
        <v>73</v>
      </c>
      <c r="B8" s="40" t="s">
        <v>18</v>
      </c>
      <c r="C8" s="40" t="s">
        <v>24</v>
      </c>
      <c r="D8" s="43" t="s">
        <v>25</v>
      </c>
      <c r="E8" s="43">
        <v>18</v>
      </c>
      <c r="F8" s="43">
        <v>97</v>
      </c>
      <c r="G8" s="43">
        <v>66</v>
      </c>
      <c r="H8" s="43">
        <v>450</v>
      </c>
      <c r="I8" s="47">
        <f t="shared" si="0"/>
        <v>0.15652173913043479</v>
      </c>
      <c r="J8" s="47">
        <f t="shared" si="1"/>
        <v>0.12790697674418605</v>
      </c>
    </row>
    <row r="9" spans="1:10" ht="17" thickBot="1" x14ac:dyDescent="0.25">
      <c r="A9" s="37" t="s">
        <v>73</v>
      </c>
      <c r="B9" s="40" t="s">
        <v>18</v>
      </c>
      <c r="C9" s="4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  <c r="I9" s="47">
        <f t="shared" si="0"/>
        <v>0.1092436974789916</v>
      </c>
      <c r="J9" s="47">
        <f t="shared" si="1"/>
        <v>0.13108614232209737</v>
      </c>
    </row>
    <row r="10" spans="1:10" ht="17" thickBot="1" x14ac:dyDescent="0.25">
      <c r="A10" s="37" t="s">
        <v>29</v>
      </c>
      <c r="B10" s="40" t="s">
        <v>18</v>
      </c>
      <c r="C10" s="40" t="s">
        <v>28</v>
      </c>
      <c r="D10" s="15" t="s">
        <v>25</v>
      </c>
      <c r="E10" s="44">
        <v>15</v>
      </c>
      <c r="F10" s="44">
        <v>87</v>
      </c>
      <c r="G10" s="44">
        <v>37</v>
      </c>
      <c r="H10" s="44">
        <v>248</v>
      </c>
      <c r="I10" s="47">
        <f t="shared" si="0"/>
        <v>0.14705882352941177</v>
      </c>
      <c r="J10" s="47">
        <f t="shared" si="1"/>
        <v>0.12982456140350876</v>
      </c>
    </row>
    <row r="11" spans="1:10" ht="17" thickBot="1" x14ac:dyDescent="0.25">
      <c r="A11" s="37" t="s">
        <v>29</v>
      </c>
      <c r="B11" s="40" t="s">
        <v>18</v>
      </c>
      <c r="C11" s="40" t="s">
        <v>28</v>
      </c>
      <c r="D11" s="43" t="s">
        <v>26</v>
      </c>
      <c r="E11" s="43">
        <v>6</v>
      </c>
      <c r="F11" s="43">
        <v>49</v>
      </c>
      <c r="G11" s="43">
        <v>12</v>
      </c>
      <c r="H11" s="43">
        <v>141</v>
      </c>
      <c r="I11" s="47">
        <f t="shared" si="0"/>
        <v>0.10909090909090909</v>
      </c>
      <c r="J11" s="47">
        <f t="shared" si="1"/>
        <v>7.8431372549019607E-2</v>
      </c>
    </row>
    <row r="12" spans="1:10" ht="17" thickBot="1" x14ac:dyDescent="0.25">
      <c r="A12" s="37" t="s">
        <v>30</v>
      </c>
      <c r="B12" s="40" t="s">
        <v>18</v>
      </c>
      <c r="C12" s="40" t="s">
        <v>24</v>
      </c>
      <c r="D12" s="43" t="s">
        <v>25</v>
      </c>
      <c r="E12" s="43">
        <v>13</v>
      </c>
      <c r="F12" s="43">
        <v>110</v>
      </c>
      <c r="G12">
        <v>51</v>
      </c>
      <c r="H12">
        <v>330</v>
      </c>
      <c r="I12" s="47">
        <f t="shared" si="0"/>
        <v>0.10569105691056911</v>
      </c>
      <c r="J12" s="47">
        <f t="shared" si="1"/>
        <v>0.13385826771653545</v>
      </c>
    </row>
    <row r="13" spans="1:10" ht="17" thickBot="1" x14ac:dyDescent="0.25">
      <c r="A13" s="37" t="s">
        <v>30</v>
      </c>
      <c r="B13" s="40" t="s">
        <v>18</v>
      </c>
      <c r="C13" s="40" t="s">
        <v>24</v>
      </c>
      <c r="D13" s="15" t="s">
        <v>26</v>
      </c>
      <c r="E13" s="15">
        <v>30</v>
      </c>
      <c r="F13" s="15">
        <v>112</v>
      </c>
      <c r="G13">
        <v>71</v>
      </c>
      <c r="H13">
        <v>485</v>
      </c>
      <c r="I13" s="47">
        <f t="shared" si="0"/>
        <v>0.21126760563380281</v>
      </c>
      <c r="J13" s="47">
        <f t="shared" si="1"/>
        <v>0.12769784172661872</v>
      </c>
    </row>
    <row r="14" spans="1:10" ht="17" thickBot="1" x14ac:dyDescent="0.25">
      <c r="A14" s="37" t="s">
        <v>30</v>
      </c>
      <c r="B14" s="40" t="s">
        <v>18</v>
      </c>
      <c r="C14" s="40" t="s">
        <v>28</v>
      </c>
      <c r="D14" s="15" t="s">
        <v>25</v>
      </c>
      <c r="E14">
        <v>6</v>
      </c>
      <c r="F14">
        <v>48</v>
      </c>
      <c r="G14">
        <v>51</v>
      </c>
      <c r="H14">
        <v>330</v>
      </c>
      <c r="I14" s="47">
        <f t="shared" si="0"/>
        <v>0.1111111111111111</v>
      </c>
      <c r="J14" s="47">
        <f t="shared" si="1"/>
        <v>0.13385826771653545</v>
      </c>
    </row>
    <row r="15" spans="1:10" ht="17" thickBot="1" x14ac:dyDescent="0.25">
      <c r="A15" s="37" t="s">
        <v>30</v>
      </c>
      <c r="B15" s="40" t="s">
        <v>18</v>
      </c>
      <c r="C15" s="40" t="s">
        <v>28</v>
      </c>
      <c r="D15" s="43" t="s">
        <v>26</v>
      </c>
      <c r="E15">
        <v>13</v>
      </c>
      <c r="F15">
        <v>85</v>
      </c>
      <c r="G15">
        <v>71</v>
      </c>
      <c r="H15">
        <v>485</v>
      </c>
      <c r="I15" s="47">
        <f t="shared" si="0"/>
        <v>0.1326530612244898</v>
      </c>
      <c r="J15" s="47">
        <f t="shared" si="1"/>
        <v>0.12769784172661872</v>
      </c>
    </row>
    <row r="16" spans="1:10" ht="17" thickBot="1" x14ac:dyDescent="0.25">
      <c r="A16" s="37" t="s">
        <v>15</v>
      </c>
      <c r="B16" s="40" t="s">
        <v>19</v>
      </c>
      <c r="C16" s="4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  <c r="I16" s="47">
        <f t="shared" si="0"/>
        <v>0.24832214765100671</v>
      </c>
      <c r="J16" s="47">
        <f t="shared" si="1"/>
        <v>0.12264150943396226</v>
      </c>
    </row>
    <row r="17" spans="1:10" ht="17" thickBot="1" x14ac:dyDescent="0.25">
      <c r="A17" s="37" t="s">
        <v>15</v>
      </c>
      <c r="B17" s="40" t="s">
        <v>19</v>
      </c>
      <c r="C17" s="40" t="s">
        <v>28</v>
      </c>
      <c r="D17" s="43" t="s">
        <v>26</v>
      </c>
      <c r="E17" s="43">
        <v>8</v>
      </c>
      <c r="F17" s="43">
        <v>38</v>
      </c>
      <c r="G17" s="31">
        <v>11</v>
      </c>
      <c r="H17" s="31">
        <v>87</v>
      </c>
      <c r="I17" s="47">
        <f t="shared" si="0"/>
        <v>0.17391304347826086</v>
      </c>
      <c r="J17" s="47">
        <f t="shared" si="1"/>
        <v>0.11224489795918367</v>
      </c>
    </row>
    <row r="18" spans="1:10" ht="17" thickBot="1" x14ac:dyDescent="0.25">
      <c r="A18" s="37" t="s">
        <v>74</v>
      </c>
      <c r="B18" s="40" t="s">
        <v>19</v>
      </c>
      <c r="C18" s="40" t="s">
        <v>24</v>
      </c>
      <c r="D18" s="43" t="s">
        <v>25</v>
      </c>
      <c r="E18" s="43">
        <v>19</v>
      </c>
      <c r="F18" s="43">
        <v>189</v>
      </c>
      <c r="G18" s="43">
        <v>0</v>
      </c>
      <c r="H18" s="43">
        <v>0</v>
      </c>
      <c r="I18" s="47">
        <f t="shared" si="0"/>
        <v>9.1346153846153841E-2</v>
      </c>
      <c r="J18" s="47" t="e">
        <f t="shared" si="1"/>
        <v>#DIV/0!</v>
      </c>
    </row>
    <row r="19" spans="1:10" ht="17" thickBot="1" x14ac:dyDescent="0.25">
      <c r="A19" s="37" t="s">
        <v>74</v>
      </c>
      <c r="B19" s="40" t="s">
        <v>19</v>
      </c>
      <c r="C19" s="4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  <c r="I19" s="47">
        <f t="shared" si="0"/>
        <v>0</v>
      </c>
      <c r="J19" s="47" t="e">
        <f t="shared" si="1"/>
        <v>#DIV/0!</v>
      </c>
    </row>
    <row r="20" spans="1:10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44">
        <v>16</v>
      </c>
      <c r="F20" s="44">
        <v>137</v>
      </c>
      <c r="G20" s="44">
        <v>0</v>
      </c>
      <c r="H20" s="44">
        <v>33</v>
      </c>
      <c r="I20" s="47">
        <f t="shared" si="0"/>
        <v>0.10457516339869281</v>
      </c>
      <c r="J20" s="47">
        <f t="shared" si="1"/>
        <v>0</v>
      </c>
    </row>
    <row r="21" spans="1:10" ht="17" thickBot="1" x14ac:dyDescent="0.25">
      <c r="A21" s="37" t="s">
        <v>47</v>
      </c>
      <c r="B21" s="40" t="s">
        <v>19</v>
      </c>
      <c r="C21" s="40" t="s">
        <v>24</v>
      </c>
      <c r="D21" s="43" t="s">
        <v>26</v>
      </c>
      <c r="E21" s="43">
        <v>12</v>
      </c>
      <c r="F21" s="43">
        <v>70</v>
      </c>
      <c r="G21" s="43">
        <v>0</v>
      </c>
      <c r="H21" s="43">
        <v>17</v>
      </c>
      <c r="I21" s="47">
        <f t="shared" si="0"/>
        <v>0.14634146341463414</v>
      </c>
      <c r="J21" s="47">
        <f t="shared" si="1"/>
        <v>0</v>
      </c>
    </row>
    <row r="22" spans="1:10" ht="17" thickBot="1" x14ac:dyDescent="0.25">
      <c r="A22" s="37" t="s">
        <v>16</v>
      </c>
      <c r="B22" s="40" t="s">
        <v>19</v>
      </c>
      <c r="C22" s="40" t="s">
        <v>24</v>
      </c>
      <c r="D22" s="43" t="s">
        <v>25</v>
      </c>
      <c r="E22" s="43">
        <v>24</v>
      </c>
      <c r="F22" s="43">
        <v>181</v>
      </c>
      <c r="G22" s="41">
        <v>38</v>
      </c>
      <c r="H22" s="41">
        <v>262</v>
      </c>
      <c r="I22" s="47">
        <f t="shared" si="0"/>
        <v>0.11707317073170732</v>
      </c>
      <c r="J22" s="47">
        <f t="shared" si="1"/>
        <v>0.12666666666666668</v>
      </c>
    </row>
    <row r="23" spans="1:10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  <c r="I23" s="47">
        <f t="shared" si="0"/>
        <v>0.16494845360824742</v>
      </c>
      <c r="J23" s="47">
        <f t="shared" si="1"/>
        <v>4.9295774647887321E-2</v>
      </c>
    </row>
    <row r="24" spans="1:10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43">
        <v>11</v>
      </c>
      <c r="F24" s="43">
        <v>27</v>
      </c>
      <c r="G24" s="44">
        <v>11</v>
      </c>
      <c r="H24" s="44">
        <v>37</v>
      </c>
      <c r="I24" s="47">
        <f t="shared" si="0"/>
        <v>0.28947368421052633</v>
      </c>
      <c r="J24" s="47">
        <f t="shared" si="1"/>
        <v>0.22916666666666666</v>
      </c>
    </row>
    <row r="25" spans="1:10" ht="17" thickBot="1" x14ac:dyDescent="0.25">
      <c r="A25" s="37" t="s">
        <v>31</v>
      </c>
      <c r="B25" s="40" t="s">
        <v>19</v>
      </c>
      <c r="C25" s="40" t="s">
        <v>24</v>
      </c>
      <c r="D25" s="43" t="s">
        <v>26</v>
      </c>
      <c r="E25" s="43">
        <v>0</v>
      </c>
      <c r="F25" s="43">
        <v>14</v>
      </c>
      <c r="G25" s="43">
        <v>0</v>
      </c>
      <c r="H25" s="43">
        <v>39</v>
      </c>
      <c r="I25" s="47">
        <f t="shared" si="0"/>
        <v>0</v>
      </c>
      <c r="J25" s="47">
        <f t="shared" si="1"/>
        <v>0</v>
      </c>
    </row>
    <row r="26" spans="1:10" ht="17" thickBot="1" x14ac:dyDescent="0.25">
      <c r="A26" s="37" t="s">
        <v>31</v>
      </c>
      <c r="B26" s="40" t="s">
        <v>19</v>
      </c>
      <c r="C26" s="40" t="s">
        <v>28</v>
      </c>
      <c r="D26" s="43" t="s">
        <v>25</v>
      </c>
      <c r="E26" s="43">
        <v>5</v>
      </c>
      <c r="F26" s="43">
        <v>9</v>
      </c>
      <c r="G26" s="44">
        <v>11</v>
      </c>
      <c r="H26" s="44">
        <v>37</v>
      </c>
      <c r="I26" s="47">
        <f t="shared" si="0"/>
        <v>0.35714285714285715</v>
      </c>
      <c r="J26" s="47">
        <f t="shared" si="1"/>
        <v>0.22916666666666666</v>
      </c>
    </row>
    <row r="27" spans="1:10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43">
        <v>0</v>
      </c>
      <c r="F27" s="43">
        <v>5</v>
      </c>
      <c r="G27" s="43">
        <v>0</v>
      </c>
      <c r="H27" s="43">
        <v>39</v>
      </c>
      <c r="I27" s="47">
        <f t="shared" si="0"/>
        <v>0</v>
      </c>
      <c r="J27" s="4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9A9E-2A00-A94E-9AE6-35D3044329A5}">
  <dimension ref="A1:L40"/>
  <sheetViews>
    <sheetView zoomScale="119" workbookViewId="0">
      <selection activeCell="E4" sqref="E4"/>
    </sheetView>
  </sheetViews>
  <sheetFormatPr baseColWidth="10" defaultRowHeight="16" x14ac:dyDescent="0.2"/>
  <cols>
    <col min="1" max="1" width="32.1640625" bestFit="1" customWidth="1"/>
    <col min="5" max="6" width="10.83203125" style="47"/>
  </cols>
  <sheetData>
    <row r="1" spans="1:12" ht="17" thickBot="1" x14ac:dyDescent="0.25">
      <c r="A1" s="37" t="s">
        <v>65</v>
      </c>
      <c r="B1" s="37" t="s">
        <v>66</v>
      </c>
      <c r="C1" s="37" t="s">
        <v>67</v>
      </c>
      <c r="D1" s="37"/>
      <c r="E1" s="76" t="s">
        <v>84</v>
      </c>
      <c r="F1" s="76" t="s">
        <v>83</v>
      </c>
      <c r="G1" s="52" t="s">
        <v>69</v>
      </c>
      <c r="H1" s="55" t="s">
        <v>70</v>
      </c>
      <c r="I1" s="55" t="s">
        <v>71</v>
      </c>
      <c r="J1" s="55" t="s">
        <v>72</v>
      </c>
      <c r="K1" s="46"/>
      <c r="L1" s="46"/>
    </row>
    <row r="2" spans="1:12" ht="17" thickBot="1" x14ac:dyDescent="0.25">
      <c r="A2" s="38" t="s">
        <v>23</v>
      </c>
      <c r="B2" s="39" t="s">
        <v>18</v>
      </c>
      <c r="C2" s="39" t="s">
        <v>28</v>
      </c>
      <c r="D2" s="81"/>
      <c r="E2" s="83"/>
      <c r="F2" s="77" t="s">
        <v>25</v>
      </c>
      <c r="G2" s="49">
        <v>17</v>
      </c>
      <c r="H2" s="49">
        <v>134</v>
      </c>
      <c r="I2" s="49">
        <v>128</v>
      </c>
      <c r="J2" s="49">
        <v>813</v>
      </c>
      <c r="K2" s="47"/>
      <c r="L2" s="47">
        <f>G2+H2</f>
        <v>151</v>
      </c>
    </row>
    <row r="3" spans="1:12" ht="17" thickBot="1" x14ac:dyDescent="0.25">
      <c r="A3" s="38" t="s">
        <v>23</v>
      </c>
      <c r="B3" s="39" t="s">
        <v>18</v>
      </c>
      <c r="C3" s="39" t="s">
        <v>28</v>
      </c>
      <c r="D3" s="39"/>
      <c r="E3" s="84"/>
      <c r="F3" s="78" t="s">
        <v>26</v>
      </c>
      <c r="G3" s="32">
        <v>12</v>
      </c>
      <c r="H3" s="32">
        <v>92</v>
      </c>
      <c r="I3" s="32">
        <v>127</v>
      </c>
      <c r="J3" s="32">
        <v>1089</v>
      </c>
      <c r="K3" s="47"/>
      <c r="L3" s="47">
        <f>G3+H3</f>
        <v>104</v>
      </c>
    </row>
    <row r="4" spans="1:12" ht="17" thickBot="1" x14ac:dyDescent="0.25">
      <c r="A4" s="38" t="s">
        <v>77</v>
      </c>
      <c r="B4" s="39" t="s">
        <v>18</v>
      </c>
      <c r="C4" s="39" t="s">
        <v>28</v>
      </c>
      <c r="D4" s="39"/>
      <c r="E4" s="84">
        <f>G2/G3</f>
        <v>1.4166666666666667</v>
      </c>
      <c r="F4" s="78">
        <f>(G2+H2)/(G3+H3)</f>
        <v>1.4519230769230769</v>
      </c>
      <c r="G4" s="32">
        <f>SUM(G2:G3)</f>
        <v>29</v>
      </c>
      <c r="H4" s="32">
        <f t="shared" ref="H4:J4" si="0">SUM(H2:H3)</f>
        <v>226</v>
      </c>
      <c r="I4" s="32">
        <f t="shared" si="0"/>
        <v>255</v>
      </c>
      <c r="J4" s="32">
        <f t="shared" si="0"/>
        <v>1902</v>
      </c>
      <c r="K4" s="47"/>
      <c r="L4" s="47"/>
    </row>
    <row r="5" spans="1:12" ht="17" thickBot="1" x14ac:dyDescent="0.25">
      <c r="A5" s="38" t="s">
        <v>23</v>
      </c>
      <c r="B5" s="39" t="s">
        <v>18</v>
      </c>
      <c r="C5" s="39" t="s">
        <v>24</v>
      </c>
      <c r="D5" s="39"/>
      <c r="E5" s="84"/>
      <c r="F5" s="78" t="s">
        <v>26</v>
      </c>
      <c r="G5" s="32">
        <v>12</v>
      </c>
      <c r="H5" s="32">
        <v>121</v>
      </c>
      <c r="I5" s="49">
        <v>127</v>
      </c>
      <c r="J5" s="49">
        <v>1089</v>
      </c>
      <c r="K5" s="47"/>
      <c r="L5" s="47"/>
    </row>
    <row r="6" spans="1:12" ht="17" thickBot="1" x14ac:dyDescent="0.25">
      <c r="A6" s="38" t="s">
        <v>23</v>
      </c>
      <c r="B6" s="39" t="s">
        <v>18</v>
      </c>
      <c r="C6" s="39" t="s">
        <v>24</v>
      </c>
      <c r="D6" s="81"/>
      <c r="E6" s="83"/>
      <c r="F6" s="77" t="s">
        <v>25</v>
      </c>
      <c r="G6" s="49">
        <v>27</v>
      </c>
      <c r="H6" s="49">
        <v>198</v>
      </c>
      <c r="I6" s="32">
        <v>128</v>
      </c>
      <c r="J6" s="32">
        <v>813</v>
      </c>
      <c r="K6" s="47"/>
      <c r="L6" s="47"/>
    </row>
    <row r="7" spans="1:12" ht="17" thickBot="1" x14ac:dyDescent="0.25">
      <c r="A7" s="38" t="s">
        <v>78</v>
      </c>
      <c r="B7" s="39"/>
      <c r="C7" s="39"/>
      <c r="D7" s="39"/>
      <c r="E7" s="84">
        <f>G6/G5</f>
        <v>2.25</v>
      </c>
      <c r="F7" s="78">
        <f>(G6+H6)/(G5+H5)</f>
        <v>1.6917293233082706</v>
      </c>
      <c r="G7" s="32">
        <f>SUM(G5:G6)</f>
        <v>39</v>
      </c>
      <c r="H7" s="32">
        <f t="shared" ref="H7" si="1">SUM(H5:H6)</f>
        <v>319</v>
      </c>
      <c r="I7" s="32">
        <f t="shared" ref="I7" si="2">SUM(I5:I6)</f>
        <v>255</v>
      </c>
      <c r="J7" s="32">
        <f t="shared" ref="J7" si="3">SUM(J5:J6)</f>
        <v>1902</v>
      </c>
      <c r="K7" s="47"/>
      <c r="L7" s="47"/>
    </row>
    <row r="8" spans="1:12" ht="17" thickBot="1" x14ac:dyDescent="0.25">
      <c r="A8" s="37" t="s">
        <v>44</v>
      </c>
      <c r="B8" s="40" t="s">
        <v>18</v>
      </c>
      <c r="C8" s="40" t="s">
        <v>28</v>
      </c>
      <c r="D8" s="40"/>
      <c r="E8" s="85"/>
      <c r="F8" s="79" t="s">
        <v>26</v>
      </c>
      <c r="G8" s="15">
        <v>6</v>
      </c>
      <c r="H8" s="15">
        <v>77</v>
      </c>
      <c r="I8" s="15">
        <v>21</v>
      </c>
      <c r="J8" s="15">
        <v>250</v>
      </c>
      <c r="K8" s="47"/>
      <c r="L8" s="47"/>
    </row>
    <row r="9" spans="1:12" ht="17" thickBot="1" x14ac:dyDescent="0.25">
      <c r="A9" s="37" t="s">
        <v>44</v>
      </c>
      <c r="B9" s="40" t="s">
        <v>18</v>
      </c>
      <c r="C9" s="40" t="s">
        <v>28</v>
      </c>
      <c r="D9" s="82"/>
      <c r="E9" s="86"/>
      <c r="F9" s="80" t="s">
        <v>25</v>
      </c>
      <c r="G9" s="48">
        <v>16</v>
      </c>
      <c r="H9" s="48">
        <v>105</v>
      </c>
      <c r="I9" s="48">
        <v>35</v>
      </c>
      <c r="J9" s="48">
        <v>360</v>
      </c>
      <c r="K9" s="47"/>
      <c r="L9" s="47"/>
    </row>
    <row r="10" spans="1:12" ht="17" thickBot="1" x14ac:dyDescent="0.25">
      <c r="A10" s="37"/>
      <c r="B10" s="40"/>
      <c r="C10" s="40"/>
      <c r="D10" s="40"/>
      <c r="E10" s="85">
        <f>G9/G8</f>
        <v>2.6666666666666665</v>
      </c>
      <c r="F10" s="78">
        <f>(G9+H9)/(G8+H8)</f>
        <v>1.4578313253012047</v>
      </c>
      <c r="G10" s="32">
        <f>SUM(G8:G9)</f>
        <v>22</v>
      </c>
      <c r="H10" s="32">
        <f t="shared" ref="H10" si="4">SUM(H8:H9)</f>
        <v>182</v>
      </c>
      <c r="I10" s="32">
        <f t="shared" ref="I10" si="5">SUM(I8:I9)</f>
        <v>56</v>
      </c>
      <c r="J10" s="32">
        <f t="shared" ref="J10" si="6">SUM(J8:J9)</f>
        <v>610</v>
      </c>
      <c r="K10" s="47"/>
      <c r="L10" s="47"/>
    </row>
    <row r="11" spans="1:12" ht="17" thickBot="1" x14ac:dyDescent="0.25">
      <c r="A11" s="37" t="s">
        <v>15</v>
      </c>
      <c r="B11" s="40" t="s">
        <v>19</v>
      </c>
      <c r="C11" s="40" t="s">
        <v>28</v>
      </c>
      <c r="D11" s="82"/>
      <c r="E11" s="86"/>
      <c r="F11" s="80" t="s">
        <v>26</v>
      </c>
      <c r="G11" s="48">
        <v>8</v>
      </c>
      <c r="H11" s="48">
        <v>38</v>
      </c>
      <c r="I11" s="49">
        <v>11</v>
      </c>
      <c r="J11" s="49">
        <v>87</v>
      </c>
      <c r="K11" s="47"/>
      <c r="L11" s="47"/>
    </row>
    <row r="12" spans="1:12" ht="17" thickBot="1" x14ac:dyDescent="0.25">
      <c r="A12" s="37" t="s">
        <v>15</v>
      </c>
      <c r="B12" s="40" t="s">
        <v>19</v>
      </c>
      <c r="C12" s="40" t="s">
        <v>28</v>
      </c>
      <c r="D12" s="40"/>
      <c r="E12" s="85"/>
      <c r="F12" s="79" t="s">
        <v>25</v>
      </c>
      <c r="G12" s="15">
        <v>37</v>
      </c>
      <c r="H12" s="15">
        <v>112</v>
      </c>
      <c r="I12" s="32">
        <v>39</v>
      </c>
      <c r="J12" s="32">
        <v>279</v>
      </c>
      <c r="K12" s="47"/>
      <c r="L12" s="47"/>
    </row>
    <row r="13" spans="1:12" ht="17" thickBot="1" x14ac:dyDescent="0.25">
      <c r="A13" s="37"/>
      <c r="B13" s="40"/>
      <c r="C13" s="40"/>
      <c r="D13" s="40"/>
      <c r="E13" s="85">
        <f>G12/G11</f>
        <v>4.625</v>
      </c>
      <c r="F13" s="78">
        <f>(G12+H12)/(G11+H11)</f>
        <v>3.2391304347826089</v>
      </c>
      <c r="G13" s="32">
        <f>SUM(G11:G12)</f>
        <v>45</v>
      </c>
      <c r="H13" s="32">
        <f t="shared" ref="H13" si="7">SUM(H11:H12)</f>
        <v>150</v>
      </c>
      <c r="I13" s="32">
        <f t="shared" ref="I13" si="8">SUM(I11:I12)</f>
        <v>50</v>
      </c>
      <c r="J13" s="32">
        <f t="shared" ref="J13" si="9">SUM(J11:J12)</f>
        <v>366</v>
      </c>
      <c r="K13" s="47"/>
      <c r="L13" s="47"/>
    </row>
    <row r="14" spans="1:12" ht="17" thickBot="1" x14ac:dyDescent="0.25">
      <c r="A14" s="37" t="s">
        <v>74</v>
      </c>
      <c r="B14" s="40" t="s">
        <v>19</v>
      </c>
      <c r="C14" s="40" t="s">
        <v>24</v>
      </c>
      <c r="D14" s="40"/>
      <c r="E14" s="85"/>
      <c r="F14" s="79" t="s">
        <v>26</v>
      </c>
      <c r="G14" s="54">
        <v>0</v>
      </c>
      <c r="H14" s="54">
        <v>66</v>
      </c>
      <c r="I14" s="54">
        <v>0</v>
      </c>
      <c r="J14" s="54">
        <v>0</v>
      </c>
      <c r="K14" s="47"/>
      <c r="L14" s="47"/>
    </row>
    <row r="15" spans="1:12" ht="17" thickBot="1" x14ac:dyDescent="0.25">
      <c r="A15" s="37" t="s">
        <v>74</v>
      </c>
      <c r="B15" s="40" t="s">
        <v>19</v>
      </c>
      <c r="C15" s="40" t="s">
        <v>24</v>
      </c>
      <c r="D15" s="82"/>
      <c r="E15" s="86"/>
      <c r="F15" s="80" t="s">
        <v>25</v>
      </c>
      <c r="G15" s="53">
        <v>19</v>
      </c>
      <c r="H15" s="53">
        <v>189</v>
      </c>
      <c r="I15" s="53">
        <v>0</v>
      </c>
      <c r="J15" s="53">
        <v>0</v>
      </c>
      <c r="K15" s="47"/>
      <c r="L15" s="47"/>
    </row>
    <row r="16" spans="1:12" ht="17" thickBot="1" x14ac:dyDescent="0.25">
      <c r="A16" s="37"/>
      <c r="B16" s="40"/>
      <c r="C16" s="40"/>
      <c r="D16" s="40"/>
      <c r="E16" s="85" t="s">
        <v>85</v>
      </c>
      <c r="F16" s="78">
        <f>(G15+H15)/(G14+H14)</f>
        <v>3.1515151515151514</v>
      </c>
      <c r="G16" s="32">
        <f>SUM(G14:G15)</f>
        <v>19</v>
      </c>
      <c r="H16" s="32">
        <f t="shared" ref="H16" si="10">SUM(H14:H15)</f>
        <v>255</v>
      </c>
      <c r="I16" s="32">
        <f t="shared" ref="I16" si="11">SUM(I14:I15)</f>
        <v>0</v>
      </c>
      <c r="J16" s="32">
        <f t="shared" ref="J16" si="12">SUM(J14:J15)</f>
        <v>0</v>
      </c>
      <c r="K16" s="47"/>
      <c r="L16" s="47"/>
    </row>
    <row r="17" spans="1:12" ht="17" thickBot="1" x14ac:dyDescent="0.25">
      <c r="A17" s="37" t="s">
        <v>73</v>
      </c>
      <c r="B17" s="40" t="s">
        <v>18</v>
      </c>
      <c r="C17" s="40" t="s">
        <v>24</v>
      </c>
      <c r="D17" s="82"/>
      <c r="E17" s="86"/>
      <c r="F17" s="80" t="s">
        <v>26</v>
      </c>
      <c r="G17" s="48">
        <v>13</v>
      </c>
      <c r="H17" s="48">
        <v>106</v>
      </c>
      <c r="I17" s="48">
        <v>70</v>
      </c>
      <c r="J17" s="48">
        <v>464</v>
      </c>
      <c r="K17" s="47"/>
      <c r="L17" s="47"/>
    </row>
    <row r="18" spans="1:12" ht="17" thickBot="1" x14ac:dyDescent="0.25">
      <c r="A18" s="37" t="s">
        <v>73</v>
      </c>
      <c r="B18" s="40" t="s">
        <v>18</v>
      </c>
      <c r="C18" s="40" t="s">
        <v>24</v>
      </c>
      <c r="D18" s="40"/>
      <c r="E18" s="85"/>
      <c r="F18" s="79" t="s">
        <v>25</v>
      </c>
      <c r="G18" s="53">
        <v>18</v>
      </c>
      <c r="H18" s="53">
        <v>97</v>
      </c>
      <c r="I18" s="53">
        <v>66</v>
      </c>
      <c r="J18" s="53">
        <v>450</v>
      </c>
      <c r="K18" s="47"/>
      <c r="L18" s="47"/>
    </row>
    <row r="19" spans="1:12" ht="17" thickBot="1" x14ac:dyDescent="0.25">
      <c r="A19" s="37"/>
      <c r="B19" s="40"/>
      <c r="C19" s="40"/>
      <c r="D19" s="40"/>
      <c r="E19" s="85">
        <f>G18/G17</f>
        <v>1.3846153846153846</v>
      </c>
      <c r="F19" s="78">
        <f>(G18+H18)/(G17+H17)</f>
        <v>0.96638655462184875</v>
      </c>
      <c r="G19" s="32">
        <f>SUM(G17:G18)</f>
        <v>31</v>
      </c>
      <c r="H19" s="32">
        <f t="shared" ref="H19" si="13">SUM(H17:H18)</f>
        <v>203</v>
      </c>
      <c r="I19" s="32">
        <f t="shared" ref="I19" si="14">SUM(I17:I18)</f>
        <v>136</v>
      </c>
      <c r="J19" s="32">
        <f t="shared" ref="J19" si="15">SUM(J17:J18)</f>
        <v>914</v>
      </c>
      <c r="K19" s="47"/>
      <c r="L19" s="47"/>
    </row>
    <row r="20" spans="1:12" ht="17" thickBot="1" x14ac:dyDescent="0.25">
      <c r="A20" s="37" t="s">
        <v>29</v>
      </c>
      <c r="B20" s="40" t="s">
        <v>18</v>
      </c>
      <c r="C20" s="40" t="s">
        <v>28</v>
      </c>
      <c r="D20" s="40"/>
      <c r="E20" s="85"/>
      <c r="F20" s="79" t="s">
        <v>26</v>
      </c>
      <c r="G20" s="54">
        <v>6</v>
      </c>
      <c r="H20" s="54">
        <v>49</v>
      </c>
      <c r="I20" s="48">
        <v>12</v>
      </c>
      <c r="J20" s="48">
        <v>141</v>
      </c>
      <c r="K20" s="47"/>
      <c r="L20" s="47"/>
    </row>
    <row r="21" spans="1:12" ht="17" thickBot="1" x14ac:dyDescent="0.25">
      <c r="A21" s="37" t="s">
        <v>29</v>
      </c>
      <c r="B21" s="40" t="s">
        <v>18</v>
      </c>
      <c r="C21" s="40" t="s">
        <v>28</v>
      </c>
      <c r="D21" s="82"/>
      <c r="E21" s="86"/>
      <c r="F21" s="80" t="s">
        <v>25</v>
      </c>
      <c r="G21" s="48">
        <v>15</v>
      </c>
      <c r="H21" s="48">
        <v>87</v>
      </c>
      <c r="I21" s="48">
        <v>37</v>
      </c>
      <c r="J21" s="48">
        <v>248</v>
      </c>
      <c r="K21" s="47"/>
      <c r="L21" s="47"/>
    </row>
    <row r="22" spans="1:12" ht="17" thickBot="1" x14ac:dyDescent="0.25">
      <c r="A22" s="37"/>
      <c r="B22" s="40"/>
      <c r="C22" s="40"/>
      <c r="D22" s="40"/>
      <c r="E22" s="85">
        <f>G21/G20</f>
        <v>2.5</v>
      </c>
      <c r="F22" s="78">
        <f>(G21+H21)/(G20+H20)</f>
        <v>1.8545454545454545</v>
      </c>
      <c r="G22" s="32">
        <f>SUM(G20:G21)</f>
        <v>21</v>
      </c>
      <c r="H22" s="32">
        <f t="shared" ref="H22" si="16">SUM(H20:H21)</f>
        <v>136</v>
      </c>
      <c r="I22" s="32">
        <f t="shared" ref="I22" si="17">SUM(I20:I21)</f>
        <v>49</v>
      </c>
      <c r="J22" s="32">
        <f t="shared" ref="J22" si="18">SUM(J20:J21)</f>
        <v>389</v>
      </c>
      <c r="K22" s="47"/>
      <c r="L22" s="47"/>
    </row>
    <row r="23" spans="1:12" ht="17" thickBot="1" x14ac:dyDescent="0.25">
      <c r="A23" s="37" t="s">
        <v>30</v>
      </c>
      <c r="B23" s="40" t="s">
        <v>18</v>
      </c>
      <c r="C23" s="40" t="s">
        <v>28</v>
      </c>
      <c r="D23" s="40"/>
      <c r="E23" s="85"/>
      <c r="F23" s="79" t="s">
        <v>26</v>
      </c>
      <c r="G23" s="15">
        <v>20</v>
      </c>
      <c r="H23" s="15">
        <v>117</v>
      </c>
      <c r="I23" s="50">
        <v>71</v>
      </c>
      <c r="J23" s="50">
        <v>485</v>
      </c>
      <c r="K23" s="47"/>
      <c r="L23" s="47"/>
    </row>
    <row r="24" spans="1:12" ht="17" thickBot="1" x14ac:dyDescent="0.25">
      <c r="A24" s="37" t="s">
        <v>30</v>
      </c>
      <c r="B24" s="40" t="s">
        <v>18</v>
      </c>
      <c r="C24" s="40" t="s">
        <v>28</v>
      </c>
      <c r="D24" s="82"/>
      <c r="E24" s="86"/>
      <c r="F24" s="80" t="s">
        <v>25</v>
      </c>
      <c r="G24" s="48">
        <v>13</v>
      </c>
      <c r="H24" s="48">
        <v>73</v>
      </c>
      <c r="I24" s="51">
        <v>51</v>
      </c>
      <c r="J24" s="51">
        <v>330</v>
      </c>
      <c r="K24" s="47"/>
      <c r="L24" s="47"/>
    </row>
    <row r="25" spans="1:12" ht="17" thickBot="1" x14ac:dyDescent="0.25">
      <c r="A25" s="37"/>
      <c r="B25" s="40"/>
      <c r="C25" s="40"/>
      <c r="D25" s="40"/>
      <c r="E25" s="85">
        <f>G24/G23</f>
        <v>0.65</v>
      </c>
      <c r="F25" s="78">
        <f>(G24+H24)/(G23+H23)</f>
        <v>0.62773722627737227</v>
      </c>
      <c r="G25" s="32">
        <f>SUM(G23:G24)</f>
        <v>33</v>
      </c>
      <c r="H25" s="32">
        <f t="shared" ref="H25" si="19">SUM(H23:H24)</f>
        <v>190</v>
      </c>
      <c r="I25" s="32">
        <f t="shared" ref="I25" si="20">SUM(I23:I24)</f>
        <v>122</v>
      </c>
      <c r="J25" s="32">
        <f t="shared" ref="J25" si="21">SUM(J23:J24)</f>
        <v>815</v>
      </c>
      <c r="K25" s="47"/>
      <c r="L25" s="47"/>
    </row>
    <row r="26" spans="1:12" ht="17" thickBot="1" x14ac:dyDescent="0.25">
      <c r="A26" s="37" t="s">
        <v>30</v>
      </c>
      <c r="B26" s="40" t="s">
        <v>18</v>
      </c>
      <c r="C26" s="40" t="s">
        <v>24</v>
      </c>
      <c r="D26" s="82"/>
      <c r="E26" s="86"/>
      <c r="F26" s="80" t="s">
        <v>25</v>
      </c>
      <c r="G26" s="51">
        <v>6</v>
      </c>
      <c r="H26" s="51">
        <v>85</v>
      </c>
      <c r="I26" s="51">
        <v>51</v>
      </c>
      <c r="J26" s="51">
        <v>330</v>
      </c>
      <c r="K26" s="47"/>
      <c r="L26" s="47"/>
    </row>
    <row r="27" spans="1:12" ht="17" thickBot="1" x14ac:dyDescent="0.25">
      <c r="A27" s="37" t="s">
        <v>30</v>
      </c>
      <c r="B27" s="40" t="s">
        <v>18</v>
      </c>
      <c r="C27" s="40" t="s">
        <v>24</v>
      </c>
      <c r="D27" s="40"/>
      <c r="E27" s="85"/>
      <c r="F27" s="79" t="s">
        <v>26</v>
      </c>
      <c r="G27" s="50">
        <v>23</v>
      </c>
      <c r="H27" s="50">
        <v>80</v>
      </c>
      <c r="I27" s="50">
        <v>71</v>
      </c>
      <c r="J27" s="50">
        <v>485</v>
      </c>
      <c r="K27" s="47"/>
      <c r="L27" s="47"/>
    </row>
    <row r="28" spans="1:12" ht="17" thickBot="1" x14ac:dyDescent="0.25">
      <c r="A28" s="37"/>
      <c r="B28" s="40"/>
      <c r="C28" s="40"/>
      <c r="D28" s="40"/>
      <c r="E28" s="85">
        <f>G26/G27</f>
        <v>0.2608695652173913</v>
      </c>
      <c r="F28" s="78">
        <f>(G26+H26)/(G27+H27)</f>
        <v>0.88349514563106801</v>
      </c>
      <c r="G28" s="32">
        <f>SUM(G26:G27)</f>
        <v>29</v>
      </c>
      <c r="H28" s="32">
        <f t="shared" ref="H28" si="22">SUM(H26:H27)</f>
        <v>165</v>
      </c>
      <c r="I28" s="32">
        <f t="shared" ref="I28" si="23">SUM(I26:I27)</f>
        <v>122</v>
      </c>
      <c r="J28" s="32">
        <f t="shared" ref="J28" si="24">SUM(J26:J27)</f>
        <v>815</v>
      </c>
      <c r="K28" s="47"/>
      <c r="L28" s="47"/>
    </row>
    <row r="29" spans="1:12" ht="17" thickBot="1" x14ac:dyDescent="0.25">
      <c r="A29" s="37" t="s">
        <v>47</v>
      </c>
      <c r="B29" s="40" t="s">
        <v>19</v>
      </c>
      <c r="C29" s="40" t="s">
        <v>24</v>
      </c>
      <c r="D29" s="40"/>
      <c r="E29" s="85"/>
      <c r="F29" s="79" t="s">
        <v>25</v>
      </c>
      <c r="G29" s="54">
        <v>16</v>
      </c>
      <c r="H29" s="54">
        <v>137</v>
      </c>
      <c r="I29" s="54">
        <v>4</v>
      </c>
      <c r="J29" s="54">
        <v>33</v>
      </c>
      <c r="K29" s="47"/>
      <c r="L29" s="47"/>
    </row>
    <row r="30" spans="1:12" ht="17" thickBot="1" x14ac:dyDescent="0.25">
      <c r="A30" s="37" t="s">
        <v>47</v>
      </c>
      <c r="B30" s="40" t="s">
        <v>19</v>
      </c>
      <c r="C30" s="40" t="s">
        <v>24</v>
      </c>
      <c r="D30" s="82"/>
      <c r="E30" s="86"/>
      <c r="F30" s="80" t="s">
        <v>26</v>
      </c>
      <c r="G30" s="53">
        <v>12</v>
      </c>
      <c r="H30" s="53">
        <v>70</v>
      </c>
      <c r="I30" s="48">
        <v>3</v>
      </c>
      <c r="J30" s="48">
        <v>17</v>
      </c>
      <c r="K30" s="47"/>
      <c r="L30" s="47"/>
    </row>
    <row r="31" spans="1:12" ht="17" thickBot="1" x14ac:dyDescent="0.25">
      <c r="A31" s="37"/>
      <c r="B31" s="40"/>
      <c r="C31" s="40"/>
      <c r="D31" s="40"/>
      <c r="E31" s="85">
        <f>G29/G30</f>
        <v>1.3333333333333333</v>
      </c>
      <c r="F31" s="78">
        <f>(G29+H29)/(G30+H30)</f>
        <v>1.8658536585365855</v>
      </c>
      <c r="G31" s="32">
        <f>SUM(G29:G30)</f>
        <v>28</v>
      </c>
      <c r="H31" s="32">
        <f t="shared" ref="H31" si="25">SUM(H29:H30)</f>
        <v>207</v>
      </c>
      <c r="I31" s="32">
        <f t="shared" ref="I31" si="26">SUM(I29:I30)</f>
        <v>7</v>
      </c>
      <c r="J31" s="32">
        <f t="shared" ref="J31" si="27">SUM(J29:J30)</f>
        <v>50</v>
      </c>
      <c r="K31" s="47"/>
      <c r="L31" s="47"/>
    </row>
    <row r="32" spans="1:12" ht="17" thickBot="1" x14ac:dyDescent="0.25">
      <c r="A32" s="37" t="s">
        <v>16</v>
      </c>
      <c r="B32" s="40" t="s">
        <v>19</v>
      </c>
      <c r="C32" s="40" t="s">
        <v>24</v>
      </c>
      <c r="D32" s="82"/>
      <c r="E32" s="86"/>
      <c r="F32" s="80" t="s">
        <v>25</v>
      </c>
      <c r="G32" s="48">
        <v>24</v>
      </c>
      <c r="H32" s="48">
        <v>181</v>
      </c>
      <c r="I32" s="41">
        <v>38</v>
      </c>
      <c r="J32" s="41">
        <v>262</v>
      </c>
      <c r="K32" s="47"/>
      <c r="L32" s="47"/>
    </row>
    <row r="33" spans="1:12" ht="17" thickBot="1" x14ac:dyDescent="0.25">
      <c r="A33" s="37" t="s">
        <v>16</v>
      </c>
      <c r="B33" s="40" t="s">
        <v>19</v>
      </c>
      <c r="C33" s="40" t="s">
        <v>24</v>
      </c>
      <c r="D33" s="40"/>
      <c r="E33" s="85"/>
      <c r="F33" s="79" t="s">
        <v>26</v>
      </c>
      <c r="G33" s="15">
        <v>16</v>
      </c>
      <c r="H33" s="15">
        <v>81</v>
      </c>
      <c r="I33" s="41">
        <v>7</v>
      </c>
      <c r="J33" s="41">
        <v>135</v>
      </c>
      <c r="K33" s="47"/>
      <c r="L33" s="47"/>
    </row>
    <row r="34" spans="1:12" ht="17" thickBot="1" x14ac:dyDescent="0.25">
      <c r="A34" s="37"/>
      <c r="B34" s="40"/>
      <c r="C34" s="40"/>
      <c r="D34" s="40"/>
      <c r="E34" s="85">
        <f>G32/G33</f>
        <v>1.5</v>
      </c>
      <c r="F34" s="78">
        <f>(G32+H32)/(G33+H33)</f>
        <v>2.1134020618556701</v>
      </c>
      <c r="G34" s="32">
        <f>SUM(G32:G33)</f>
        <v>40</v>
      </c>
      <c r="H34" s="32">
        <f t="shared" ref="H34" si="28">SUM(H32:H33)</f>
        <v>262</v>
      </c>
      <c r="I34" s="32">
        <f t="shared" ref="I34" si="29">SUM(I32:I33)</f>
        <v>45</v>
      </c>
      <c r="J34" s="32">
        <f t="shared" ref="J34" si="30">SUM(J32:J33)</f>
        <v>397</v>
      </c>
      <c r="K34" s="47"/>
      <c r="L34" s="47"/>
    </row>
    <row r="35" spans="1:12" ht="17" thickBot="1" x14ac:dyDescent="0.25">
      <c r="A35" s="37" t="s">
        <v>31</v>
      </c>
      <c r="B35" s="40" t="s">
        <v>19</v>
      </c>
      <c r="C35" s="40" t="s">
        <v>28</v>
      </c>
      <c r="D35" s="40"/>
      <c r="E35" s="85"/>
      <c r="F35" s="79" t="s">
        <v>26</v>
      </c>
      <c r="G35" s="48">
        <v>0</v>
      </c>
      <c r="H35" s="48">
        <v>12</v>
      </c>
      <c r="I35" s="54">
        <v>4</v>
      </c>
      <c r="J35" s="54">
        <v>39</v>
      </c>
      <c r="K35" s="47"/>
      <c r="L35" s="47"/>
    </row>
    <row r="36" spans="1:12" ht="17" thickBot="1" x14ac:dyDescent="0.25">
      <c r="A36" s="37" t="s">
        <v>31</v>
      </c>
      <c r="B36" s="40" t="s">
        <v>19</v>
      </c>
      <c r="C36" s="40" t="s">
        <v>28</v>
      </c>
      <c r="D36" s="82"/>
      <c r="E36" s="86"/>
      <c r="F36" s="80" t="s">
        <v>25</v>
      </c>
      <c r="G36" s="48">
        <v>8</v>
      </c>
      <c r="H36" s="48">
        <v>18</v>
      </c>
      <c r="I36" s="48">
        <v>11</v>
      </c>
      <c r="J36" s="48">
        <v>37</v>
      </c>
      <c r="K36" s="47"/>
      <c r="L36" s="47"/>
    </row>
    <row r="37" spans="1:12" ht="17" thickBot="1" x14ac:dyDescent="0.25">
      <c r="A37" s="37"/>
      <c r="B37" s="40"/>
      <c r="C37" s="40"/>
      <c r="D37" s="40"/>
      <c r="E37" s="85" t="s">
        <v>85</v>
      </c>
      <c r="F37" s="78">
        <f>(G36+H36)/(G35+H35)</f>
        <v>2.1666666666666665</v>
      </c>
      <c r="G37" s="32">
        <f>SUM(G35:G36)</f>
        <v>8</v>
      </c>
      <c r="H37" s="32">
        <f t="shared" ref="H37" si="31">SUM(H35:H36)</f>
        <v>30</v>
      </c>
      <c r="I37" s="32">
        <f t="shared" ref="I37" si="32">SUM(I35:I36)</f>
        <v>15</v>
      </c>
      <c r="J37" s="32">
        <f t="shared" ref="J37" si="33">SUM(J35:J36)</f>
        <v>76</v>
      </c>
      <c r="K37" s="47"/>
      <c r="L37" s="47"/>
    </row>
    <row r="38" spans="1:12" ht="17" thickBot="1" x14ac:dyDescent="0.25">
      <c r="A38" s="37" t="s">
        <v>31</v>
      </c>
      <c r="B38" s="40" t="s">
        <v>19</v>
      </c>
      <c r="C38" s="40" t="s">
        <v>24</v>
      </c>
      <c r="D38" s="82"/>
      <c r="E38" s="86"/>
      <c r="F38" s="80" t="s">
        <v>26</v>
      </c>
      <c r="G38" s="48">
        <v>0</v>
      </c>
      <c r="H38" s="48">
        <v>7</v>
      </c>
      <c r="I38" s="54">
        <v>4</v>
      </c>
      <c r="J38" s="54">
        <v>39</v>
      </c>
      <c r="K38" s="47"/>
      <c r="L38" s="47"/>
    </row>
    <row r="39" spans="1:12" ht="17" thickBot="1" x14ac:dyDescent="0.25">
      <c r="A39" s="37" t="s">
        <v>31</v>
      </c>
      <c r="B39" s="40" t="s">
        <v>19</v>
      </c>
      <c r="C39" s="40" t="s">
        <v>24</v>
      </c>
      <c r="D39" s="40"/>
      <c r="E39" s="85"/>
      <c r="F39" s="79" t="s">
        <v>25</v>
      </c>
      <c r="G39" s="48">
        <v>8</v>
      </c>
      <c r="H39" s="48">
        <v>18</v>
      </c>
      <c r="I39" s="48">
        <v>11</v>
      </c>
      <c r="J39" s="48">
        <v>37</v>
      </c>
      <c r="K39" s="47"/>
      <c r="L39" s="47"/>
    </row>
    <row r="40" spans="1:12" ht="17" thickBot="1" x14ac:dyDescent="0.25">
      <c r="E40" s="47" t="s">
        <v>85</v>
      </c>
      <c r="F40" s="78">
        <f>(G39+H39)/(G38+H38)</f>
        <v>3.7142857142857144</v>
      </c>
      <c r="G40" s="32">
        <f>SUM(G38:G39)</f>
        <v>8</v>
      </c>
      <c r="H40" s="32">
        <f t="shared" ref="H40" si="34">SUM(H38:H39)</f>
        <v>25</v>
      </c>
      <c r="I40" s="32">
        <f t="shared" ref="I40" si="35">SUM(I38:I39)</f>
        <v>15</v>
      </c>
      <c r="J40" s="32">
        <f t="shared" ref="J40" si="36">SUM(J38:J39)</f>
        <v>76</v>
      </c>
    </row>
  </sheetData>
  <sortState xmlns:xlrd2="http://schemas.microsoft.com/office/spreadsheetml/2017/richdata2" ref="A2:L39">
    <sortCondition ref="A2:A39"/>
    <sortCondition ref="C2:C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DA95-5B5D-9647-8FF2-0DA09FF3856E}">
  <dimension ref="A1:H14"/>
  <sheetViews>
    <sheetView topLeftCell="F12" zoomScale="175" workbookViewId="0">
      <selection activeCell="G3" sqref="G3"/>
    </sheetView>
  </sheetViews>
  <sheetFormatPr baseColWidth="10" defaultRowHeight="16" x14ac:dyDescent="0.2"/>
  <sheetData>
    <row r="1" spans="1:8" ht="17" thickBot="1" x14ac:dyDescent="0.25">
      <c r="A1" s="37" t="s">
        <v>65</v>
      </c>
      <c r="B1" s="37" t="s">
        <v>66</v>
      </c>
      <c r="C1" s="37" t="s">
        <v>67</v>
      </c>
      <c r="D1" s="76" t="s">
        <v>68</v>
      </c>
      <c r="E1" s="52" t="s">
        <v>69</v>
      </c>
      <c r="F1" s="55" t="s">
        <v>70</v>
      </c>
      <c r="G1" s="55" t="s">
        <v>71</v>
      </c>
      <c r="H1" s="55" t="s">
        <v>72</v>
      </c>
    </row>
    <row r="2" spans="1:8" ht="17" thickBot="1" x14ac:dyDescent="0.25">
      <c r="A2" s="37" t="s">
        <v>77</v>
      </c>
      <c r="B2" s="40" t="s">
        <v>18</v>
      </c>
      <c r="C2" s="40" t="s">
        <v>28</v>
      </c>
      <c r="D2" s="78">
        <v>1.42</v>
      </c>
      <c r="E2" s="32">
        <v>29</v>
      </c>
      <c r="F2" s="32">
        <v>226</v>
      </c>
      <c r="G2" s="32">
        <v>255</v>
      </c>
      <c r="H2" s="32">
        <v>1902</v>
      </c>
    </row>
    <row r="3" spans="1:8" ht="17" thickBot="1" x14ac:dyDescent="0.25">
      <c r="A3" s="37" t="s">
        <v>78</v>
      </c>
      <c r="B3" s="40" t="s">
        <v>18</v>
      </c>
      <c r="C3" s="40" t="s">
        <v>24</v>
      </c>
      <c r="D3" s="78">
        <v>2.25</v>
      </c>
      <c r="E3" s="32">
        <v>39</v>
      </c>
      <c r="F3" s="32">
        <v>319</v>
      </c>
      <c r="G3" s="32">
        <v>255</v>
      </c>
      <c r="H3" s="32">
        <v>1902</v>
      </c>
    </row>
    <row r="4" spans="1:8" ht="17" thickBot="1" x14ac:dyDescent="0.25">
      <c r="A4" s="37" t="s">
        <v>44</v>
      </c>
      <c r="B4" s="40" t="s">
        <v>18</v>
      </c>
      <c r="C4" s="40" t="s">
        <v>28</v>
      </c>
      <c r="D4" s="78">
        <v>2.67</v>
      </c>
      <c r="E4" s="32">
        <v>22</v>
      </c>
      <c r="F4" s="32">
        <v>182</v>
      </c>
      <c r="G4" s="32">
        <v>56</v>
      </c>
      <c r="H4" s="32">
        <v>610</v>
      </c>
    </row>
    <row r="5" spans="1:8" ht="17" thickBot="1" x14ac:dyDescent="0.25">
      <c r="A5" s="37" t="s">
        <v>15</v>
      </c>
      <c r="B5" s="40" t="s">
        <v>19</v>
      </c>
      <c r="C5" s="40" t="s">
        <v>28</v>
      </c>
      <c r="D5" s="78">
        <v>4.63</v>
      </c>
      <c r="E5" s="32">
        <v>45</v>
      </c>
      <c r="F5" s="32">
        <v>150</v>
      </c>
      <c r="G5" s="32">
        <v>50</v>
      </c>
      <c r="H5" s="32">
        <v>366</v>
      </c>
    </row>
    <row r="6" spans="1:8" ht="17" thickBot="1" x14ac:dyDescent="0.25">
      <c r="A6" s="37" t="s">
        <v>74</v>
      </c>
      <c r="B6" s="40" t="s">
        <v>19</v>
      </c>
      <c r="C6" s="40" t="s">
        <v>24</v>
      </c>
      <c r="D6" s="78"/>
      <c r="E6" s="32">
        <v>19</v>
      </c>
      <c r="F6" s="32">
        <v>255</v>
      </c>
      <c r="G6" s="32">
        <v>0</v>
      </c>
      <c r="H6" s="32">
        <v>0</v>
      </c>
    </row>
    <row r="7" spans="1:8" ht="17" thickBot="1" x14ac:dyDescent="0.25">
      <c r="A7" s="37" t="s">
        <v>73</v>
      </c>
      <c r="B7" s="40" t="s">
        <v>18</v>
      </c>
      <c r="C7" s="40" t="s">
        <v>24</v>
      </c>
      <c r="D7" s="78">
        <v>1.38</v>
      </c>
      <c r="E7" s="32">
        <v>31</v>
      </c>
      <c r="F7" s="32">
        <v>203</v>
      </c>
      <c r="G7" s="32">
        <v>136</v>
      </c>
      <c r="H7" s="32">
        <v>914</v>
      </c>
    </row>
    <row r="8" spans="1:8" ht="17" thickBot="1" x14ac:dyDescent="0.25">
      <c r="A8" s="37" t="s">
        <v>29</v>
      </c>
      <c r="B8" s="40" t="s">
        <v>18</v>
      </c>
      <c r="C8" s="40" t="s">
        <v>28</v>
      </c>
      <c r="D8" s="78">
        <v>2.5</v>
      </c>
      <c r="E8" s="32">
        <v>21</v>
      </c>
      <c r="F8" s="32">
        <v>136</v>
      </c>
      <c r="G8" s="32">
        <v>49</v>
      </c>
      <c r="H8" s="32">
        <v>389</v>
      </c>
    </row>
    <row r="9" spans="1:8" ht="17" thickBot="1" x14ac:dyDescent="0.25">
      <c r="A9" s="37" t="s">
        <v>79</v>
      </c>
      <c r="B9" s="40" t="s">
        <v>18</v>
      </c>
      <c r="C9" s="40" t="s">
        <v>28</v>
      </c>
      <c r="D9" s="78">
        <v>0.65</v>
      </c>
      <c r="E9" s="32">
        <v>33</v>
      </c>
      <c r="F9" s="32">
        <v>190</v>
      </c>
      <c r="G9" s="32">
        <v>122</v>
      </c>
      <c r="H9" s="32">
        <v>815</v>
      </c>
    </row>
    <row r="10" spans="1:8" ht="17" thickBot="1" x14ac:dyDescent="0.25">
      <c r="A10" s="37" t="s">
        <v>80</v>
      </c>
      <c r="B10" s="40" t="s">
        <v>18</v>
      </c>
      <c r="C10" s="40" t="s">
        <v>24</v>
      </c>
      <c r="D10" s="78">
        <v>0.26</v>
      </c>
      <c r="E10" s="32">
        <v>29</v>
      </c>
      <c r="F10" s="32">
        <v>165</v>
      </c>
      <c r="G10" s="32">
        <v>122</v>
      </c>
      <c r="H10" s="32">
        <v>815</v>
      </c>
    </row>
    <row r="11" spans="1:8" ht="17" thickBot="1" x14ac:dyDescent="0.25">
      <c r="A11" s="37" t="s">
        <v>47</v>
      </c>
      <c r="B11" s="40" t="s">
        <v>19</v>
      </c>
      <c r="C11" s="40" t="s">
        <v>24</v>
      </c>
      <c r="D11" s="78">
        <v>1.33</v>
      </c>
      <c r="E11" s="32">
        <v>28</v>
      </c>
      <c r="F11" s="32">
        <v>207</v>
      </c>
      <c r="G11" s="32">
        <v>7</v>
      </c>
      <c r="H11" s="32">
        <v>50</v>
      </c>
    </row>
    <row r="12" spans="1:8" ht="17" thickBot="1" x14ac:dyDescent="0.25">
      <c r="A12" s="37" t="s">
        <v>16</v>
      </c>
      <c r="B12" s="40" t="s">
        <v>19</v>
      </c>
      <c r="C12" s="40" t="s">
        <v>24</v>
      </c>
      <c r="D12" s="78">
        <v>1.5</v>
      </c>
      <c r="E12" s="32">
        <v>40</v>
      </c>
      <c r="F12" s="32">
        <v>262</v>
      </c>
      <c r="G12" s="32">
        <v>45</v>
      </c>
      <c r="H12" s="32">
        <v>397</v>
      </c>
    </row>
    <row r="13" spans="1:8" ht="17" thickBot="1" x14ac:dyDescent="0.25">
      <c r="A13" s="37" t="s">
        <v>81</v>
      </c>
      <c r="B13" s="40" t="s">
        <v>19</v>
      </c>
      <c r="C13" s="40" t="s">
        <v>28</v>
      </c>
      <c r="D13" s="78"/>
      <c r="E13" s="32">
        <v>8</v>
      </c>
      <c r="F13" s="32">
        <v>30</v>
      </c>
      <c r="G13" s="32">
        <v>15</v>
      </c>
      <c r="H13" s="32">
        <v>76</v>
      </c>
    </row>
    <row r="14" spans="1:8" ht="17" thickBot="1" x14ac:dyDescent="0.25">
      <c r="A14" s="37" t="s">
        <v>82</v>
      </c>
      <c r="B14" s="40" t="s">
        <v>19</v>
      </c>
      <c r="C14" s="40" t="s">
        <v>28</v>
      </c>
      <c r="D14" s="78"/>
      <c r="E14" s="32">
        <v>8</v>
      </c>
      <c r="F14" s="32">
        <v>25</v>
      </c>
      <c r="G14" s="32">
        <v>15</v>
      </c>
      <c r="H14" s="32">
        <v>76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28BA-0466-AD4E-B880-34345DBAA574}">
  <dimension ref="A1:N22"/>
  <sheetViews>
    <sheetView tabSelected="1" topLeftCell="A3" zoomScale="169" workbookViewId="0">
      <selection activeCell="E12" sqref="E12:F12"/>
    </sheetView>
  </sheetViews>
  <sheetFormatPr baseColWidth="10" defaultRowHeight="16" x14ac:dyDescent="0.2"/>
  <cols>
    <col min="8" max="8" width="9" customWidth="1"/>
  </cols>
  <sheetData>
    <row r="1" spans="1:14" ht="17" thickBot="1" x14ac:dyDescent="0.25">
      <c r="A1" s="37" t="s">
        <v>65</v>
      </c>
      <c r="B1" s="37" t="s">
        <v>66</v>
      </c>
      <c r="C1" s="37" t="s">
        <v>67</v>
      </c>
      <c r="D1" s="76" t="s">
        <v>68</v>
      </c>
      <c r="E1" s="52" t="s">
        <v>69</v>
      </c>
      <c r="F1" s="55" t="s">
        <v>70</v>
      </c>
      <c r="G1" s="55" t="s">
        <v>71</v>
      </c>
      <c r="H1" s="55" t="s">
        <v>72</v>
      </c>
      <c r="I1" s="46" t="s">
        <v>94</v>
      </c>
      <c r="J1" s="46" t="s">
        <v>95</v>
      </c>
      <c r="K1" t="s">
        <v>20</v>
      </c>
      <c r="L1">
        <f>SUM(E2:F12)</f>
        <v>2194</v>
      </c>
      <c r="M1" s="46" t="s">
        <v>98</v>
      </c>
      <c r="N1">
        <f>SUM(E2:F14)</f>
        <v>2702</v>
      </c>
    </row>
    <row r="2" spans="1:14" ht="17" thickBot="1" x14ac:dyDescent="0.25">
      <c r="A2" s="37" t="s">
        <v>87</v>
      </c>
      <c r="B2" s="40" t="s">
        <v>18</v>
      </c>
      <c r="C2" s="40" t="s">
        <v>28</v>
      </c>
      <c r="D2" s="78">
        <v>1.4519230769230769</v>
      </c>
      <c r="E2" s="32">
        <v>29</v>
      </c>
      <c r="F2" s="32">
        <v>226</v>
      </c>
      <c r="G2" s="32">
        <v>255</v>
      </c>
      <c r="H2" s="32">
        <v>1902</v>
      </c>
      <c r="I2" s="47">
        <f>E2/(E2+F2)</f>
        <v>0.11372549019607843</v>
      </c>
      <c r="J2" s="47">
        <f>G2/(G2+H2)</f>
        <v>0.11821974965229486</v>
      </c>
      <c r="K2" t="s">
        <v>21</v>
      </c>
      <c r="L2">
        <f>SUM(G3:H11)</f>
        <v>6141</v>
      </c>
    </row>
    <row r="3" spans="1:14" ht="17" thickBot="1" x14ac:dyDescent="0.25">
      <c r="A3" s="37" t="s">
        <v>88</v>
      </c>
      <c r="B3" s="40" t="s">
        <v>18</v>
      </c>
      <c r="C3" s="40" t="s">
        <v>24</v>
      </c>
      <c r="D3" s="78">
        <v>1.6917293233082706</v>
      </c>
      <c r="E3" s="32">
        <v>39</v>
      </c>
      <c r="F3" s="32">
        <v>319</v>
      </c>
      <c r="G3" s="32">
        <v>255</v>
      </c>
      <c r="H3" s="32">
        <v>1902</v>
      </c>
      <c r="I3" s="47">
        <f t="shared" ref="I3:I12" si="0">E3/(E3+F3)</f>
        <v>0.10893854748603352</v>
      </c>
      <c r="J3" s="47">
        <f t="shared" ref="J3:J12" si="1">G3/(G3+H3)</f>
        <v>0.11821974965229486</v>
      </c>
      <c r="K3" t="s">
        <v>96</v>
      </c>
      <c r="L3">
        <f>L2+L1</f>
        <v>8335</v>
      </c>
    </row>
    <row r="4" spans="1:14" ht="17" thickBot="1" x14ac:dyDescent="0.25">
      <c r="A4" s="37" t="s">
        <v>44</v>
      </c>
      <c r="B4" s="40" t="s">
        <v>18</v>
      </c>
      <c r="C4" s="40" t="s">
        <v>28</v>
      </c>
      <c r="D4" s="78">
        <v>1.4578313253012047</v>
      </c>
      <c r="E4" s="32">
        <v>22</v>
      </c>
      <c r="F4" s="32">
        <v>182</v>
      </c>
      <c r="G4" s="32">
        <v>56</v>
      </c>
      <c r="H4" s="32">
        <v>610</v>
      </c>
      <c r="I4" s="47">
        <f t="shared" si="0"/>
        <v>0.10784313725490197</v>
      </c>
      <c r="J4" s="47">
        <f t="shared" si="1"/>
        <v>8.408408408408409E-2</v>
      </c>
    </row>
    <row r="5" spans="1:14" ht="17" thickBot="1" x14ac:dyDescent="0.25">
      <c r="A5" s="88" t="s">
        <v>86</v>
      </c>
      <c r="B5" s="40" t="s">
        <v>19</v>
      </c>
      <c r="C5" s="40" t="s">
        <v>28</v>
      </c>
      <c r="D5" s="78">
        <v>3.2391304347826089</v>
      </c>
      <c r="E5" s="32">
        <v>45</v>
      </c>
      <c r="F5" s="32">
        <v>150</v>
      </c>
      <c r="G5" s="32">
        <v>50</v>
      </c>
      <c r="H5" s="32">
        <v>366</v>
      </c>
      <c r="I5" s="47">
        <f t="shared" si="0"/>
        <v>0.23076923076923078</v>
      </c>
      <c r="J5" s="47">
        <f t="shared" si="1"/>
        <v>0.1201923076923077</v>
      </c>
      <c r="K5" t="s">
        <v>97</v>
      </c>
      <c r="L5" s="7">
        <f>SUM(E2:H14)-SUM(G2:H2,G8:H8,G11:H11)</f>
        <v>8956</v>
      </c>
    </row>
    <row r="6" spans="1:14" ht="17" thickBot="1" x14ac:dyDescent="0.25">
      <c r="A6" s="37" t="s">
        <v>29</v>
      </c>
      <c r="B6" s="40" t="s">
        <v>18</v>
      </c>
      <c r="C6" s="40" t="s">
        <v>28</v>
      </c>
      <c r="D6" s="78">
        <v>1.8545454545454545</v>
      </c>
      <c r="E6" s="32">
        <v>21</v>
      </c>
      <c r="F6" s="32">
        <v>136</v>
      </c>
      <c r="G6" s="32">
        <v>49</v>
      </c>
      <c r="H6" s="32">
        <v>389</v>
      </c>
      <c r="I6" s="47">
        <f t="shared" si="0"/>
        <v>0.13375796178343949</v>
      </c>
      <c r="J6" s="47">
        <f t="shared" si="1"/>
        <v>0.11187214611872145</v>
      </c>
    </row>
    <row r="7" spans="1:14" ht="17" thickBot="1" x14ac:dyDescent="0.25">
      <c r="A7" s="37" t="s">
        <v>89</v>
      </c>
      <c r="B7" s="40" t="s">
        <v>18</v>
      </c>
      <c r="C7" s="40" t="s">
        <v>28</v>
      </c>
      <c r="D7" s="78">
        <v>0.62773722627737205</v>
      </c>
      <c r="E7" s="32">
        <v>33</v>
      </c>
      <c r="F7" s="32">
        <v>190</v>
      </c>
      <c r="G7" s="32">
        <v>122</v>
      </c>
      <c r="H7" s="32">
        <v>815</v>
      </c>
      <c r="I7" s="47">
        <f t="shared" si="0"/>
        <v>0.14798206278026907</v>
      </c>
      <c r="J7" s="47">
        <f t="shared" si="1"/>
        <v>0.13020277481323372</v>
      </c>
    </row>
    <row r="8" spans="1:14" ht="17" thickBot="1" x14ac:dyDescent="0.25">
      <c r="A8" s="37" t="s">
        <v>90</v>
      </c>
      <c r="B8" s="40" t="s">
        <v>18</v>
      </c>
      <c r="C8" s="40" t="s">
        <v>24</v>
      </c>
      <c r="D8" s="78">
        <v>0.88349514563106801</v>
      </c>
      <c r="E8" s="32">
        <v>29</v>
      </c>
      <c r="F8" s="32">
        <v>165</v>
      </c>
      <c r="G8" s="32">
        <v>122</v>
      </c>
      <c r="H8" s="32">
        <v>815</v>
      </c>
      <c r="I8" s="47">
        <f t="shared" si="0"/>
        <v>0.14948453608247422</v>
      </c>
      <c r="J8" s="47">
        <f t="shared" si="1"/>
        <v>0.13020277481323372</v>
      </c>
    </row>
    <row r="9" spans="1:14" ht="17" thickBot="1" x14ac:dyDescent="0.25">
      <c r="A9" s="37" t="s">
        <v>47</v>
      </c>
      <c r="B9" s="40" t="s">
        <v>19</v>
      </c>
      <c r="C9" s="40" t="s">
        <v>24</v>
      </c>
      <c r="D9" s="78">
        <v>1.8658536585365855</v>
      </c>
      <c r="E9" s="32">
        <v>28</v>
      </c>
      <c r="F9" s="32">
        <v>207</v>
      </c>
      <c r="G9" s="32">
        <v>7</v>
      </c>
      <c r="H9" s="32">
        <v>50</v>
      </c>
      <c r="I9" s="47">
        <f t="shared" si="0"/>
        <v>0.11914893617021277</v>
      </c>
      <c r="J9" s="47">
        <f t="shared" si="1"/>
        <v>0.12280701754385964</v>
      </c>
    </row>
    <row r="10" spans="1:14" ht="17" thickBot="1" x14ac:dyDescent="0.25">
      <c r="A10" s="37" t="s">
        <v>91</v>
      </c>
      <c r="B10" s="40" t="s">
        <v>19</v>
      </c>
      <c r="C10" s="40" t="s">
        <v>24</v>
      </c>
      <c r="D10" s="78">
        <v>2.1134020618556701</v>
      </c>
      <c r="E10" s="32">
        <v>40</v>
      </c>
      <c r="F10" s="32">
        <v>262</v>
      </c>
      <c r="G10" s="32">
        <v>45</v>
      </c>
      <c r="H10" s="32">
        <v>397</v>
      </c>
      <c r="I10" s="47">
        <f t="shared" si="0"/>
        <v>0.13245033112582782</v>
      </c>
      <c r="J10" s="47">
        <f t="shared" si="1"/>
        <v>0.10180995475113122</v>
      </c>
    </row>
    <row r="11" spans="1:14" ht="17" thickBot="1" x14ac:dyDescent="0.25">
      <c r="A11" s="37" t="s">
        <v>92</v>
      </c>
      <c r="B11" s="40" t="s">
        <v>19</v>
      </c>
      <c r="C11" s="40" t="s">
        <v>28</v>
      </c>
      <c r="D11" s="78">
        <v>2.1666666666666665</v>
      </c>
      <c r="E11" s="32">
        <v>8</v>
      </c>
      <c r="F11" s="32">
        <v>30</v>
      </c>
      <c r="G11" s="32">
        <v>15</v>
      </c>
      <c r="H11" s="32">
        <v>76</v>
      </c>
      <c r="I11" s="47">
        <f t="shared" si="0"/>
        <v>0.21052631578947367</v>
      </c>
      <c r="J11" s="47">
        <f t="shared" si="1"/>
        <v>0.16483516483516483</v>
      </c>
    </row>
    <row r="12" spans="1:14" ht="17" thickBot="1" x14ac:dyDescent="0.25">
      <c r="A12" s="37" t="s">
        <v>93</v>
      </c>
      <c r="B12" s="40" t="s">
        <v>19</v>
      </c>
      <c r="C12" s="40" t="s">
        <v>24</v>
      </c>
      <c r="D12" s="78">
        <v>3.7142857142857144</v>
      </c>
      <c r="E12" s="32">
        <v>8</v>
      </c>
      <c r="F12" s="32">
        <v>25</v>
      </c>
      <c r="G12" s="32">
        <v>15</v>
      </c>
      <c r="H12" s="32">
        <v>76</v>
      </c>
      <c r="I12" s="47">
        <f t="shared" si="0"/>
        <v>0.24242424242424243</v>
      </c>
      <c r="J12" s="47">
        <f t="shared" si="1"/>
        <v>0.16483516483516483</v>
      </c>
    </row>
    <row r="13" spans="1:14" ht="17" thickBot="1" x14ac:dyDescent="0.25">
      <c r="A13" s="37" t="s">
        <v>74</v>
      </c>
      <c r="B13" s="40" t="s">
        <v>19</v>
      </c>
      <c r="C13" s="40" t="s">
        <v>24</v>
      </c>
      <c r="D13" s="78">
        <v>3.1515151515151514</v>
      </c>
      <c r="E13" s="32">
        <v>19</v>
      </c>
      <c r="F13" s="32">
        <v>255</v>
      </c>
      <c r="G13" s="32">
        <v>0</v>
      </c>
      <c r="H13" s="32">
        <v>0</v>
      </c>
      <c r="I13" s="47">
        <f>E13/(E13+F13)</f>
        <v>6.9343065693430656E-2</v>
      </c>
      <c r="J13" s="47" t="s">
        <v>85</v>
      </c>
    </row>
    <row r="14" spans="1:14" ht="17" thickBot="1" x14ac:dyDescent="0.25">
      <c r="A14" s="37" t="s">
        <v>73</v>
      </c>
      <c r="B14" s="40" t="s">
        <v>18</v>
      </c>
      <c r="C14" s="40" t="s">
        <v>24</v>
      </c>
      <c r="D14" s="78">
        <v>0.96638655462184875</v>
      </c>
      <c r="E14" s="32">
        <v>31</v>
      </c>
      <c r="F14" s="32">
        <v>203</v>
      </c>
      <c r="G14" s="32">
        <v>136</v>
      </c>
      <c r="H14" s="32">
        <v>914</v>
      </c>
      <c r="I14" s="47">
        <f>E14/(E14+F14)</f>
        <v>0.13247863247863248</v>
      </c>
      <c r="J14" s="47">
        <f>G14/(G14+H14)</f>
        <v>0.12952380952380951</v>
      </c>
    </row>
    <row r="16" spans="1:14" x14ac:dyDescent="0.2">
      <c r="G16">
        <f>358+90+165</f>
        <v>613</v>
      </c>
      <c r="H16">
        <f>G2+H2</f>
        <v>2157</v>
      </c>
    </row>
    <row r="18" spans="3:9" x14ac:dyDescent="0.2">
      <c r="C18" t="s">
        <v>99</v>
      </c>
      <c r="D18" s="7">
        <f>SUM(E3:F3,E8:F9,E11:F14)</f>
        <v>1366</v>
      </c>
      <c r="E18" t="s">
        <v>101</v>
      </c>
      <c r="F18">
        <f>SUM(E3:F3,E8:F9,E11:F12)</f>
        <v>858</v>
      </c>
      <c r="H18" t="s">
        <v>103</v>
      </c>
      <c r="I18">
        <f>SUM(E2:F2)-MA_RD_MF_cases!E2-MA_RD_MF_cases!F2</f>
        <v>90</v>
      </c>
    </row>
    <row r="19" spans="3:9" x14ac:dyDescent="0.2">
      <c r="C19" t="s">
        <v>100</v>
      </c>
      <c r="D19">
        <f>SUM(E2:F2,E4:F7,E11:F11)</f>
        <v>1072</v>
      </c>
      <c r="E19" t="s">
        <v>102</v>
      </c>
      <c r="F19">
        <f>SUM(E2:F2,E4:F7,E11:F11)</f>
        <v>1072</v>
      </c>
    </row>
    <row r="20" spans="3:9" x14ac:dyDescent="0.2">
      <c r="H20" t="s">
        <v>11</v>
      </c>
      <c r="I20">
        <f>SUM(E7:F7)-SUM(MA_RD_MF_cases!E7:F7)</f>
        <v>71</v>
      </c>
    </row>
    <row r="22" spans="3:9" x14ac:dyDescent="0.2">
      <c r="H22" t="s">
        <v>104</v>
      </c>
      <c r="I22">
        <f>SUM(E12:F12)-SUM(MA_RD_MF_cases!E12:F12)</f>
        <v>-19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B36E-F7EF-B94F-B861-3827139BC8F1}">
  <dimension ref="A1:J18"/>
  <sheetViews>
    <sheetView zoomScale="169" workbookViewId="0">
      <selection activeCell="E11" sqref="E11:F11"/>
    </sheetView>
  </sheetViews>
  <sheetFormatPr baseColWidth="10" defaultRowHeight="16" x14ac:dyDescent="0.2"/>
  <cols>
    <col min="1" max="1" width="32.1640625" bestFit="1" customWidth="1"/>
  </cols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76" t="s">
        <v>68</v>
      </c>
      <c r="E1" s="52" t="s">
        <v>69</v>
      </c>
      <c r="F1" s="55" t="s">
        <v>70</v>
      </c>
      <c r="G1" s="55" t="s">
        <v>71</v>
      </c>
      <c r="H1" s="55" t="s">
        <v>72</v>
      </c>
      <c r="I1" s="89" t="s">
        <v>94</v>
      </c>
      <c r="J1" s="89" t="s">
        <v>95</v>
      </c>
    </row>
    <row r="2" spans="1:10" ht="17" thickBot="1" x14ac:dyDescent="0.25">
      <c r="A2" s="37" t="s">
        <v>87</v>
      </c>
      <c r="B2" s="40" t="s">
        <v>18</v>
      </c>
      <c r="C2" s="40" t="s">
        <v>28</v>
      </c>
      <c r="D2" s="78">
        <v>1.0625</v>
      </c>
      <c r="E2" s="41">
        <v>22</v>
      </c>
      <c r="F2" s="41">
        <v>143</v>
      </c>
      <c r="G2" s="41">
        <v>255</v>
      </c>
      <c r="H2" s="41">
        <v>1902</v>
      </c>
      <c r="I2" s="19">
        <v>0.13333333333333333</v>
      </c>
      <c r="J2" s="19">
        <v>0.11821974965229486</v>
      </c>
    </row>
    <row r="3" spans="1:10" ht="17" thickBot="1" x14ac:dyDescent="0.25">
      <c r="A3" s="37" t="s">
        <v>88</v>
      </c>
      <c r="B3" s="40" t="s">
        <v>18</v>
      </c>
      <c r="C3" s="40" t="s">
        <v>24</v>
      </c>
      <c r="D3" s="90">
        <v>1.8535031847133758</v>
      </c>
      <c r="E3" s="41">
        <v>46</v>
      </c>
      <c r="F3" s="41">
        <v>402</v>
      </c>
      <c r="G3" s="41">
        <v>255</v>
      </c>
      <c r="H3" s="41">
        <v>1902</v>
      </c>
      <c r="I3" s="19">
        <v>0.10267857142857142</v>
      </c>
      <c r="J3" s="19">
        <v>0.11821974965229486</v>
      </c>
    </row>
    <row r="4" spans="1:10" ht="17" thickBot="1" x14ac:dyDescent="0.25">
      <c r="A4" s="37" t="s">
        <v>44</v>
      </c>
      <c r="B4" s="40" t="s">
        <v>18</v>
      </c>
      <c r="C4" s="40" t="s">
        <v>28</v>
      </c>
      <c r="D4" s="90">
        <v>1.46</v>
      </c>
      <c r="E4" s="41">
        <v>22</v>
      </c>
      <c r="F4" s="41">
        <v>182</v>
      </c>
      <c r="G4" s="41">
        <v>56</v>
      </c>
      <c r="H4" s="41">
        <v>610</v>
      </c>
      <c r="I4" s="19">
        <v>0.11</v>
      </c>
      <c r="J4" s="19">
        <v>0.08</v>
      </c>
    </row>
    <row r="5" spans="1:10" ht="17" thickBot="1" x14ac:dyDescent="0.25">
      <c r="A5" s="87" t="s">
        <v>86</v>
      </c>
      <c r="B5" s="40" t="s">
        <v>19</v>
      </c>
      <c r="C5" s="40" t="s">
        <v>28</v>
      </c>
      <c r="D5" s="90">
        <v>3.24</v>
      </c>
      <c r="E5" s="41">
        <v>45</v>
      </c>
      <c r="F5" s="41">
        <v>150</v>
      </c>
      <c r="G5" s="41">
        <v>50</v>
      </c>
      <c r="H5" s="41">
        <v>366</v>
      </c>
      <c r="I5" s="19">
        <v>0.23</v>
      </c>
      <c r="J5" s="19">
        <v>0.12</v>
      </c>
    </row>
    <row r="6" spans="1:10" ht="17" thickBot="1" x14ac:dyDescent="0.25">
      <c r="A6" s="37" t="s">
        <v>29</v>
      </c>
      <c r="B6" s="40" t="s">
        <v>18</v>
      </c>
      <c r="C6" s="40" t="s">
        <v>28</v>
      </c>
      <c r="D6" s="90">
        <v>1.85</v>
      </c>
      <c r="E6" s="41">
        <v>21</v>
      </c>
      <c r="F6" s="41">
        <v>136</v>
      </c>
      <c r="G6" s="41">
        <v>49</v>
      </c>
      <c r="H6" s="41">
        <v>389</v>
      </c>
      <c r="I6" s="19">
        <v>0.13</v>
      </c>
      <c r="J6" s="19">
        <v>0.11</v>
      </c>
    </row>
    <row r="7" spans="1:10" ht="17" thickBot="1" x14ac:dyDescent="0.25">
      <c r="A7" s="37" t="s">
        <v>89</v>
      </c>
      <c r="B7" s="40" t="s">
        <v>18</v>
      </c>
      <c r="C7" s="40" t="s">
        <v>28</v>
      </c>
      <c r="D7" s="90">
        <v>0.55102040816326525</v>
      </c>
      <c r="E7" s="41">
        <v>19</v>
      </c>
      <c r="F7" s="41">
        <v>133</v>
      </c>
      <c r="G7" s="41">
        <v>122</v>
      </c>
      <c r="H7" s="41">
        <v>815</v>
      </c>
      <c r="I7" s="19">
        <v>0.125</v>
      </c>
      <c r="J7" s="19">
        <v>0.13020277481323372</v>
      </c>
    </row>
    <row r="8" spans="1:10" ht="17" thickBot="1" x14ac:dyDescent="0.25">
      <c r="A8" s="37" t="s">
        <v>90</v>
      </c>
      <c r="B8" s="40" t="s">
        <v>18</v>
      </c>
      <c r="C8" s="40" t="s">
        <v>24</v>
      </c>
      <c r="D8" s="90">
        <v>0.86619718309859151</v>
      </c>
      <c r="E8" s="41">
        <v>43</v>
      </c>
      <c r="F8" s="41">
        <v>222</v>
      </c>
      <c r="G8" s="41">
        <v>122</v>
      </c>
      <c r="H8" s="41">
        <v>815</v>
      </c>
      <c r="I8" s="19">
        <v>0.16226415094339622</v>
      </c>
      <c r="J8" s="19">
        <v>0.13020277481323372</v>
      </c>
    </row>
    <row r="9" spans="1:10" ht="17" thickBot="1" x14ac:dyDescent="0.25">
      <c r="A9" s="37" t="s">
        <v>47</v>
      </c>
      <c r="B9" s="40" t="s">
        <v>19</v>
      </c>
      <c r="C9" s="40" t="s">
        <v>24</v>
      </c>
      <c r="D9" s="90">
        <v>1.87</v>
      </c>
      <c r="E9" s="41">
        <v>28</v>
      </c>
      <c r="F9" s="41">
        <v>207</v>
      </c>
      <c r="G9" s="41">
        <v>7</v>
      </c>
      <c r="H9" s="41">
        <v>50</v>
      </c>
      <c r="I9" s="19">
        <v>0.12</v>
      </c>
      <c r="J9" s="19">
        <v>0.12</v>
      </c>
    </row>
    <row r="10" spans="1:10" ht="17" thickBot="1" x14ac:dyDescent="0.25">
      <c r="A10" s="37" t="s">
        <v>91</v>
      </c>
      <c r="B10" s="40" t="s">
        <v>19</v>
      </c>
      <c r="C10" s="40" t="s">
        <v>24</v>
      </c>
      <c r="D10" s="90">
        <v>2.11</v>
      </c>
      <c r="E10" s="41">
        <v>40</v>
      </c>
      <c r="F10" s="41">
        <v>262</v>
      </c>
      <c r="G10" s="41">
        <v>45</v>
      </c>
      <c r="H10" s="41">
        <v>397</v>
      </c>
      <c r="I10" s="19">
        <v>0.13</v>
      </c>
      <c r="J10" s="19">
        <v>0.1</v>
      </c>
    </row>
    <row r="11" spans="1:10" ht="17" thickBot="1" x14ac:dyDescent="0.25">
      <c r="A11" s="37" t="s">
        <v>92</v>
      </c>
      <c r="B11" s="40" t="s">
        <v>19</v>
      </c>
      <c r="C11" s="40" t="s">
        <v>28</v>
      </c>
      <c r="D11" s="90">
        <v>2.8</v>
      </c>
      <c r="E11" s="41">
        <v>5</v>
      </c>
      <c r="F11" s="41">
        <v>14</v>
      </c>
      <c r="G11" s="41">
        <v>11</v>
      </c>
      <c r="H11" s="41">
        <v>76</v>
      </c>
      <c r="I11" s="19">
        <v>0.26315789473684209</v>
      </c>
      <c r="J11" s="19">
        <v>0.12643678160919541</v>
      </c>
    </row>
    <row r="12" spans="1:10" ht="17" thickBot="1" x14ac:dyDescent="0.25">
      <c r="A12" s="37" t="s">
        <v>93</v>
      </c>
      <c r="B12" s="40" t="s">
        <v>19</v>
      </c>
      <c r="C12" s="40" t="s">
        <v>24</v>
      </c>
      <c r="D12" s="90">
        <v>2.7142857142857144</v>
      </c>
      <c r="E12" s="41">
        <v>11</v>
      </c>
      <c r="F12" s="41">
        <v>41</v>
      </c>
      <c r="G12" s="41">
        <v>11</v>
      </c>
      <c r="H12" s="41">
        <v>76</v>
      </c>
      <c r="I12" s="19">
        <v>0.21153846153846154</v>
      </c>
      <c r="J12" s="19">
        <v>0.12643678160919541</v>
      </c>
    </row>
    <row r="13" spans="1:10" ht="17" thickBot="1" x14ac:dyDescent="0.25">
      <c r="A13" s="37" t="s">
        <v>74</v>
      </c>
      <c r="B13" s="40" t="s">
        <v>19</v>
      </c>
      <c r="C13" s="40" t="s">
        <v>24</v>
      </c>
      <c r="D13" s="90">
        <v>3.15</v>
      </c>
      <c r="E13" s="41">
        <v>19</v>
      </c>
      <c r="F13" s="41">
        <v>255</v>
      </c>
      <c r="G13" s="41">
        <v>0</v>
      </c>
      <c r="H13" s="41">
        <v>0</v>
      </c>
      <c r="I13" s="19">
        <v>7.0000000000000007E-2</v>
      </c>
      <c r="J13" s="19" t="s">
        <v>85</v>
      </c>
    </row>
    <row r="14" spans="1:10" ht="17" thickBot="1" x14ac:dyDescent="0.25">
      <c r="A14" s="37" t="s">
        <v>73</v>
      </c>
      <c r="B14" s="40" t="s">
        <v>18</v>
      </c>
      <c r="C14" s="40" t="s">
        <v>24</v>
      </c>
      <c r="D14" s="90">
        <v>0.97</v>
      </c>
      <c r="E14" s="41">
        <v>31</v>
      </c>
      <c r="F14" s="41">
        <v>203</v>
      </c>
      <c r="G14" s="41">
        <v>136</v>
      </c>
      <c r="H14" s="41">
        <v>914</v>
      </c>
      <c r="I14" s="19">
        <v>0.13</v>
      </c>
      <c r="J14" s="19">
        <v>0.13</v>
      </c>
    </row>
    <row r="18" spans="7:7" x14ac:dyDescent="0.2">
      <c r="G18">
        <f>G10+H10</f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A36-5674-0F4C-9112-EA4C27F6C29D}">
  <dimension ref="A1:H27"/>
  <sheetViews>
    <sheetView workbookViewId="0">
      <selection activeCell="I9" sqref="I9"/>
    </sheetView>
  </sheetViews>
  <sheetFormatPr baseColWidth="10" defaultRowHeight="16" x14ac:dyDescent="0.2"/>
  <sheetData>
    <row r="1" spans="1:8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33" t="s">
        <v>69</v>
      </c>
      <c r="F1" s="36" t="s">
        <v>70</v>
      </c>
      <c r="G1" s="36" t="s">
        <v>71</v>
      </c>
      <c r="H1" s="36" t="s">
        <v>72</v>
      </c>
    </row>
    <row r="2" spans="1:8" ht="17" thickBot="1" x14ac:dyDescent="0.25">
      <c r="A2" s="38" t="s">
        <v>23</v>
      </c>
      <c r="B2" s="39" t="s">
        <v>18</v>
      </c>
      <c r="C2" s="39" t="s">
        <v>24</v>
      </c>
      <c r="D2" s="31" t="s">
        <v>25</v>
      </c>
      <c r="E2" s="31">
        <v>27</v>
      </c>
      <c r="F2" s="31">
        <v>198</v>
      </c>
      <c r="G2" s="31">
        <v>128</v>
      </c>
      <c r="H2" s="31">
        <v>813</v>
      </c>
    </row>
    <row r="3" spans="1:8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</row>
    <row r="4" spans="1:8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17</v>
      </c>
      <c r="F4" s="32">
        <v>134</v>
      </c>
      <c r="G4" s="31">
        <v>128</v>
      </c>
      <c r="H4" s="31">
        <v>813</v>
      </c>
    </row>
    <row r="5" spans="1:8" ht="17" thickBot="1" x14ac:dyDescent="0.25">
      <c r="A5" s="38" t="s">
        <v>23</v>
      </c>
      <c r="B5" s="39" t="s">
        <v>18</v>
      </c>
      <c r="C5" s="39" t="s">
        <v>28</v>
      </c>
      <c r="D5" s="31" t="s">
        <v>26</v>
      </c>
      <c r="E5" s="31">
        <v>12</v>
      </c>
      <c r="F5" s="31">
        <v>92</v>
      </c>
      <c r="G5" s="32">
        <v>127</v>
      </c>
      <c r="H5" s="32">
        <v>1089</v>
      </c>
    </row>
    <row r="6" spans="1:8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</row>
    <row r="7" spans="1:8" ht="17" thickBot="1" x14ac:dyDescent="0.25">
      <c r="A7" s="37" t="s">
        <v>44</v>
      </c>
      <c r="B7" s="40" t="s">
        <v>18</v>
      </c>
      <c r="C7" s="4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</row>
    <row r="8" spans="1:8" ht="17" thickBot="1" x14ac:dyDescent="0.25">
      <c r="A8" s="37" t="s">
        <v>73</v>
      </c>
      <c r="B8" s="40" t="s">
        <v>18</v>
      </c>
      <c r="C8" s="4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</row>
    <row r="9" spans="1:8" ht="17" thickBot="1" x14ac:dyDescent="0.25">
      <c r="A9" s="37" t="s">
        <v>73</v>
      </c>
      <c r="B9" s="40" t="s">
        <v>18</v>
      </c>
      <c r="C9" s="4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</row>
    <row r="10" spans="1:8" ht="17" thickBot="1" x14ac:dyDescent="0.25">
      <c r="A10" s="37" t="s">
        <v>29</v>
      </c>
      <c r="B10" s="40" t="s">
        <v>18</v>
      </c>
      <c r="C10" s="4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</row>
    <row r="11" spans="1:8" ht="17" thickBot="1" x14ac:dyDescent="0.25">
      <c r="A11" s="37" t="s">
        <v>29</v>
      </c>
      <c r="B11" s="40" t="s">
        <v>18</v>
      </c>
      <c r="C11" s="4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</row>
    <row r="12" spans="1:8" ht="17" thickBot="1" x14ac:dyDescent="0.25">
      <c r="A12" s="37" t="s">
        <v>30</v>
      </c>
      <c r="B12" s="40" t="s">
        <v>18</v>
      </c>
      <c r="C12" s="4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</row>
    <row r="13" spans="1:8" ht="17" thickBot="1" x14ac:dyDescent="0.25">
      <c r="A13" s="37" t="s">
        <v>30</v>
      </c>
      <c r="B13" s="40" t="s">
        <v>18</v>
      </c>
      <c r="C13" s="4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</row>
    <row r="14" spans="1:8" ht="17" thickBot="1" x14ac:dyDescent="0.25">
      <c r="A14" s="37" t="s">
        <v>30</v>
      </c>
      <c r="B14" s="40" t="s">
        <v>18</v>
      </c>
      <c r="C14" s="4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</row>
    <row r="15" spans="1:8" ht="17" thickBot="1" x14ac:dyDescent="0.25">
      <c r="A15" s="37" t="s">
        <v>30</v>
      </c>
      <c r="B15" s="40" t="s">
        <v>18</v>
      </c>
      <c r="C15" s="4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</row>
    <row r="16" spans="1:8" ht="17" thickBot="1" x14ac:dyDescent="0.25">
      <c r="A16" s="37" t="s">
        <v>15</v>
      </c>
      <c r="B16" s="40" t="s">
        <v>19</v>
      </c>
      <c r="C16" s="4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</row>
    <row r="17" spans="1:8" ht="17" thickBot="1" x14ac:dyDescent="0.25">
      <c r="A17" s="37" t="s">
        <v>15</v>
      </c>
      <c r="B17" s="40" t="s">
        <v>19</v>
      </c>
      <c r="C17" s="4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</row>
    <row r="18" spans="1:8" ht="17" thickBot="1" x14ac:dyDescent="0.25">
      <c r="A18" s="37" t="s">
        <v>74</v>
      </c>
      <c r="B18" s="40" t="s">
        <v>19</v>
      </c>
      <c r="C18" s="4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</row>
    <row r="19" spans="1:8" ht="17" thickBot="1" x14ac:dyDescent="0.25">
      <c r="A19" s="37" t="s">
        <v>74</v>
      </c>
      <c r="B19" s="40" t="s">
        <v>19</v>
      </c>
      <c r="C19" s="4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</row>
    <row r="20" spans="1:8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35">
        <v>16</v>
      </c>
      <c r="F20" s="35">
        <v>137</v>
      </c>
      <c r="G20" s="35">
        <v>4</v>
      </c>
      <c r="H20" s="35">
        <v>33</v>
      </c>
    </row>
    <row r="21" spans="1:8" ht="17" thickBot="1" x14ac:dyDescent="0.25">
      <c r="A21" s="37" t="s">
        <v>47</v>
      </c>
      <c r="B21" s="40" t="s">
        <v>19</v>
      </c>
      <c r="C21" s="40" t="s">
        <v>24</v>
      </c>
      <c r="D21" s="34" t="s">
        <v>26</v>
      </c>
      <c r="E21" s="34">
        <v>12</v>
      </c>
      <c r="F21" s="34">
        <v>70</v>
      </c>
      <c r="G21" s="34">
        <v>3</v>
      </c>
      <c r="H21" s="34">
        <v>17</v>
      </c>
    </row>
    <row r="22" spans="1:8" ht="17" thickBot="1" x14ac:dyDescent="0.25">
      <c r="A22" s="37" t="s">
        <v>16</v>
      </c>
      <c r="B22" s="40" t="s">
        <v>19</v>
      </c>
      <c r="C22" s="40" t="s">
        <v>24</v>
      </c>
      <c r="D22" s="34" t="s">
        <v>25</v>
      </c>
      <c r="E22" s="34">
        <v>24</v>
      </c>
      <c r="F22" s="34">
        <v>181</v>
      </c>
      <c r="G22" s="41">
        <v>38</v>
      </c>
      <c r="H22" s="41">
        <v>262</v>
      </c>
    </row>
    <row r="23" spans="1:8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</row>
    <row r="24" spans="1:8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</row>
    <row r="25" spans="1:8" ht="17" thickBot="1" x14ac:dyDescent="0.25">
      <c r="A25" s="37" t="s">
        <v>31</v>
      </c>
      <c r="B25" s="40" t="s">
        <v>19</v>
      </c>
      <c r="C25" s="40" t="s">
        <v>24</v>
      </c>
      <c r="D25" s="34" t="s">
        <v>26</v>
      </c>
      <c r="E25" s="34">
        <v>3</v>
      </c>
      <c r="F25" s="34">
        <v>7</v>
      </c>
      <c r="G25" s="34">
        <v>4</v>
      </c>
      <c r="H25" s="34">
        <v>39</v>
      </c>
    </row>
    <row r="26" spans="1:8" ht="17" thickBot="1" x14ac:dyDescent="0.25">
      <c r="A26" s="37" t="s">
        <v>31</v>
      </c>
      <c r="B26" s="40" t="s">
        <v>19</v>
      </c>
      <c r="C26" s="4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</row>
    <row r="27" spans="1:8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34">
        <v>1</v>
      </c>
      <c r="F27" s="34">
        <v>12</v>
      </c>
      <c r="G27" s="34">
        <v>4</v>
      </c>
      <c r="H27" s="34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sexmatch_strict_comorbid_DLD</vt:lpstr>
      <vt:lpstr>sexmatch_strict_comorbid_RD</vt:lpstr>
      <vt:lpstr>DLD_sex_MF_master</vt:lpstr>
      <vt:lpstr>MA_DLD_MF_cases_NRH</vt:lpstr>
      <vt:lpstr>MA_DLD_MF_cases</vt:lpstr>
      <vt:lpstr>MA_RD_MF_cases</vt:lpstr>
      <vt:lpstr>sexmatch_strict_all_split</vt:lpstr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2021-12-05T21:07:02Z</dcterms:modified>
</cp:coreProperties>
</file>