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730" windowHeight="10035"/>
  </bookViews>
  <sheets>
    <sheet name="12500" sheetId="1" r:id="rId1"/>
    <sheet name="25000" sheetId="5" r:id="rId2"/>
    <sheet name="Hoja2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M6" i="5" l="1"/>
  <c r="M6" i="1"/>
  <c r="K15" i="1"/>
  <c r="C17" i="1"/>
  <c r="K14" i="1"/>
  <c r="H14" i="1"/>
  <c r="M8" i="1" l="1"/>
  <c r="F7" i="5"/>
  <c r="D7" i="5"/>
  <c r="H7" i="5"/>
  <c r="L7" i="5" s="1"/>
  <c r="G6" i="5"/>
  <c r="K6" i="5" s="1"/>
  <c r="F6" i="5"/>
  <c r="I6" i="5" s="1"/>
  <c r="D6" i="5"/>
  <c r="G5" i="5"/>
  <c r="K5" i="5" s="1"/>
  <c r="F5" i="5"/>
  <c r="I5" i="5" s="1"/>
  <c r="D5" i="5"/>
  <c r="G4" i="5"/>
  <c r="K4" i="5" s="1"/>
  <c r="F4" i="5"/>
  <c r="I4" i="5" s="1"/>
  <c r="D4" i="5"/>
  <c r="J3" i="5"/>
  <c r="E3" i="5"/>
  <c r="G3" i="5" s="1"/>
  <c r="K3" i="5" s="1"/>
  <c r="D3" i="5"/>
  <c r="I3" i="5" s="1"/>
  <c r="A3" i="5"/>
  <c r="J2" i="5"/>
  <c r="I2" i="5"/>
  <c r="H2" i="5"/>
  <c r="L2" i="5" s="1"/>
  <c r="G2" i="5"/>
  <c r="K2" i="5" s="1"/>
  <c r="D3" i="1"/>
  <c r="A3" i="1"/>
  <c r="E3" i="1"/>
  <c r="F7" i="1"/>
  <c r="D7" i="1"/>
  <c r="F4" i="1"/>
  <c r="D4" i="1"/>
  <c r="F6" i="1"/>
  <c r="D6" i="1"/>
  <c r="J6" i="1"/>
  <c r="F5" i="1"/>
  <c r="D5" i="1"/>
  <c r="G4" i="1" l="1"/>
  <c r="K4" i="1" s="1"/>
  <c r="H2" i="1"/>
  <c r="L2" i="1" s="1"/>
  <c r="H7" i="1"/>
  <c r="L7" i="1" s="1"/>
  <c r="I4" i="1"/>
  <c r="J2" i="1"/>
  <c r="J7" i="1"/>
  <c r="G6" i="1"/>
  <c r="K6" i="1" s="1"/>
  <c r="H3" i="1"/>
  <c r="L3" i="1" s="1"/>
  <c r="I5" i="1"/>
  <c r="I6" i="1"/>
  <c r="J3" i="1"/>
  <c r="G5" i="1"/>
  <c r="K5" i="1" s="1"/>
  <c r="G7" i="1"/>
  <c r="K7" i="1" s="1"/>
  <c r="H4" i="1"/>
  <c r="L4" i="1" s="1"/>
  <c r="I2" i="1"/>
  <c r="I7" i="1"/>
  <c r="J4" i="1"/>
  <c r="G3" i="1"/>
  <c r="K3" i="1" s="1"/>
  <c r="G2" i="1"/>
  <c r="K2" i="1" s="1"/>
  <c r="H5" i="1"/>
  <c r="L5" i="1" s="1"/>
  <c r="H6" i="1"/>
  <c r="L6" i="1" s="1"/>
  <c r="I3" i="1"/>
  <c r="J5" i="1"/>
  <c r="J4" i="5"/>
  <c r="J5" i="5"/>
  <c r="J6" i="5"/>
  <c r="I7" i="5"/>
  <c r="J7" i="5"/>
  <c r="H3" i="5"/>
  <c r="L3" i="5" s="1"/>
  <c r="H4" i="5"/>
  <c r="L4" i="5" s="1"/>
  <c r="H5" i="5"/>
  <c r="L5" i="5" s="1"/>
  <c r="H6" i="5"/>
  <c r="L6" i="5" s="1"/>
  <c r="G7" i="5"/>
  <c r="K7" i="5" s="1"/>
</calcChain>
</file>

<file path=xl/comments1.xml><?xml version="1.0" encoding="utf-8"?>
<comments xmlns="http://schemas.openxmlformats.org/spreadsheetml/2006/main">
  <authors>
    <author>Lisbeth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10 uL</t>
        </r>
      </text>
    </comment>
  </commentList>
</comments>
</file>

<file path=xl/comments2.xml><?xml version="1.0" encoding="utf-8"?>
<comments xmlns="http://schemas.openxmlformats.org/spreadsheetml/2006/main">
  <authors>
    <author>Lisbeth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10 uL</t>
        </r>
      </text>
    </comment>
  </commentList>
</comments>
</file>

<file path=xl/sharedStrings.xml><?xml version="1.0" encoding="utf-8"?>
<sst xmlns="http://schemas.openxmlformats.org/spreadsheetml/2006/main" count="67" uniqueCount="40">
  <si>
    <t>Marca</t>
  </si>
  <si>
    <t>Longitud (um)</t>
  </si>
  <si>
    <t>Volumen Jeringa (mL)</t>
  </si>
  <si>
    <t>Volumen (uL)</t>
  </si>
  <si>
    <t>Flujo máx (uL/h)</t>
  </si>
  <si>
    <t>Flujo min (mL/min)</t>
  </si>
  <si>
    <t>Flujo máx (mL/min)</t>
  </si>
  <si>
    <t>Longitud (mm)</t>
  </si>
  <si>
    <t>Volumen (mL)</t>
  </si>
  <si>
    <t>Frecuencia mínima (pulso/paso)</t>
  </si>
  <si>
    <t>vueltaMotor/1vueltaEje (del reductor)</t>
  </si>
  <si>
    <t>vuelta Eje (mm)</t>
  </si>
  <si>
    <t>Calibración teórica (pulsos/mm)</t>
  </si>
  <si>
    <t>pasos/vuelta motor</t>
  </si>
  <si>
    <t>Frecuencia mánima (pulso/paso)</t>
  </si>
  <si>
    <t>Flujo mín (uL/h)</t>
  </si>
  <si>
    <t>Flujo min (nL/min)</t>
  </si>
  <si>
    <t>Flujo máx (nL/min)</t>
  </si>
  <si>
    <t>Hamilton</t>
  </si>
  <si>
    <t>Terumo</t>
  </si>
  <si>
    <t>Coronel</t>
  </si>
  <si>
    <t>Rymco</t>
  </si>
  <si>
    <t>Frecuencia Minima</t>
  </si>
  <si>
    <t>Frecuencia Maxima</t>
  </si>
  <si>
    <t>Multiplicador</t>
  </si>
  <si>
    <t>Hz</t>
  </si>
  <si>
    <t>Reductor</t>
  </si>
  <si>
    <t>RPM max (eje)</t>
  </si>
  <si>
    <t>RPM motor</t>
  </si>
  <si>
    <t>Calibracion</t>
  </si>
  <si>
    <t>pulso/paso</t>
  </si>
  <si>
    <t>paso/vuelta motor</t>
  </si>
  <si>
    <t>Rosca</t>
  </si>
  <si>
    <t>mm/vuelta eje</t>
  </si>
  <si>
    <t>vuelta motor/vuelta eje</t>
  </si>
  <si>
    <t>vuelta motor/min</t>
  </si>
  <si>
    <t>vuelta eje/min</t>
  </si>
  <si>
    <t>pulso/s</t>
  </si>
  <si>
    <t>pulso/mm</t>
  </si>
  <si>
    <t>Micro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</si>
</sst>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3" tint="0.39997558519241921"/>
      </right>
      <top/>
      <bottom/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 style="medium">
        <color theme="3" tint="0.39997558519241921"/>
      </left>
      <right/>
      <top/>
      <bottom/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3" tint="0.39997558519241921"/>
      </left>
      <right style="thin">
        <color theme="3" tint="0.39997558519241921"/>
      </right>
      <top style="medium">
        <color theme="3" tint="0.39997558519241921"/>
      </top>
      <bottom/>
      <diagonal/>
    </border>
    <border>
      <left style="medium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medium">
        <color theme="3" tint="0.39997558519241921"/>
      </right>
      <top/>
      <bottom style="thin">
        <color theme="3" tint="0.39997558519241921"/>
      </bottom>
      <diagonal/>
    </border>
    <border>
      <left style="medium">
        <color theme="3" tint="0.39997558519241921"/>
      </left>
      <right style="thin">
        <color theme="3" tint="0.39997558519241921"/>
      </right>
      <top/>
      <bottom/>
      <diagonal/>
    </border>
    <border>
      <left style="medium">
        <color theme="3" tint="0.39997558519241921"/>
      </left>
      <right style="thin">
        <color theme="3" tint="0.39997558519241921"/>
      </right>
      <top/>
      <bottom style="medium">
        <color theme="3" tint="0.3999755851924192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/>
    </xf>
    <xf numFmtId="0" fontId="0" fillId="0" borderId="0" xfId="0" applyBorder="1"/>
    <xf numFmtId="164" fontId="0" fillId="0" borderId="0" xfId="0" applyNumberFormat="1" applyBorder="1" applyAlignment="1">
      <alignment horizontal="right" vertical="center"/>
    </xf>
    <xf numFmtId="165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 wrapText="1"/>
    </xf>
    <xf numFmtId="0" fontId="0" fillId="0" borderId="5" xfId="0" applyBorder="1"/>
    <xf numFmtId="0" fontId="0" fillId="0" borderId="9" xfId="0" applyBorder="1"/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4" xfId="0" applyBorder="1"/>
    <xf numFmtId="1" fontId="0" fillId="0" borderId="0" xfId="0" applyNumberFormat="1" applyBorder="1" applyAlignment="1">
      <alignment horizontal="right" vertical="center"/>
    </xf>
    <xf numFmtId="2" fontId="0" fillId="0" borderId="0" xfId="0" applyNumberFormat="1" applyBorder="1" applyAlignment="1">
      <alignment horizontal="righ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0" fontId="0" fillId="2" borderId="12" xfId="0" applyFill="1" applyBorder="1"/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1" fontId="1" fillId="0" borderId="14" xfId="0" applyNumberFormat="1" applyFont="1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1" fontId="0" fillId="0" borderId="0" xfId="0" applyNumberFormat="1"/>
    <xf numFmtId="1" fontId="0" fillId="0" borderId="14" xfId="0" applyNumberFormat="1" applyBorder="1"/>
  </cellXfs>
  <cellStyles count="1">
    <cellStyle name="Normal" xfId="0" builtinId="0"/>
  </cellStyles>
  <dxfs count="18">
    <dxf>
      <numFmt numFmtId="1" formatCode="0"/>
    </dxf>
    <dxf>
      <numFmt numFmtId="1" formatCode="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" formatCode="0"/>
    </dxf>
    <dxf>
      <numFmt numFmtId="164" formatCode="0.00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66" formatCode="0.000000"/>
    </dxf>
    <dxf>
      <border diagonalUp="0" diagonalDown="0">
        <left/>
        <right style="medium">
          <color theme="3" tint="0.39997558519241921"/>
        </right>
        <top/>
        <bottom/>
        <vertical/>
        <horizontal/>
      </border>
    </dxf>
    <dxf>
      <border diagonalUp="0" diagonalDown="0">
        <left style="medium">
          <color theme="3" tint="0.39997558519241921"/>
        </left>
        <right/>
        <top/>
        <bottom/>
        <vertical/>
        <horizontal/>
      </border>
    </dxf>
    <dxf>
      <border diagonalUp="0" diagonalDown="0">
        <left style="medium">
          <color rgb="FF538DD5"/>
        </left>
        <right style="medium">
          <color rgb="FF538DD5"/>
        </right>
        <top style="medium">
          <color rgb="FF538DD5"/>
        </top>
        <bottom style="medium">
          <color rgb="FF538DD5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numFmt numFmtId="1" formatCode="0"/>
    </dxf>
    <dxf>
      <numFmt numFmtId="1" formatCode="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" formatCode="0"/>
    </dxf>
    <dxf>
      <numFmt numFmtId="164" formatCode="0.00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66" formatCode="0.000000"/>
    </dxf>
    <dxf>
      <border diagonalUp="0" diagonalDown="0">
        <left/>
        <right style="medium">
          <color theme="3" tint="0.39997558519241921"/>
        </right>
        <top/>
        <bottom/>
        <vertical/>
        <horizontal/>
      </border>
    </dxf>
    <dxf>
      <border diagonalUp="0" diagonalDown="0">
        <left style="medium">
          <color theme="3" tint="0.39997558519241921"/>
        </left>
        <right/>
        <top/>
        <bottom/>
        <vertical/>
        <horizontal/>
      </border>
    </dxf>
    <dxf>
      <border diagonalUp="0" diagonalDown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1:L7" totalsRowShown="0" headerRowDxfId="17" tableBorderDxfId="16">
  <autoFilter ref="A1:L7"/>
  <tableColumns count="12">
    <tableColumn id="1" name="Volumen Jeringa (mL)" dataDxfId="15"/>
    <tableColumn id="2" name="Marca"/>
    <tableColumn id="3" name="Longitud (mm)"/>
    <tableColumn id="4" name="Longitud (um)"/>
    <tableColumn id="5" name="Volumen (mL)"/>
    <tableColumn id="6" name="Volumen (uL)" dataDxfId="14"/>
    <tableColumn id="7" name="Flujo min (mL/min)" dataDxfId="13">
      <calculatedColumnFormula>($M$2/$M$6)*(60/1)*(1000/$D$5)</calculatedColumnFormula>
    </tableColumn>
    <tableColumn id="8" name="Flujo máx (mL/min)" dataDxfId="12">
      <calculatedColumnFormula>($N$2/$M$6)*(60/1)*(1000/1)*($E$5/$D$5)</calculatedColumnFormula>
    </tableColumn>
    <tableColumn id="9" name="Flujo mín (uL/h)" dataDxfId="11">
      <calculatedColumnFormula>($M$2/$M$6)*(1000/1)*(3600/1)*($F$5/$D$5)</calculatedColumnFormula>
    </tableColumn>
    <tableColumn id="10" name="Flujo máx (uL/h)" dataDxfId="10">
      <calculatedColumnFormula>($N$2/$M$6)*(1000/1)*(3600/1)*($F$5/$D$5)</calculatedColumnFormula>
    </tableColumn>
    <tableColumn id="11" name="Flujo min (nL/min)">
      <calculatedColumnFormula>G2*1000000</calculatedColumnFormula>
    </tableColumn>
    <tableColumn id="12" name="Flujo máx (nL/min)" dataDxfId="9">
      <calculatedColumnFormula>H2*1000000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Tabla25" displayName="Tabla25" ref="A1:L7" totalsRowShown="0" headerRowDxfId="8" tableBorderDxfId="7">
  <autoFilter ref="A1:L7"/>
  <tableColumns count="12">
    <tableColumn id="1" name="Volumen Jeringa (mL)" dataDxfId="6"/>
    <tableColumn id="2" name="Marca"/>
    <tableColumn id="3" name="Longitud (mm)"/>
    <tableColumn id="4" name="Longitud (um)"/>
    <tableColumn id="5" name="Volumen (mL)"/>
    <tableColumn id="6" name="Volumen (uL)" dataDxfId="5"/>
    <tableColumn id="7" name="Flujo min (mL/min)" dataDxfId="4">
      <calculatedColumnFormula>($M$2/$M$6)*(60/1)*(1000/$D$5)</calculatedColumnFormula>
    </tableColumn>
    <tableColumn id="8" name="Flujo máx (mL/min)" dataDxfId="3">
      <calculatedColumnFormula>($N$2/$M$6)*(60/1)*(1000/1)*($E$5/$D$5)</calculatedColumnFormula>
    </tableColumn>
    <tableColumn id="9" name="Flujo mín (uL/h)" dataDxfId="2">
      <calculatedColumnFormula>($M$2/$M$6)*(1000/1)*(3600/1)*($F$5/$D$5)</calculatedColumnFormula>
    </tableColumn>
    <tableColumn id="10" name="Flujo máx (uL/h)" dataDxfId="1">
      <calculatedColumnFormula>($N$2/$M$6)*(1000/1)*(3600/1)*($F$5/$D$5)</calculatedColumnFormula>
    </tableColumn>
    <tableColumn id="11" name="Flujo min (nL/min)">
      <calculatedColumnFormula>G2*1000000</calculatedColumnFormula>
    </tableColumn>
    <tableColumn id="12" name="Flujo máx (nL/min)" dataDxfId="0">
      <calculatedColumnFormula>H2*1000000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"/>
  <sheetViews>
    <sheetView tabSelected="1" topLeftCell="B1" workbookViewId="0">
      <selection activeCell="H11" sqref="H11"/>
    </sheetView>
  </sheetViews>
  <sheetFormatPr defaultColWidth="11.42578125" defaultRowHeight="15" x14ac:dyDescent="0.25"/>
  <cols>
    <col min="1" max="1" width="16.28515625" bestFit="1" customWidth="1"/>
    <col min="2" max="2" width="19.5703125" customWidth="1"/>
    <col min="3" max="3" width="13.28515625" bestFit="1" customWidth="1"/>
    <col min="4" max="5" width="9.42578125" customWidth="1"/>
    <col min="6" max="6" width="10.7109375" customWidth="1"/>
    <col min="7" max="7" width="13.85546875" bestFit="1" customWidth="1"/>
    <col min="8" max="8" width="14.140625" bestFit="1" customWidth="1"/>
    <col min="9" max="9" width="13.85546875" bestFit="1" customWidth="1"/>
    <col min="10" max="10" width="14.140625" bestFit="1" customWidth="1"/>
    <col min="11" max="11" width="13.85546875" bestFit="1" customWidth="1"/>
    <col min="12" max="12" width="14.140625" bestFit="1" customWidth="1"/>
    <col min="13" max="13" width="17.7109375" bestFit="1" customWidth="1"/>
    <col min="14" max="14" width="19.85546875" customWidth="1"/>
  </cols>
  <sheetData>
    <row r="1" spans="1:14" ht="45" x14ac:dyDescent="0.25">
      <c r="A1" s="31" t="s">
        <v>2</v>
      </c>
      <c r="B1" s="32" t="s">
        <v>0</v>
      </c>
      <c r="C1" s="32" t="s">
        <v>7</v>
      </c>
      <c r="D1" s="32" t="s">
        <v>1</v>
      </c>
      <c r="E1" s="32" t="s">
        <v>8</v>
      </c>
      <c r="F1" s="33" t="s">
        <v>3</v>
      </c>
      <c r="G1" s="34" t="s">
        <v>5</v>
      </c>
      <c r="H1" s="35" t="s">
        <v>6</v>
      </c>
      <c r="I1" s="34" t="s">
        <v>15</v>
      </c>
      <c r="J1" s="35" t="s">
        <v>4</v>
      </c>
      <c r="K1" s="34" t="s">
        <v>16</v>
      </c>
      <c r="L1" s="34" t="s">
        <v>17</v>
      </c>
      <c r="M1" s="9" t="s">
        <v>9</v>
      </c>
      <c r="N1" s="10" t="s">
        <v>14</v>
      </c>
    </row>
    <row r="2" spans="1:14" x14ac:dyDescent="0.25">
      <c r="A2" s="22"/>
      <c r="B2" s="1"/>
      <c r="C2" s="1"/>
      <c r="D2" s="1"/>
      <c r="E2" s="1"/>
      <c r="F2" s="14"/>
      <c r="G2" s="4" t="e">
        <f>($M$2/$M$6)*(60/1)*(1000/1)*($E$2/$D$2)</f>
        <v>#DIV/0!</v>
      </c>
      <c r="H2" s="36" t="e">
        <f>($N$2/$M$6)*(60/1)*(1000/1)*($E$2/$D$2)</f>
        <v>#DIV/0!</v>
      </c>
      <c r="I2" s="18" t="e">
        <f>($M$2/$M$6)*(1000/1)*(3600/1)*($F$2/$D$2)</f>
        <v>#DIV/0!</v>
      </c>
      <c r="J2" s="38" t="e">
        <f>($N$2/$M$6)*(1000/1)*(3600/1)*($F$2/$D$2)</f>
        <v>#DIV/0!</v>
      </c>
      <c r="K2" s="18" t="e">
        <f t="shared" ref="K2:K7" si="0">G2*1000000</f>
        <v>#DIV/0!</v>
      </c>
      <c r="L2" s="18" t="e">
        <f t="shared" ref="L2:L7" si="1">H2*1000000</f>
        <v>#DIV/0!</v>
      </c>
      <c r="M2" s="11">
        <v>31</v>
      </c>
      <c r="N2" s="30">
        <v>12500</v>
      </c>
    </row>
    <row r="3" spans="1:14" ht="30" x14ac:dyDescent="0.25">
      <c r="A3" s="23">
        <f>10/1000</f>
        <v>0.01</v>
      </c>
      <c r="B3" s="1" t="s">
        <v>18</v>
      </c>
      <c r="C3" s="6">
        <v>48.04</v>
      </c>
      <c r="D3" s="2">
        <f>C3*1000</f>
        <v>48040</v>
      </c>
      <c r="E3" s="6">
        <f>Tabla2[[#This Row],[Volumen (uL)]]/1000</f>
        <v>8.0000000000000002E-3</v>
      </c>
      <c r="F3" s="24">
        <v>8</v>
      </c>
      <c r="G3" s="29">
        <f>($M$2/$M$6)*(60/1)*(1000/1)*($E$3/$D$3)</f>
        <v>1.5214779956596616E-5</v>
      </c>
      <c r="H3" s="37">
        <f>($N$2/$M$6)*(60/1)*(1000/1)*($E$3/$D$3)</f>
        <v>6.1349919179825062E-3</v>
      </c>
      <c r="I3" s="5">
        <f>($M$2/$M$6)*(1000/1)*(3600/1)*($F$3/$D$3)</f>
        <v>0.91288679739579726</v>
      </c>
      <c r="J3" s="38">
        <f>($N$2/$M$6)*(1000/1)*(3600/1)*($F$3/$D$3)</f>
        <v>368.09951507895045</v>
      </c>
      <c r="K3" s="18">
        <f t="shared" si="0"/>
        <v>15.214779956596617</v>
      </c>
      <c r="L3" s="18">
        <f t="shared" si="1"/>
        <v>6134.9919179825065</v>
      </c>
      <c r="M3" s="13" t="s">
        <v>13</v>
      </c>
      <c r="N3" s="14" t="s">
        <v>10</v>
      </c>
    </row>
    <row r="4" spans="1:14" x14ac:dyDescent="0.25">
      <c r="A4" s="23">
        <v>1</v>
      </c>
      <c r="B4" s="1" t="s">
        <v>21</v>
      </c>
      <c r="C4" s="19">
        <v>28.1</v>
      </c>
      <c r="D4" s="2">
        <f>C4*1000</f>
        <v>28100</v>
      </c>
      <c r="E4" s="2">
        <v>0.5</v>
      </c>
      <c r="F4" s="25">
        <f>E4*1000</f>
        <v>500</v>
      </c>
      <c r="G4" s="29">
        <f>($M$2/$M$6)*(60/1)*(1000/1)*($E$4/$D$4)</f>
        <v>1.6257073601310087E-3</v>
      </c>
      <c r="H4" s="37">
        <f>($N$2/$M$6)*(60/1)*(1000/1)*($E$4/$D$4)</f>
        <v>0.65552716134314859</v>
      </c>
      <c r="I4" s="18">
        <f>($M$2/$M$6)*(1000/1)*(3600/1)*($F$4/$D$4)</f>
        <v>97.542441607860539</v>
      </c>
      <c r="J4" s="38">
        <f>($N$2/$M$6)*(1000/1)*(3600/1)*($F$4/$D$4)</f>
        <v>39331.629680588929</v>
      </c>
      <c r="K4" s="18">
        <f t="shared" si="0"/>
        <v>1625.7073601310087</v>
      </c>
      <c r="L4" s="18">
        <f t="shared" si="1"/>
        <v>655527.16134314856</v>
      </c>
      <c r="M4" s="11">
        <v>200</v>
      </c>
      <c r="N4" s="12">
        <v>50.8949</v>
      </c>
    </row>
    <row r="5" spans="1:14" ht="30" x14ac:dyDescent="0.25">
      <c r="A5" s="26">
        <v>3</v>
      </c>
      <c r="B5" s="20" t="s">
        <v>19</v>
      </c>
      <c r="C5" s="2">
        <v>15.86</v>
      </c>
      <c r="D5" s="2">
        <f>C5*1000</f>
        <v>15860</v>
      </c>
      <c r="E5" s="2">
        <v>1</v>
      </c>
      <c r="F5" s="25">
        <f>E5*1000</f>
        <v>1000</v>
      </c>
      <c r="G5" s="29">
        <f>($M$2/$M$6)*(60/1)*(1000/1)*($E$5/$D$5)</f>
        <v>5.7607032559497283E-3</v>
      </c>
      <c r="H5" s="37">
        <f>($N$2/$M$6)*(60/1)*(1000/1)*($E$5/$D$5)</f>
        <v>2.3228642161087611</v>
      </c>
      <c r="I5" s="18">
        <f>($M$2/$M$6)*(1000/1)*(3600/1)*($F$5/$D$5)</f>
        <v>345.64219535698373</v>
      </c>
      <c r="J5" s="38">
        <f>($N$2/$M$6)*(1000/1)*(3600/1)*($F$5/$D$5)</f>
        <v>139371.85296652571</v>
      </c>
      <c r="K5" s="18">
        <f>G5*1000000</f>
        <v>5760.7032559497284</v>
      </c>
      <c r="L5" s="18">
        <f>H5*1000000</f>
        <v>2322864.2161087613</v>
      </c>
      <c r="M5" s="15" t="s">
        <v>12</v>
      </c>
      <c r="N5" s="16" t="s">
        <v>11</v>
      </c>
    </row>
    <row r="6" spans="1:14" ht="15.75" thickBot="1" x14ac:dyDescent="0.3">
      <c r="A6" s="7">
        <v>5</v>
      </c>
      <c r="B6" s="21" t="s">
        <v>20</v>
      </c>
      <c r="C6" s="3">
        <v>16.34</v>
      </c>
      <c r="D6" s="2">
        <f>C6*1000</f>
        <v>16340</v>
      </c>
      <c r="E6" s="3">
        <v>2</v>
      </c>
      <c r="F6" s="25">
        <f>E6*1000</f>
        <v>2000</v>
      </c>
      <c r="G6" s="29">
        <f>($M$2/$M$6)*(60/1)*(1000/1)*($E$6/$D$6)</f>
        <v>1.1182956381806939E-2</v>
      </c>
      <c r="H6" s="37">
        <f>($N$2/$M$6)*(60/1)*(1000/1)*($E$6/$D$6)</f>
        <v>4.5092566055673133</v>
      </c>
      <c r="I6" s="18">
        <f>($M$2/$M$6)*(1000/1)*(3600/1)*($F$6/$D$6)</f>
        <v>670.97738290841642</v>
      </c>
      <c r="J6" s="38">
        <f>($N$2/$M$6)*(1000/1)*(3600/1)*($F$6/$D$6)</f>
        <v>270555.39633403887</v>
      </c>
      <c r="K6" s="18">
        <f t="shared" si="0"/>
        <v>11182.95638180694</v>
      </c>
      <c r="L6" s="18">
        <f t="shared" si="1"/>
        <v>4509256.6055673137</v>
      </c>
      <c r="M6" s="44">
        <f>(N8*M4*N4)/N6</f>
        <v>20357.96</v>
      </c>
      <c r="N6" s="8">
        <v>8</v>
      </c>
    </row>
    <row r="7" spans="1:14" ht="30.75" thickBot="1" x14ac:dyDescent="0.3">
      <c r="A7" s="40">
        <v>12</v>
      </c>
      <c r="B7" s="41" t="s">
        <v>19</v>
      </c>
      <c r="C7" s="42">
        <v>30.54</v>
      </c>
      <c r="D7" s="27">
        <f>C7*1000</f>
        <v>30540</v>
      </c>
      <c r="E7" s="42">
        <v>6</v>
      </c>
      <c r="F7" s="28">
        <f>E7*1000</f>
        <v>6000</v>
      </c>
      <c r="G7" s="29">
        <f>($M$2/$M$6)*(60/1)*(1000/1)*($E$7/$D$7)</f>
        <v>1.7949853367261823E-2</v>
      </c>
      <c r="H7" s="37">
        <f>($N$2/$M$6)*(60/1)*(1000/1)*($E$7/$D$7)</f>
        <v>7.2378440997023477</v>
      </c>
      <c r="I7" s="18">
        <f>($M$2/$M$6)*(1000/1)*(3600/1)*($F$7/$D$7)</f>
        <v>1076.9912020357094</v>
      </c>
      <c r="J7" s="38">
        <f>($N$2/$M$6)*(1000/1)*(3600/1)*($F$7/$D$7)</f>
        <v>434270.64598214091</v>
      </c>
      <c r="K7" s="18">
        <f t="shared" si="0"/>
        <v>17949.853367261825</v>
      </c>
      <c r="L7" s="18">
        <f t="shared" si="1"/>
        <v>7237844.099702348</v>
      </c>
      <c r="M7" s="15" t="s">
        <v>12</v>
      </c>
      <c r="N7" t="s">
        <v>39</v>
      </c>
    </row>
    <row r="8" spans="1:14" ht="15.75" thickBot="1" x14ac:dyDescent="0.3">
      <c r="M8" s="39">
        <f>(N2*M4*N4)/N6</f>
        <v>15904656.25</v>
      </c>
      <c r="N8">
        <v>16</v>
      </c>
    </row>
    <row r="12" spans="1:14" x14ac:dyDescent="0.25">
      <c r="B12" t="s">
        <v>29</v>
      </c>
      <c r="G12" t="s">
        <v>22</v>
      </c>
      <c r="J12" t="s">
        <v>23</v>
      </c>
    </row>
    <row r="13" spans="1:14" x14ac:dyDescent="0.25">
      <c r="B13" t="s">
        <v>24</v>
      </c>
      <c r="C13">
        <v>16</v>
      </c>
      <c r="D13" t="s">
        <v>30</v>
      </c>
      <c r="H13">
        <v>1</v>
      </c>
      <c r="I13" t="s">
        <v>25</v>
      </c>
      <c r="J13" t="s">
        <v>27</v>
      </c>
      <c r="K13">
        <v>25</v>
      </c>
      <c r="L13" t="s">
        <v>36</v>
      </c>
    </row>
    <row r="14" spans="1:14" x14ac:dyDescent="0.25">
      <c r="B14" t="s">
        <v>13</v>
      </c>
      <c r="C14" s="3">
        <v>200</v>
      </c>
      <c r="D14" t="s">
        <v>31</v>
      </c>
      <c r="H14">
        <f>H13*C13</f>
        <v>16</v>
      </c>
      <c r="I14" t="s">
        <v>37</v>
      </c>
      <c r="J14" t="s">
        <v>28</v>
      </c>
      <c r="K14" s="43">
        <f>C15*K13</f>
        <v>1272.3724999999999</v>
      </c>
      <c r="L14" t="s">
        <v>35</v>
      </c>
    </row>
    <row r="15" spans="1:14" x14ac:dyDescent="0.25">
      <c r="B15" t="s">
        <v>26</v>
      </c>
      <c r="C15" s="12">
        <v>50.8949</v>
      </c>
      <c r="D15" t="s">
        <v>34</v>
      </c>
      <c r="K15" s="43">
        <f>K14*C14*C13/60</f>
        <v>67859.866666666669</v>
      </c>
      <c r="L15" t="s">
        <v>37</v>
      </c>
    </row>
    <row r="16" spans="1:14" x14ac:dyDescent="0.25">
      <c r="B16" t="s">
        <v>32</v>
      </c>
      <c r="C16">
        <v>8</v>
      </c>
      <c r="D16" t="s">
        <v>33</v>
      </c>
    </row>
    <row r="17" spans="3:4" x14ac:dyDescent="0.25">
      <c r="C17" s="43">
        <f>C13*C14*C15/C16</f>
        <v>20357.96</v>
      </c>
      <c r="D17" t="s">
        <v>38</v>
      </c>
    </row>
  </sheetData>
  <pageMargins left="0.7" right="0.7" top="0.75" bottom="0.75" header="0.3" footer="0.3"/>
  <pageSetup orientation="portrait" r:id="rId1"/>
  <ignoredErrors>
    <ignoredError sqref="G3:G7 H3:H4 H6:H7 I3:I4 I6:I7 J3:J4 J6:J7" calculatedColumn="1"/>
    <ignoredError sqref="K2:L2" evalError="1"/>
    <ignoredError sqref="G2:I2 J2" evalError="1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M6" sqref="M6"/>
    </sheetView>
  </sheetViews>
  <sheetFormatPr defaultColWidth="11.42578125" defaultRowHeight="15" x14ac:dyDescent="0.25"/>
  <cols>
    <col min="1" max="1" width="16.28515625" bestFit="1" customWidth="1"/>
    <col min="2" max="2" width="11" bestFit="1" customWidth="1"/>
    <col min="3" max="3" width="13.28515625" bestFit="1" customWidth="1"/>
    <col min="4" max="5" width="9.42578125" customWidth="1"/>
    <col min="6" max="6" width="10.7109375" customWidth="1"/>
    <col min="7" max="7" width="13.85546875" bestFit="1" customWidth="1"/>
    <col min="8" max="8" width="14.140625" bestFit="1" customWidth="1"/>
    <col min="9" max="9" width="13.85546875" bestFit="1" customWidth="1"/>
    <col min="10" max="10" width="14.140625" bestFit="1" customWidth="1"/>
    <col min="11" max="11" width="13.85546875" bestFit="1" customWidth="1"/>
    <col min="12" max="12" width="14.140625" bestFit="1" customWidth="1"/>
    <col min="13" max="13" width="17.7109375" bestFit="1" customWidth="1"/>
    <col min="14" max="14" width="19.85546875" customWidth="1"/>
  </cols>
  <sheetData>
    <row r="1" spans="1:14" ht="45" x14ac:dyDescent="0.25">
      <c r="A1" s="31" t="s">
        <v>2</v>
      </c>
      <c r="B1" s="32" t="s">
        <v>0</v>
      </c>
      <c r="C1" s="32" t="s">
        <v>7</v>
      </c>
      <c r="D1" s="32" t="s">
        <v>1</v>
      </c>
      <c r="E1" s="32" t="s">
        <v>8</v>
      </c>
      <c r="F1" s="33" t="s">
        <v>3</v>
      </c>
      <c r="G1" s="34" t="s">
        <v>5</v>
      </c>
      <c r="H1" s="35" t="s">
        <v>6</v>
      </c>
      <c r="I1" s="34" t="s">
        <v>15</v>
      </c>
      <c r="J1" s="35" t="s">
        <v>4</v>
      </c>
      <c r="K1" s="34" t="s">
        <v>16</v>
      </c>
      <c r="L1" s="34" t="s">
        <v>17</v>
      </c>
      <c r="M1" s="9" t="s">
        <v>9</v>
      </c>
      <c r="N1" s="10" t="s">
        <v>14</v>
      </c>
    </row>
    <row r="2" spans="1:14" x14ac:dyDescent="0.25">
      <c r="A2" s="22"/>
      <c r="B2" s="1"/>
      <c r="C2" s="1"/>
      <c r="D2" s="1"/>
      <c r="E2" s="1"/>
      <c r="F2" s="14"/>
      <c r="G2" s="4" t="e">
        <f>($M$2/$M$6)*(60/1)*(1000/1)*($E$2/$D$2)</f>
        <v>#DIV/0!</v>
      </c>
      <c r="H2" s="36" t="e">
        <f>($N$2/$M$6)*(60/1)*(1000/1)*($E$2/$D$2)</f>
        <v>#DIV/0!</v>
      </c>
      <c r="I2" s="18" t="e">
        <f>($M$2/$M$6)*(1000/1)*(3600/1)*($F$2/$D$2)</f>
        <v>#DIV/0!</v>
      </c>
      <c r="J2" s="38" t="e">
        <f>($N$2/$M$6)*(1000/1)*(3600/1)*($F$2/$D$2)</f>
        <v>#DIV/0!</v>
      </c>
      <c r="K2" s="18" t="e">
        <f t="shared" ref="K2:L7" si="0">G2*1000000</f>
        <v>#DIV/0!</v>
      </c>
      <c r="L2" s="18" t="e">
        <f t="shared" si="0"/>
        <v>#DIV/0!</v>
      </c>
      <c r="M2" s="11">
        <v>32</v>
      </c>
      <c r="N2" s="30">
        <v>25000</v>
      </c>
    </row>
    <row r="3" spans="1:14" ht="30" x14ac:dyDescent="0.25">
      <c r="A3" s="23">
        <f>10/1000</f>
        <v>0.01</v>
      </c>
      <c r="B3" s="1" t="s">
        <v>18</v>
      </c>
      <c r="C3" s="6">
        <v>48.04</v>
      </c>
      <c r="D3" s="2">
        <f>C3*1000</f>
        <v>48040</v>
      </c>
      <c r="E3" s="6">
        <f>Tabla25[[#This Row],[Volumen (uL)]]/1000</f>
        <v>8.0000000000000002E-3</v>
      </c>
      <c r="F3" s="24">
        <v>8</v>
      </c>
      <c r="G3" s="29">
        <f>($M$2/$M$6)*(60/1)*(1000/1)*($E$3/$D$3)</f>
        <v>7.8527896550176105E-6</v>
      </c>
      <c r="H3" s="37">
        <f>($N$2/$M$6)*(60/1)*(1000/1)*($E$3/$D$3)</f>
        <v>6.1349919179825062E-3</v>
      </c>
      <c r="I3" s="5">
        <f>($M$2/$M$6)*(1000/1)*(3600/1)*($F$3/$D$3)</f>
        <v>0.47116737930105657</v>
      </c>
      <c r="J3" s="38">
        <f>($N$2/$M$6)*(1000/1)*(3600/1)*($F$3/$D$3)</f>
        <v>368.09951507895045</v>
      </c>
      <c r="K3" s="18">
        <f t="shared" si="0"/>
        <v>7.8527896550176104</v>
      </c>
      <c r="L3" s="18">
        <f t="shared" si="0"/>
        <v>6134.9919179825065</v>
      </c>
      <c r="M3" s="13" t="s">
        <v>13</v>
      </c>
      <c r="N3" s="14" t="s">
        <v>10</v>
      </c>
    </row>
    <row r="4" spans="1:14" x14ac:dyDescent="0.25">
      <c r="A4" s="23">
        <v>1</v>
      </c>
      <c r="B4" s="1" t="s">
        <v>21</v>
      </c>
      <c r="C4" s="19">
        <v>28.1</v>
      </c>
      <c r="D4" s="2">
        <f>C4*1000</f>
        <v>28100</v>
      </c>
      <c r="E4" s="2">
        <v>0.5</v>
      </c>
      <c r="F4" s="25">
        <f>E4*1000</f>
        <v>500</v>
      </c>
      <c r="G4" s="29">
        <f>($M$2/$M$6)*(60/1)*(1000/1)*($E$4/$D$4)</f>
        <v>8.3907476651923034E-4</v>
      </c>
      <c r="H4" s="37">
        <f>($N$2/$M$6)*(60/1)*(1000/1)*($E$4/$D$4)</f>
        <v>0.65552716134314859</v>
      </c>
      <c r="I4" s="18">
        <f>($M$2/$M$6)*(1000/1)*(3600/1)*($F$4/$D$4)</f>
        <v>50.344485991153825</v>
      </c>
      <c r="J4" s="38">
        <f>($N$2/$M$6)*(1000/1)*(3600/1)*($F$4/$D$4)</f>
        <v>39331.629680588929</v>
      </c>
      <c r="K4" s="18">
        <f t="shared" si="0"/>
        <v>839.07476651923037</v>
      </c>
      <c r="L4" s="18">
        <f t="shared" si="0"/>
        <v>655527.16134314856</v>
      </c>
      <c r="M4" s="11">
        <v>200</v>
      </c>
      <c r="N4" s="12">
        <v>50.8949</v>
      </c>
    </row>
    <row r="5" spans="1:14" ht="30" x14ac:dyDescent="0.25">
      <c r="A5" s="26">
        <v>3</v>
      </c>
      <c r="B5" s="20" t="s">
        <v>19</v>
      </c>
      <c r="C5" s="2">
        <v>15.86</v>
      </c>
      <c r="D5" s="2">
        <f>C5*1000</f>
        <v>15860</v>
      </c>
      <c r="E5" s="2">
        <v>1</v>
      </c>
      <c r="F5" s="25">
        <f>E5*1000</f>
        <v>1000</v>
      </c>
      <c r="G5" s="29">
        <f>($M$2/$M$6)*(60/1)*(1000/1)*($E$5/$D$5)</f>
        <v>2.9732661966192148E-3</v>
      </c>
      <c r="H5" s="37">
        <f>($N$2/$M$6)*(60/1)*(1000/1)*($E$5/$D$5)</f>
        <v>2.3228642161087611</v>
      </c>
      <c r="I5" s="18">
        <f>($M$2/$M$6)*(1000/1)*(3600/1)*($F$5/$D$5)</f>
        <v>178.39597179715287</v>
      </c>
      <c r="J5" s="38">
        <f>($N$2/$M$6)*(1000/1)*(3600/1)*($F$5/$D$5)</f>
        <v>139371.85296652571</v>
      </c>
      <c r="K5" s="18">
        <f>G5*1000000</f>
        <v>2973.266196619215</v>
      </c>
      <c r="L5" s="18">
        <f>H5*1000000</f>
        <v>2322864.2161087613</v>
      </c>
      <c r="M5" s="15" t="s">
        <v>12</v>
      </c>
      <c r="N5" s="16" t="s">
        <v>11</v>
      </c>
    </row>
    <row r="6" spans="1:14" ht="15.75" thickBot="1" x14ac:dyDescent="0.3">
      <c r="A6" s="7">
        <v>5</v>
      </c>
      <c r="B6" s="21" t="s">
        <v>20</v>
      </c>
      <c r="C6" s="3">
        <v>16.34</v>
      </c>
      <c r="D6" s="2">
        <f>C6*1000</f>
        <v>16340</v>
      </c>
      <c r="E6" s="3">
        <v>2</v>
      </c>
      <c r="F6" s="25">
        <f>E6*1000</f>
        <v>2000</v>
      </c>
      <c r="G6" s="29">
        <f>($M$2/$M$6)*(60/1)*(1000/1)*($E$6/$D$6)</f>
        <v>5.7718484551261629E-3</v>
      </c>
      <c r="H6" s="37">
        <f>($N$2/$M$6)*(60/1)*(1000/1)*($E$6/$D$6)</f>
        <v>4.5092566055673133</v>
      </c>
      <c r="I6" s="18">
        <f>($M$2/$M$6)*(1000/1)*(3600/1)*($F$6/$D$6)</f>
        <v>346.31090730756972</v>
      </c>
      <c r="J6" s="38">
        <f>($N$2/$M$6)*(1000/1)*(3600/1)*($F$6/$D$6)</f>
        <v>270555.39633403887</v>
      </c>
      <c r="K6" s="18">
        <f t="shared" si="0"/>
        <v>5771.8484551261627</v>
      </c>
      <c r="L6" s="18">
        <f t="shared" si="0"/>
        <v>4509256.6055673137</v>
      </c>
      <c r="M6" s="17">
        <f>(M2*M4*N4)/N6</f>
        <v>40715.919999999998</v>
      </c>
      <c r="N6" s="8">
        <v>8</v>
      </c>
    </row>
    <row r="7" spans="1:14" ht="15.75" thickBot="1" x14ac:dyDescent="0.3">
      <c r="A7" s="40">
        <v>12</v>
      </c>
      <c r="B7" s="41" t="s">
        <v>19</v>
      </c>
      <c r="C7" s="42">
        <v>30.54</v>
      </c>
      <c r="D7" s="27">
        <f>C7*1000</f>
        <v>30540</v>
      </c>
      <c r="E7" s="42">
        <v>6</v>
      </c>
      <c r="F7" s="28">
        <f>E7*1000</f>
        <v>6000</v>
      </c>
      <c r="G7" s="29">
        <f>($M$2/$M$6)*(60/1)*(1000/1)*($E$7/$D$7)</f>
        <v>9.2644404476190066E-3</v>
      </c>
      <c r="H7" s="37">
        <f>($N$2/$M$6)*(60/1)*(1000/1)*($E$7/$D$7)</f>
        <v>7.2378440997023477</v>
      </c>
      <c r="I7" s="18">
        <f>($M$2/$M$6)*(1000/1)*(3600/1)*($F$7/$D$7)</f>
        <v>555.86642685714037</v>
      </c>
      <c r="J7" s="38">
        <f>($N$2/$M$6)*(1000/1)*(3600/1)*($F$7/$D$7)</f>
        <v>434270.64598214091</v>
      </c>
      <c r="K7" s="18">
        <f t="shared" si="0"/>
        <v>9264.4404476190066</v>
      </c>
      <c r="L7" s="18">
        <f t="shared" si="0"/>
        <v>7237844.099702348</v>
      </c>
    </row>
  </sheetData>
  <pageMargins left="0.7" right="0.7" top="0.75" bottom="0.75" header="0.3" footer="0.3"/>
  <pageSetup orientation="portrait" r:id="rId1"/>
  <ignoredErrors>
    <ignoredError sqref="K2:L2" evalError="1"/>
    <ignoredError sqref="G2:J2" evalError="1" calculatedColumn="1"/>
    <ignoredError sqref="G3:G7 H3:H4 H6:H7 I3:I4 I6:I7 J3:J4 J6:J7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12500</vt:lpstr>
      <vt:lpstr>25000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Lisbeth</dc:creator>
  <cp:lastModifiedBy>NANOMEDICINA</cp:lastModifiedBy>
  <dcterms:created xsi:type="dcterms:W3CDTF">2019-10-17T13:09:48Z</dcterms:created>
  <dcterms:modified xsi:type="dcterms:W3CDTF">2019-10-17T19:03:05Z</dcterms:modified>
</cp:coreProperties>
</file>