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studer/Documents/GitHub/Docs/Projects/New_geodome/"/>
    </mc:Choice>
  </mc:AlternateContent>
  <xr:revisionPtr revIDLastSave="0" documentId="13_ncr:1_{3312040B-F5C3-594D-AEDA-EADDA6985F09}" xr6:coauthVersionLast="47" xr6:coauthVersionMax="47" xr10:uidLastSave="{00000000-0000-0000-0000-000000000000}"/>
  <bookViews>
    <workbookView xWindow="0" yWindow="500" windowWidth="28800" windowHeight="15820" activeTab="1" xr2:uid="{946043D0-308E-554B-A8D5-D2459E03887B}"/>
  </bookViews>
  <sheets>
    <sheet name="Links" sheetId="5" r:id="rId1"/>
    <sheet name="Covering Options " sheetId="2" r:id="rId2"/>
    <sheet name="Wood Spec " sheetId="3" r:id="rId3"/>
    <sheet name="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2" l="1"/>
  <c r="N31" i="2"/>
  <c r="N33" i="2"/>
  <c r="F33" i="2"/>
  <c r="H33" i="2" s="1"/>
  <c r="F32" i="2"/>
  <c r="H32" i="2" s="1"/>
  <c r="F31" i="2"/>
  <c r="H31" i="2" s="1"/>
  <c r="F28" i="2"/>
  <c r="H28" i="2" s="1"/>
  <c r="N28" i="2" s="1"/>
  <c r="F27" i="2"/>
  <c r="H27" i="2" s="1"/>
  <c r="N27" i="2" s="1"/>
  <c r="F24" i="2"/>
  <c r="H24" i="2" s="1"/>
  <c r="I24" i="2" s="1"/>
  <c r="N24" i="2"/>
  <c r="H23" i="2"/>
  <c r="I23" i="2" s="1"/>
  <c r="N23" i="2"/>
  <c r="F22" i="2"/>
  <c r="H22" i="2" s="1"/>
  <c r="I22" i="2" s="1"/>
  <c r="N22" i="2"/>
  <c r="F18" i="2"/>
  <c r="H18" i="2" s="1"/>
  <c r="I18" i="2" s="1"/>
  <c r="F16" i="2"/>
  <c r="H16" i="2" s="1"/>
  <c r="I16" i="2" s="1"/>
  <c r="H19" i="2"/>
  <c r="I19" i="2" s="1"/>
  <c r="H21" i="2"/>
  <c r="I21" i="2" s="1"/>
  <c r="N21" i="2"/>
  <c r="H20" i="2"/>
  <c r="I20" i="2" s="1"/>
  <c r="N20" i="2"/>
  <c r="N19" i="2"/>
  <c r="N16" i="2"/>
  <c r="H17" i="2"/>
  <c r="I17" i="2" s="1"/>
  <c r="N17" i="2"/>
  <c r="N18" i="2"/>
  <c r="E7" i="4"/>
  <c r="N6" i="2"/>
  <c r="N7" i="2"/>
  <c r="N5" i="2"/>
  <c r="H6" i="2"/>
  <c r="I6" i="2" s="1"/>
  <c r="H7" i="2"/>
  <c r="I7" i="2" s="1"/>
  <c r="H5" i="2"/>
  <c r="I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B5" authorId="0" shapeId="0" xr:uid="{10D50A31-CB94-2248-B9A8-1457C79D5B47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high quality : 0.15mm thick 
</t>
        </r>
        <r>
          <rPr>
            <sz val="10"/>
            <color rgb="FF000000"/>
            <rFont val="Tahoma"/>
            <family val="2"/>
          </rPr>
          <t xml:space="preserve">+ free shipping from Germany, estimated time : 21st March
</t>
        </r>
        <r>
          <rPr>
            <sz val="10"/>
            <color rgb="FF000000"/>
            <rFont val="Tahoma"/>
            <family val="2"/>
          </rPr>
          <t xml:space="preserve">- more expensive 
</t>
        </r>
        <r>
          <rPr>
            <sz val="10"/>
            <color rgb="FF000000"/>
            <rFont val="Tahoma"/>
            <family val="2"/>
          </rPr>
          <t xml:space="preserve">- white transparant color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6" authorId="0" shapeId="0" xr:uid="{E8C3F486-410E-8B42-84A9-21BAE4B5DC06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Good price
</t>
        </r>
        <r>
          <rPr>
            <sz val="10"/>
            <color rgb="FF000000"/>
            <rFont val="Tahoma"/>
            <family val="2"/>
          </rPr>
          <t xml:space="preserve">+ Blue color
</t>
        </r>
        <r>
          <rPr>
            <sz val="10"/>
            <color rgb="FF000000"/>
            <rFont val="Tahoma"/>
            <family val="2"/>
          </rPr>
          <t xml:space="preserve">- shipping from China, estimated time : May 2nd (I won't be here anymore)
</t>
        </r>
        <r>
          <rPr>
            <sz val="10"/>
            <color rgb="FF000000"/>
            <rFont val="Tahoma"/>
            <family val="2"/>
          </rPr>
          <t xml:space="preserve">- low quality : 0.02mm thick 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<sst xmlns="http://schemas.openxmlformats.org/spreadsheetml/2006/main" count="168" uniqueCount="116">
  <si>
    <t xml:space="preserve">Wood supplier standards </t>
  </si>
  <si>
    <t xml:space="preserve">5cm x 5cm x 2.6m </t>
  </si>
  <si>
    <t xml:space="preserve">3€/each </t>
  </si>
  <si>
    <t xml:space="preserve">4cm x 2.5cm x 2.6m </t>
  </si>
  <si>
    <t xml:space="preserve">10cm x 7cm x 2.6m </t>
  </si>
  <si>
    <t xml:space="preserve">1€/each </t>
  </si>
  <si>
    <t xml:space="preserve">6€/each </t>
  </si>
  <si>
    <t xml:space="preserve">Purchase </t>
  </si>
  <si>
    <t>wood</t>
  </si>
  <si>
    <t xml:space="preserve">Plastic </t>
  </si>
  <si>
    <t xml:space="preserve">Oil </t>
  </si>
  <si>
    <t xml:space="preserve">units </t>
  </si>
  <si>
    <t>https://www.vevor.fr/bache-transparente-pour-serre-c_10183/vevor-film-a-effet-de-serre-film-polyethylene-durable-pour-serre-3-6-x-8-5-m-p_010488520443</t>
  </si>
  <si>
    <t>Supplier</t>
  </si>
  <si>
    <t xml:space="preserve">link </t>
  </si>
  <si>
    <t>dimension</t>
  </si>
  <si>
    <t>units</t>
  </si>
  <si>
    <t>shipping fee</t>
  </si>
  <si>
    <t>https://fr.aliexpress.com/item/4000037838494.html?spm=a2g0o.productlist.0.0.5f282499dnL8b0&amp;algo_pvid=0fda6f13-9412-4090-8657-3c4fbfc0414a&amp;algo_exp_id=0fda6f13-9412-4090-8657-3c4fbfc0414a-8&amp;pdp_ext_f=%7B%22sku_id%22%3A%2210000000085394731%22%7D&amp;pdp_pi=-1%3B29.44%3B-1%3B-1%40salePrice%3BEUR%3Bsearch-mainSearch</t>
  </si>
  <si>
    <t>thickness (mm)</t>
  </si>
  <si>
    <t xml:space="preserve">Covering Options </t>
  </si>
  <si>
    <t>https://fr.aliexpress.com/item/4001334851386.html?spm=a2g0o.productlist.0.0.5f282499dnL8b0&amp;algo_pvid=0fda6f13-9412-4090-8657-3c4fbfc0414a&amp;algo_exp_id=0fda6f13-9412-4090-8657-3c4fbfc0414a-11&amp;pdp_ext_f=%7B%22sku_id%22%3A%2210000015727309236%22%7D&amp;pdp_pi=-1%</t>
  </si>
  <si>
    <t>price (€/each)</t>
  </si>
  <si>
    <t>surface/piece (m2)</t>
  </si>
  <si>
    <t>total surface (m2)</t>
  </si>
  <si>
    <t>local</t>
  </si>
  <si>
    <t>extra surface (m2)</t>
  </si>
  <si>
    <t>TOTAL price (€)</t>
  </si>
  <si>
    <t>Options :</t>
  </si>
  <si>
    <t>3.66m x 8.53m</t>
  </si>
  <si>
    <t>2m x 40m</t>
  </si>
  <si>
    <t xml:space="preserve">2m x 8m </t>
  </si>
  <si>
    <t>Budget</t>
  </si>
  <si>
    <t>price (€)</t>
  </si>
  <si>
    <t xml:space="preserve">TOTAL </t>
  </si>
  <si>
    <t>0.7</t>
  </si>
  <si>
    <t>color</t>
  </si>
  <si>
    <t>white</t>
  </si>
  <si>
    <t>blue</t>
  </si>
  <si>
    <t xml:space="preserve">delivery date </t>
  </si>
  <si>
    <t>March 21st</t>
  </si>
  <si>
    <t>May 15th</t>
  </si>
  <si>
    <t>May 2nd</t>
  </si>
  <si>
    <t xml:space="preserve">New Geodome making </t>
  </si>
  <si>
    <t xml:space="preserve">Git hub : </t>
  </si>
  <si>
    <t xml:space="preserve">Geodome specs : </t>
  </si>
  <si>
    <t>Hexagones</t>
  </si>
  <si>
    <t>Minimum plastic square dimension</t>
  </si>
  <si>
    <t>2,68m x 2,2m</t>
  </si>
  <si>
    <t>2,26m x 2,14m</t>
  </si>
  <si>
    <t>Quality</t>
  </si>
  <si>
    <t>Victor's Options</t>
  </si>
  <si>
    <t>https://acidome.com/lab/calc/#7/12_GoodKarma_3V_R3.25_beams_40x25</t>
  </si>
  <si>
    <t>https://github.com/fabfarm/Docs/tree/master/Projects/New_geodome</t>
  </si>
  <si>
    <t>https://allegro.pl/oferta/folia-tunelowa-ogrodnicza-uv-2-niebieska-6-x-33-m-10615618270</t>
  </si>
  <si>
    <t>6m x 33m</t>
  </si>
  <si>
    <t>uv2</t>
  </si>
  <si>
    <t>dispatched within 3 days</t>
  </si>
  <si>
    <t>https://allegro.pl/oferta/folia-tunelowa-ogrodnicza-uv-2-niebieska-8-x-1-mb-7859842051?reco_id=77dc9ddb-ab6b-11ec-a5a6-2e6a98948d50&amp;sid=041047f9c36843e364ecb91b45c568a2755aa386fe7e14ee7421a14291fbf951</t>
  </si>
  <si>
    <t>1m x 8m</t>
  </si>
  <si>
    <t>https://allegro.pl/oferta/folia-ogrodnicza-tunelowa-uv-2-8x33-264-m2-11947899663</t>
  </si>
  <si>
    <t>8m x 33m</t>
  </si>
  <si>
    <t>https://allegro.pl/oferta/folia-ogrodnicza-tunelowa-4-sezonowa-uv4-szer-8m-9297644002</t>
  </si>
  <si>
    <t>1m x 8 m</t>
  </si>
  <si>
    <t>blue/green</t>
  </si>
  <si>
    <t>uv4</t>
  </si>
  <si>
    <t>https://allegro.pl/oferta/folia-ogrodnicza-tunelowa-uv6-6-sezonowa-szer-8m-9171772249</t>
  </si>
  <si>
    <t xml:space="preserve">pink </t>
  </si>
  <si>
    <t>uv6</t>
  </si>
  <si>
    <t>https://allegro.pl/oferta/folia-ogrodnicza-uv10-szer-12m-na-metry-b-plachta-10511300274</t>
  </si>
  <si>
    <t xml:space="preserve">Exact surface to cover (m2) </t>
  </si>
  <si>
    <t>1m x 12m</t>
  </si>
  <si>
    <t>uv10</t>
  </si>
  <si>
    <t>dispatched within 24h</t>
  </si>
  <si>
    <t>dispatched within 2 days</t>
  </si>
  <si>
    <t>dispatched within 4 days</t>
  </si>
  <si>
    <t xml:space="preserve">Wood supply details </t>
  </si>
  <si>
    <t>https://allegro.pl/oferta/folia-tunelowa-6m-uv4-ogrodowa-ogrodnicza-4-letnia-11712188021</t>
  </si>
  <si>
    <t>green</t>
  </si>
  <si>
    <t>6m x 31m</t>
  </si>
  <si>
    <t>Apr 6 / 8</t>
  </si>
  <si>
    <t>https://allegro.pl/oferta/folia-tunelowa-ogrodnicza-uv4-szer-6m-mocna-gruba-10525407125</t>
  </si>
  <si>
    <t>1m x 6m</t>
  </si>
  <si>
    <t>9 to 14 days</t>
  </si>
  <si>
    <t>https://otorolny.pl/5726-folia-ogrodnicza-uv4-na-cztery-sezony--szerokosc-6m-dlugosc-33m</t>
  </si>
  <si>
    <t xml:space="preserve">3m x 33m </t>
  </si>
  <si>
    <t>Polycarbonate Options</t>
  </si>
  <si>
    <t>3,050m x 2,050m</t>
  </si>
  <si>
    <t>price/m2 (€)</t>
  </si>
  <si>
    <t>Colonne1</t>
  </si>
  <si>
    <t>Natalia research 1</t>
  </si>
  <si>
    <t>Natalia research 2</t>
  </si>
  <si>
    <t>Thickness (mm)</t>
  </si>
  <si>
    <t xml:space="preserve">2,050m x 1,250m </t>
  </si>
  <si>
    <t>delivery date</t>
  </si>
  <si>
    <t>Allegro 1</t>
  </si>
  <si>
    <t>https://allegro.pl/oferta/poliweglan-komorowy-105x200cm-szklarnia-plyta-10mm-9245698304</t>
  </si>
  <si>
    <t>2,0m x 1,05m</t>
  </si>
  <si>
    <t>white transparant</t>
  </si>
  <si>
    <t>price/piece (€)</t>
  </si>
  <si>
    <t>10 days at your place</t>
  </si>
  <si>
    <t>Allegro 2</t>
  </si>
  <si>
    <t>9 days at your place</t>
  </si>
  <si>
    <t>https://allegro.pl/oferta/poliweglan-komorowy-105x200cm-szklarnia-plyta-4mm-9191052384?reco_id=0f0492c9-c556-11ec-91c5-4296488c1887&amp;sid041047f9c36843e364ecb91b45c568a2755aa386fe7e14ee7421a14291fbf951</t>
  </si>
  <si>
    <t>Thyssen Krup
Paulo Alexandre
paulo.da-silva@thyssenkrupp.com</t>
  </si>
  <si>
    <t>sklep@janczar.eu </t>
  </si>
  <si>
    <t>contact</t>
  </si>
  <si>
    <t xml:space="preserve">comment </t>
  </si>
  <si>
    <t xml:space="preserve">too expensive with VAT tax. See emails transfered </t>
  </si>
  <si>
    <t xml:space="preserve">Natalia research 3 </t>
  </si>
  <si>
    <t>https://www.luzacril.pt/_policarbonato_compacto_2&amp;ctd=1411</t>
  </si>
  <si>
    <t>fatima@luzacril.pt (cecilia@luzacril.pt)</t>
  </si>
  <si>
    <t xml:space="preserve">3,050 x 2,050m </t>
  </si>
  <si>
    <t>opaline or transparant</t>
  </si>
  <si>
    <t>Contact made by Natalia. 
min 450€</t>
  </si>
  <si>
    <t xml:space="preserve">Contact made by me. This is the only real answer I had from the contact. 
The plastic is protected from the UVs starting at 2mm thick. 
3,050m x 2,050m dimensions are good because it enables us to cover full hexagons/pentagons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</si>
</sst>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3" fillId="0" borderId="0" xfId="2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1" xfId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/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 vertical="center"/>
    </xf>
  </cellXfs>
  <cellStyles count="3">
    <cellStyle name="Lien hypertexte" xfId="2" builtinId="8"/>
    <cellStyle name="Normal" xfId="0" builtinId="0"/>
    <cellStyle name="Titre 1" xfId="1" builtinId="16"/>
  </cellStyles>
  <dxfs count="6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AB053-DA76-EE41-9190-107CEDDBDD40}" name="Tableau1" displayName="Tableau1" ref="B4:N7" totalsRowShown="0" headerRowDxfId="63" dataDxfId="62">
  <autoFilter ref="B4:N7" xr:uid="{B06AB053-DA76-EE41-9190-107CEDDBDD40}"/>
  <tableColumns count="13">
    <tableColumn id="1" xr3:uid="{D038A0C5-2BB0-B14B-B076-E9A4B9D9A379}" name="Options :" dataDxfId="61"/>
    <tableColumn id="2" xr3:uid="{6B1CEC29-3D85-5F49-BEF7-0E78DC1A5293}" name="link " dataDxfId="60" dataCellStyle="Lien hypertexte"/>
    <tableColumn id="3" xr3:uid="{8F9FE9B1-5AE9-6E4C-88D6-4BE1AC926E97}" name="dimension" dataDxfId="59"/>
    <tableColumn id="12" xr3:uid="{CB539C3E-00D8-904E-A3A4-70792B8839FB}" name="color" dataDxfId="58"/>
    <tableColumn id="4" xr3:uid="{C7D2C93F-B837-7A4F-96FE-D6BFF24617D0}" name="surface/piece (m2)" dataDxfId="57"/>
    <tableColumn id="5" xr3:uid="{AA802607-484B-1A43-925C-EAB3248B1072}" name="units" dataDxfId="56"/>
    <tableColumn id="6" xr3:uid="{8458A102-9CF0-1847-8FFD-EDD9673760CC}" name="total surface (m2)" dataDxfId="55">
      <calculatedColumnFormula>F5*G5</calculatedColumnFormula>
    </tableColumn>
    <tableColumn id="7" xr3:uid="{45A3C747-CB9E-FE41-8AFC-31DC81AA08A9}" name="extra surface (m2)" dataDxfId="54">
      <calculatedColumnFormula>H5-$C$2</calculatedColumnFormula>
    </tableColumn>
    <tableColumn id="8" xr3:uid="{4D22E456-30C4-EC42-B934-1E38EC7A2C07}" name="thickness (mm)" dataDxfId="53"/>
    <tableColumn id="9" xr3:uid="{D4CC2702-A428-924D-8C60-C1FD21760DDC}" name="price (€/each)" dataDxfId="52"/>
    <tableColumn id="10" xr3:uid="{1A83120B-3109-CB4B-B25E-D67ACDDBB3BA}" name="shipping fee" dataDxfId="51"/>
    <tableColumn id="13" xr3:uid="{F9608F3F-5DE4-B246-8112-5913EBA9F7B5}" name="delivery date "/>
    <tableColumn id="11" xr3:uid="{CCFA9041-6381-1648-B8FE-AF1209010470}" name="TOTAL price (€)" dataDxfId="50">
      <calculatedColumnFormula>K5*G5+L5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84EE86-417B-6B41-89DB-10D9325464C6}" name="Tableau14" displayName="Tableau14" ref="B15:P24" totalsRowShown="0" headerRowDxfId="49" dataDxfId="48">
  <autoFilter ref="B15:P24" xr:uid="{A084EE86-417B-6B41-89DB-10D9325464C6}"/>
  <tableColumns count="15">
    <tableColumn id="1" xr3:uid="{BDCA643E-A72C-1A49-9789-A9009CA6EB3E}" name="Victor's Options" dataDxfId="47"/>
    <tableColumn id="2" xr3:uid="{0C456EB2-15F3-454F-8A64-23F7878D2716}" name="link " dataDxfId="46" dataCellStyle="Lien hypertexte"/>
    <tableColumn id="3" xr3:uid="{9C159EAB-17C1-144D-86CF-7F6B6DA0C372}" name="dimension" dataDxfId="45"/>
    <tableColumn id="12" xr3:uid="{02012B4E-FC9F-5B45-8BFE-EAEF561D97C0}" name="color" dataDxfId="44"/>
    <tableColumn id="4" xr3:uid="{949D6D36-88B1-E340-8BAD-D71811885A62}" name="surface/piece (m2)" dataDxfId="43">
      <calculatedColumnFormula>6*33</calculatedColumnFormula>
    </tableColumn>
    <tableColumn id="5" xr3:uid="{57526D4D-3CBE-1645-86DC-1785AAA18A36}" name="units" dataDxfId="42"/>
    <tableColumn id="6" xr3:uid="{9FE9A70B-8CC5-6342-A526-CD5FAE4F7810}" name="total surface (m2)" dataDxfId="41">
      <calculatedColumnFormula>F16*G16</calculatedColumnFormula>
    </tableColumn>
    <tableColumn id="7" xr3:uid="{86A7A6B4-283F-744F-B116-40E05DD16577}" name="extra surface (m2)" dataDxfId="40">
      <calculatedColumnFormula>H16-$C$2</calculatedColumnFormula>
    </tableColumn>
    <tableColumn id="8" xr3:uid="{2C86109B-8714-B043-B7DD-677EE740CD54}" name="Quality" dataDxfId="39"/>
    <tableColumn id="9" xr3:uid="{948B4721-81D7-6240-875B-459B71C0A601}" name="price (€/each)" dataDxfId="38"/>
    <tableColumn id="10" xr3:uid="{02A87489-BAB5-4944-9002-0C69C4C68726}" name="shipping fee" dataDxfId="37"/>
    <tableColumn id="13" xr3:uid="{06DCB521-A9DA-CA4D-9E11-1C37811E68A6}" name="delivery date "/>
    <tableColumn id="11" xr3:uid="{9F2DDBEE-61B8-514E-86F9-A116B065C4C2}" name="TOTAL price (€)" dataDxfId="36">
      <calculatedColumnFormula>K16*G16+L16</calculatedColumnFormula>
    </tableColumn>
    <tableColumn id="14" xr3:uid="{501F958A-9299-6E4A-A1AC-1E6401F2A5D5}" name="contact" dataDxfId="35"/>
    <tableColumn id="15" xr3:uid="{41793210-93D6-8340-8B9F-C9ABA9977ADC}" name="comment " dataDxfId="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42F8C-7FE7-2644-A999-8C958A7BB8DD}" name="Tableau2" displayName="Tableau2" ref="B26:P28" totalsRowShown="0" headerRowDxfId="33" dataDxfId="32">
  <autoFilter ref="B26:P28" xr:uid="{5F142F8C-7FE7-2644-A999-8C958A7BB8DD}"/>
  <tableColumns count="15">
    <tableColumn id="1" xr3:uid="{F45BF2C9-C8C8-874F-86CB-98F812B63BA8}" name="Polycarbonate Options" dataDxfId="31"/>
    <tableColumn id="2" xr3:uid="{E17BDD48-36BC-0A40-B558-5BB6AFCB6370}" name="link " dataDxfId="30"/>
    <tableColumn id="3" xr3:uid="{0D831977-DF46-204F-B96D-8683EF1AE560}" name="dimension" dataDxfId="29"/>
    <tableColumn id="4" xr3:uid="{B0CFB841-E601-9642-BD5D-0DFA8A5B3472}" name="color" dataDxfId="28"/>
    <tableColumn id="5" xr3:uid="{6ED0A273-4BF8-B64F-8B60-D0A1616601A5}" name="surface/piece (m2)" dataDxfId="27"/>
    <tableColumn id="6" xr3:uid="{BAFAB8C2-D68E-8B42-9EAE-DBCCD4F80F15}" name="units" dataDxfId="26"/>
    <tableColumn id="7" xr3:uid="{571C3985-4F73-7B46-9F9B-3DAD0FEBE3A4}" name="total surface (m2)" dataDxfId="25">
      <calculatedColumnFormula>F27*G27</calculatedColumnFormula>
    </tableColumn>
    <tableColumn id="8" xr3:uid="{BD47F233-477B-B448-B274-9E5F6DD590BC}" name="Colonne1" dataDxfId="24"/>
    <tableColumn id="9" xr3:uid="{1D544DA3-FDB2-D249-94AC-D081AE8B2DD7}" name="Thickness (mm)" dataDxfId="23"/>
    <tableColumn id="10" xr3:uid="{F7AFBB66-BFB5-0F46-9DF1-45E26440BF5C}" name="price/m2 (€)" dataDxfId="22"/>
    <tableColumn id="11" xr3:uid="{D324C50B-3E27-634E-B880-693B7FBAEFAC}" name="shipping fee" dataDxfId="21"/>
    <tableColumn id="12" xr3:uid="{9E5DA008-E6D8-B548-8684-FC627520327C}" name="delivery date" dataDxfId="20"/>
    <tableColumn id="13" xr3:uid="{C67194E0-A293-D14B-B928-8CEEEAA6C6A5}" name="TOTAL price (€)" dataDxfId="19">
      <calculatedColumnFormula>H27*K27</calculatedColumnFormula>
    </tableColumn>
    <tableColumn id="14" xr3:uid="{B45E3356-B9DD-6640-B949-F8A8B44FACAB}" name="contact" dataDxfId="18"/>
    <tableColumn id="15" xr3:uid="{9F14CFCE-A3F7-4C4B-B266-DA3BA77C77A8}" name="comment " dataDxfId="17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E74BCE-B749-4F43-B74A-C7E9916D9065}" name="Tableau25" displayName="Tableau25" ref="B30:P32" totalsRowShown="0" headerRowDxfId="16" dataDxfId="15">
  <autoFilter ref="B30:P32" xr:uid="{79E74BCE-B749-4F43-B74A-C7E9916D9065}"/>
  <tableColumns count="15">
    <tableColumn id="1" xr3:uid="{B189CEE8-7804-6F49-8676-C5447442FDB7}" name="Polycarbonate Options" dataDxfId="14"/>
    <tableColumn id="2" xr3:uid="{B1278393-AE03-5548-9F58-CB9E8406052F}" name="link " dataDxfId="13"/>
    <tableColumn id="3" xr3:uid="{4304D596-6CF3-1A42-96E2-989526099011}" name="dimension" dataDxfId="12"/>
    <tableColumn id="4" xr3:uid="{9D882D28-DA96-304A-AC59-21C777FB7E11}" name="color" dataDxfId="11"/>
    <tableColumn id="5" xr3:uid="{D362F0AD-DA18-C041-B99F-B5AB234661B3}" name="surface/piece (m2)" dataDxfId="10"/>
    <tableColumn id="6" xr3:uid="{04607F14-AC1C-6344-AC16-0EEAE9EC35DC}" name="units" dataDxfId="9"/>
    <tableColumn id="7" xr3:uid="{3483679C-CEFB-6845-9396-38A5B40D46A8}" name="total surface (m2)" dataDxfId="8">
      <calculatedColumnFormula>F31*G31</calculatedColumnFormula>
    </tableColumn>
    <tableColumn id="8" xr3:uid="{98A2405E-4D98-3547-A073-CB76F01EC2A7}" name="Colonne1" dataDxfId="7"/>
    <tableColumn id="9" xr3:uid="{1B9A6E45-A133-0948-A5A7-E6FBB153CC6B}" name="Thickness (mm)" dataDxfId="6"/>
    <tableColumn id="10" xr3:uid="{FC68ED71-B4A0-0444-9E4F-66AF5AD67B78}" name="price/piece (€)" dataDxfId="5"/>
    <tableColumn id="11" xr3:uid="{9DB0C14C-02AF-C446-A284-62B45AE01509}" name="shipping fee" dataDxfId="4"/>
    <tableColumn id="12" xr3:uid="{52193D18-E9D0-5546-948A-E73A90814061}" name="delivery date" dataDxfId="3"/>
    <tableColumn id="13" xr3:uid="{1FA4FD3B-11D9-6740-A280-702F36557837}" name="TOTAL price (€)" dataDxfId="2">
      <calculatedColumnFormula>Tableau25[[#This Row],[units]]*G31</calculatedColumnFormula>
    </tableColumn>
    <tableColumn id="14" xr3:uid="{7D1EA49B-1CBF-0A4E-ADEF-9782D69A88EB}" name="contact" dataDxfId="1"/>
    <tableColumn id="15" xr3:uid="{57067B74-EE56-A145-B211-2EA54E7A21F6}" name="comment 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fabfarm/Docs/tree/master/Projects/New_geodome" TargetMode="External"/><Relationship Id="rId1" Type="http://schemas.openxmlformats.org/officeDocument/2006/relationships/hyperlink" Target="https://acidome.com/lab/calc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poliweglan-komorowy-105x200cm-szklarnia-plyta-4mm-9191052384?reco_id=0f0492c9-c556-11ec-91c5-4296488c1887&amp;sid041047f9c36843e364ecb91b45c568a2755aa386fe7e14ee7421a14291fbf951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allegro.pl/oferta/folia-ogrodnicza-tunelowa-uv-2-8x33-264-m2-11947899663" TargetMode="External"/><Relationship Id="rId7" Type="http://schemas.openxmlformats.org/officeDocument/2006/relationships/hyperlink" Target="https://allegro.pl/oferta/poliweglan-komorowy-105x200cm-szklarnia-plyta-10mm-9245698304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fr.aliexpress.com/item/4001334851386.html?spm=a2g0o.productlist.0.0.5f282499dnL8b0&amp;algo_pvid=0fda6f13-9412-4090-8657-3c4fbfc0414a&amp;algo_exp_id=0fda6f13-9412-4090-8657-3c4fbfc0414a-11&amp;pdp_ext_f=%7B%22sku_id%22%3A%2210000015727309236%22%7D&amp;pdp_pi=-1%3B25.77%3B-1%3B17.69%40salePrice%3BEUR%3Bsearch-mainSearch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vevor.fr/bache-transparente-pour-serre-c_10183/vevor-film-a-effet-de-serre-film-polyethylene-durable-pour-serre-3-6-x-8-5-m-p_010488520443" TargetMode="External"/><Relationship Id="rId6" Type="http://schemas.openxmlformats.org/officeDocument/2006/relationships/hyperlink" Target="https://allegro.pl/oferta/folia-tunelowa-6m-uv4-ogrodowa-ogrodnicza-4-letnia-11712188021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llegro.pl/oferta/folia-tunelowa-ogrodnicza-uv4-szer-6m-mocna-gruba-10525407125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s://www.luzacril.pt/_policarbonato_compacto_2&amp;ctd=1411" TargetMode="External"/><Relationship Id="rId4" Type="http://schemas.openxmlformats.org/officeDocument/2006/relationships/hyperlink" Target="https://allegro.pl/oferta/folia-ogrodnicza-tunelowa-4-sezonowa-uv4-szer-8m-9297644002" TargetMode="External"/><Relationship Id="rId9" Type="http://schemas.openxmlformats.org/officeDocument/2006/relationships/hyperlink" Target="mailto:sklep@janczar.eu" TargetMode="Externa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6D3-16CA-604E-B418-7C074CFC355E}">
  <dimension ref="A1:B4"/>
  <sheetViews>
    <sheetView workbookViewId="0">
      <selection activeCell="D23" sqref="D23"/>
    </sheetView>
  </sheetViews>
  <sheetFormatPr baseColWidth="10" defaultRowHeight="16" x14ac:dyDescent="0.2"/>
  <cols>
    <col min="1" max="1" width="25.6640625" bestFit="1" customWidth="1"/>
    <col min="2" max="2" width="15.6640625" bestFit="1" customWidth="1"/>
  </cols>
  <sheetData>
    <row r="1" spans="1:2" ht="21" thickBot="1" x14ac:dyDescent="0.3">
      <c r="A1" s="1" t="s">
        <v>43</v>
      </c>
    </row>
    <row r="2" spans="1:2" ht="17" thickTop="1" x14ac:dyDescent="0.2"/>
    <row r="3" spans="1:2" x14ac:dyDescent="0.2">
      <c r="A3" s="17" t="s">
        <v>44</v>
      </c>
      <c r="B3" s="2" t="s">
        <v>53</v>
      </c>
    </row>
    <row r="4" spans="1:2" x14ac:dyDescent="0.2">
      <c r="A4" s="17" t="s">
        <v>45</v>
      </c>
      <c r="B4" s="2" t="s">
        <v>52</v>
      </c>
    </row>
  </sheetData>
  <hyperlinks>
    <hyperlink ref="B4" r:id="rId1" location="7/12_GoodKarma_3V_R3.25_beams_40x25" xr:uid="{691D170F-D41E-4446-8D57-150AAAEC8F6A}"/>
    <hyperlink ref="B3" r:id="rId2" xr:uid="{3C3E68A7-ADEA-0345-8663-45D149ACE2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28B-6615-CB4E-A27A-2B463C8462E3}">
  <dimension ref="A1:P33"/>
  <sheetViews>
    <sheetView tabSelected="1" topLeftCell="A15" zoomScale="125" zoomScaleNormal="100" workbookViewId="0">
      <selection activeCell="A26" sqref="A26"/>
    </sheetView>
  </sheetViews>
  <sheetFormatPr baseColWidth="10" defaultRowHeight="16" x14ac:dyDescent="0.2"/>
  <cols>
    <col min="1" max="1" width="20" bestFit="1" customWidth="1"/>
    <col min="2" max="2" width="25.5" customWidth="1"/>
    <col min="3" max="3" width="30.33203125" customWidth="1"/>
    <col min="4" max="4" width="22.83203125" bestFit="1" customWidth="1"/>
    <col min="5" max="5" width="22.83203125" customWidth="1"/>
    <col min="6" max="6" width="22" bestFit="1" customWidth="1"/>
    <col min="7" max="7" width="10.1640625" bestFit="1" customWidth="1"/>
    <col min="8" max="8" width="21" bestFit="1" customWidth="1"/>
    <col min="9" max="9" width="21.6640625" bestFit="1" customWidth="1"/>
    <col min="10" max="10" width="19" bestFit="1" customWidth="1"/>
    <col min="11" max="11" width="17.83203125" bestFit="1" customWidth="1"/>
    <col min="12" max="12" width="16.1640625" bestFit="1" customWidth="1"/>
    <col min="13" max="13" width="21.6640625" bestFit="1" customWidth="1"/>
    <col min="14" max="14" width="18.83203125" bestFit="1" customWidth="1"/>
    <col min="15" max="15" width="34" bestFit="1" customWidth="1"/>
    <col min="16" max="16" width="59.6640625" customWidth="1"/>
  </cols>
  <sheetData>
    <row r="1" spans="1:16" ht="21" thickBot="1" x14ac:dyDescent="0.3">
      <c r="A1" s="1" t="s">
        <v>20</v>
      </c>
    </row>
    <row r="2" spans="1:16" ht="17" thickTop="1" x14ac:dyDescent="0.2">
      <c r="B2" s="6" t="s">
        <v>70</v>
      </c>
      <c r="C2" s="3">
        <v>75.67</v>
      </c>
    </row>
    <row r="4" spans="1:16" x14ac:dyDescent="0.2">
      <c r="B4" s="8" t="s">
        <v>28</v>
      </c>
      <c r="C4" s="4" t="s">
        <v>14</v>
      </c>
      <c r="D4" s="8" t="s">
        <v>15</v>
      </c>
      <c r="E4" s="8" t="s">
        <v>36</v>
      </c>
      <c r="F4" s="8" t="s">
        <v>23</v>
      </c>
      <c r="G4" s="4" t="s">
        <v>16</v>
      </c>
      <c r="H4" s="4" t="s">
        <v>24</v>
      </c>
      <c r="I4" s="4" t="s">
        <v>26</v>
      </c>
      <c r="J4" s="4" t="s">
        <v>19</v>
      </c>
      <c r="K4" s="4" t="s">
        <v>22</v>
      </c>
      <c r="L4" s="4" t="s">
        <v>17</v>
      </c>
      <c r="M4" s="4" t="s">
        <v>39</v>
      </c>
      <c r="N4" s="4" t="s">
        <v>27</v>
      </c>
    </row>
    <row r="5" spans="1:16" x14ac:dyDescent="0.2">
      <c r="B5" s="4">
        <v>1</v>
      </c>
      <c r="C5" s="9" t="s">
        <v>12</v>
      </c>
      <c r="D5" s="4" t="s">
        <v>29</v>
      </c>
      <c r="E5" s="16" t="s">
        <v>37</v>
      </c>
      <c r="F5" s="10">
        <v>31.22</v>
      </c>
      <c r="G5" s="11">
        <v>3</v>
      </c>
      <c r="H5" s="10">
        <f>F5*G5</f>
        <v>93.66</v>
      </c>
      <c r="I5" s="10">
        <f>H5-$C$2</f>
        <v>17.989999999999995</v>
      </c>
      <c r="J5" s="10">
        <v>0.15</v>
      </c>
      <c r="K5" s="10">
        <v>32</v>
      </c>
      <c r="L5" s="10">
        <v>0</v>
      </c>
      <c r="M5" s="10" t="s">
        <v>40</v>
      </c>
      <c r="N5" s="10">
        <f>K5*G5+L5</f>
        <v>96</v>
      </c>
    </row>
    <row r="6" spans="1:16" x14ac:dyDescent="0.2">
      <c r="B6" s="4">
        <v>2</v>
      </c>
      <c r="C6" s="9" t="s">
        <v>18</v>
      </c>
      <c r="D6" s="4" t="s">
        <v>30</v>
      </c>
      <c r="E6" s="4" t="s">
        <v>38</v>
      </c>
      <c r="F6" s="10">
        <v>80</v>
      </c>
      <c r="G6" s="11">
        <v>2</v>
      </c>
      <c r="H6" s="10">
        <f t="shared" ref="H6:H7" si="0">F6*G6</f>
        <v>160</v>
      </c>
      <c r="I6" s="10">
        <f t="shared" ref="I6:I7" si="1">H6-$C$2</f>
        <v>84.33</v>
      </c>
      <c r="J6" s="12">
        <v>0.02</v>
      </c>
      <c r="K6" s="10">
        <v>30</v>
      </c>
      <c r="L6" s="10">
        <v>0</v>
      </c>
      <c r="M6" s="12" t="s">
        <v>42</v>
      </c>
      <c r="N6" s="10">
        <f>K6*G6+L6</f>
        <v>60</v>
      </c>
    </row>
    <row r="7" spans="1:16" x14ac:dyDescent="0.2">
      <c r="B7" s="4">
        <v>3</v>
      </c>
      <c r="C7" s="9" t="s">
        <v>21</v>
      </c>
      <c r="D7" s="4" t="s">
        <v>31</v>
      </c>
      <c r="E7" s="4" t="s">
        <v>38</v>
      </c>
      <c r="F7" s="10">
        <v>16</v>
      </c>
      <c r="G7" s="11">
        <v>6</v>
      </c>
      <c r="H7" s="10">
        <f t="shared" si="0"/>
        <v>96</v>
      </c>
      <c r="I7" s="10">
        <f t="shared" si="1"/>
        <v>20.329999999999998</v>
      </c>
      <c r="J7" s="12" t="s">
        <v>35</v>
      </c>
      <c r="K7" s="10">
        <v>23</v>
      </c>
      <c r="L7" s="12">
        <v>16.28</v>
      </c>
      <c r="M7" s="12" t="s">
        <v>41</v>
      </c>
      <c r="N7" s="10">
        <f>K7*G7+L7</f>
        <v>154.28</v>
      </c>
    </row>
    <row r="10" spans="1:16" x14ac:dyDescent="0.2">
      <c r="B10" s="6" t="s">
        <v>46</v>
      </c>
      <c r="C10" s="6" t="s">
        <v>47</v>
      </c>
    </row>
    <row r="11" spans="1:16" x14ac:dyDescent="0.2">
      <c r="B11" s="5">
        <v>1</v>
      </c>
      <c r="C11" s="5" t="s">
        <v>48</v>
      </c>
    </row>
    <row r="12" spans="1:16" x14ac:dyDescent="0.2">
      <c r="B12" s="5">
        <v>2</v>
      </c>
      <c r="C12" s="5" t="s">
        <v>49</v>
      </c>
    </row>
    <row r="15" spans="1:16" x14ac:dyDescent="0.2">
      <c r="B15" s="8" t="s">
        <v>51</v>
      </c>
      <c r="C15" s="4" t="s">
        <v>14</v>
      </c>
      <c r="D15" s="8" t="s">
        <v>15</v>
      </c>
      <c r="E15" s="8" t="s">
        <v>36</v>
      </c>
      <c r="F15" s="8" t="s">
        <v>23</v>
      </c>
      <c r="G15" s="4" t="s">
        <v>16</v>
      </c>
      <c r="H15" s="4" t="s">
        <v>24</v>
      </c>
      <c r="I15" s="4" t="s">
        <v>26</v>
      </c>
      <c r="J15" s="4" t="s">
        <v>50</v>
      </c>
      <c r="K15" s="4" t="s">
        <v>22</v>
      </c>
      <c r="L15" s="4" t="s">
        <v>17</v>
      </c>
      <c r="M15" s="4" t="s">
        <v>39</v>
      </c>
      <c r="N15" s="4" t="s">
        <v>27</v>
      </c>
      <c r="O15" s="4" t="s">
        <v>106</v>
      </c>
      <c r="P15" s="4" t="s">
        <v>107</v>
      </c>
    </row>
    <row r="16" spans="1:16" x14ac:dyDescent="0.2">
      <c r="B16" s="4">
        <v>4</v>
      </c>
      <c r="C16" s="9" t="s">
        <v>54</v>
      </c>
      <c r="D16" s="4" t="s">
        <v>55</v>
      </c>
      <c r="E16" s="19" t="s">
        <v>38</v>
      </c>
      <c r="F16" s="20">
        <f t="shared" ref="F16" si="2">6*33</f>
        <v>198</v>
      </c>
      <c r="G16" s="21">
        <v>1</v>
      </c>
      <c r="H16" s="20">
        <f>F16*G16</f>
        <v>198</v>
      </c>
      <c r="I16" s="20">
        <f>H16-$C$2</f>
        <v>122.33</v>
      </c>
      <c r="J16" s="20" t="s">
        <v>56</v>
      </c>
      <c r="K16" s="20">
        <v>71.069999999999993</v>
      </c>
      <c r="L16" s="20">
        <v>4.42</v>
      </c>
      <c r="M16" s="10" t="s">
        <v>57</v>
      </c>
      <c r="N16" s="10">
        <f t="shared" ref="N16:N21" si="3">K16*G16+L16</f>
        <v>75.489999999999995</v>
      </c>
      <c r="O16" s="10"/>
      <c r="P16" s="10"/>
    </row>
    <row r="17" spans="1:16" x14ac:dyDescent="0.2">
      <c r="B17" s="4">
        <v>5</v>
      </c>
      <c r="C17" s="9" t="s">
        <v>58</v>
      </c>
      <c r="D17" s="4" t="s">
        <v>59</v>
      </c>
      <c r="E17" s="19" t="s">
        <v>38</v>
      </c>
      <c r="F17" s="20">
        <v>8</v>
      </c>
      <c r="G17" s="21">
        <v>15</v>
      </c>
      <c r="H17" s="20">
        <f t="shared" ref="H17:H18" si="4">F17*G17</f>
        <v>120</v>
      </c>
      <c r="I17" s="20">
        <f t="shared" ref="I17:I18" si="5">H17-$C$2</f>
        <v>44.33</v>
      </c>
      <c r="J17" s="20" t="s">
        <v>56</v>
      </c>
      <c r="K17" s="20">
        <v>3.85</v>
      </c>
      <c r="L17" s="20">
        <v>1.92</v>
      </c>
      <c r="M17" s="12"/>
      <c r="N17" s="10">
        <f t="shared" si="3"/>
        <v>59.67</v>
      </c>
      <c r="O17" s="10"/>
      <c r="P17" s="10"/>
    </row>
    <row r="18" spans="1:16" x14ac:dyDescent="0.2">
      <c r="B18" s="4">
        <v>6</v>
      </c>
      <c r="C18" s="9" t="s">
        <v>60</v>
      </c>
      <c r="D18" s="4" t="s">
        <v>61</v>
      </c>
      <c r="E18" s="19" t="s">
        <v>38</v>
      </c>
      <c r="F18" s="20">
        <f>8*33</f>
        <v>264</v>
      </c>
      <c r="G18" s="21">
        <v>1</v>
      </c>
      <c r="H18" s="20">
        <f t="shared" si="4"/>
        <v>264</v>
      </c>
      <c r="I18" s="20">
        <f t="shared" si="5"/>
        <v>188.32999999999998</v>
      </c>
      <c r="J18" s="20" t="s">
        <v>56</v>
      </c>
      <c r="K18" s="20">
        <v>106.84</v>
      </c>
      <c r="L18" s="20">
        <v>2.57</v>
      </c>
      <c r="M18" s="12"/>
      <c r="N18" s="10">
        <f t="shared" si="3"/>
        <v>109.41</v>
      </c>
      <c r="O18" s="10"/>
      <c r="P18" s="10"/>
    </row>
    <row r="19" spans="1:16" x14ac:dyDescent="0.2">
      <c r="B19" s="4">
        <v>7</v>
      </c>
      <c r="C19" s="9" t="s">
        <v>62</v>
      </c>
      <c r="D19" s="4" t="s">
        <v>63</v>
      </c>
      <c r="E19" s="4" t="s">
        <v>64</v>
      </c>
      <c r="F19" s="10">
        <v>8</v>
      </c>
      <c r="G19" s="11">
        <v>15</v>
      </c>
      <c r="H19" s="10">
        <f t="shared" ref="H19:H24" si="6">F19*G19</f>
        <v>120</v>
      </c>
      <c r="I19" s="10">
        <f t="shared" ref="I19:I24" si="7">H19-$C$2</f>
        <v>44.33</v>
      </c>
      <c r="J19" s="10" t="s">
        <v>65</v>
      </c>
      <c r="K19" s="10">
        <v>5.0999999999999996</v>
      </c>
      <c r="L19" s="10">
        <v>1.92</v>
      </c>
      <c r="M19" s="10" t="s">
        <v>75</v>
      </c>
      <c r="N19" s="10">
        <f t="shared" si="3"/>
        <v>78.42</v>
      </c>
      <c r="O19" s="10"/>
      <c r="P19" s="10"/>
    </row>
    <row r="20" spans="1:16" x14ac:dyDescent="0.2">
      <c r="B20" s="4">
        <v>8</v>
      </c>
      <c r="C20" s="9" t="s">
        <v>66</v>
      </c>
      <c r="D20" s="4" t="s">
        <v>59</v>
      </c>
      <c r="E20" s="4" t="s">
        <v>67</v>
      </c>
      <c r="F20" s="10">
        <v>8</v>
      </c>
      <c r="G20" s="11">
        <v>15</v>
      </c>
      <c r="H20" s="10">
        <f t="shared" si="6"/>
        <v>120</v>
      </c>
      <c r="I20" s="10">
        <f t="shared" si="7"/>
        <v>44.33</v>
      </c>
      <c r="J20" s="10" t="s">
        <v>68</v>
      </c>
      <c r="K20" s="10">
        <v>6.42</v>
      </c>
      <c r="L20" s="10">
        <v>5.35</v>
      </c>
      <c r="M20" s="10" t="s">
        <v>74</v>
      </c>
      <c r="N20" s="10">
        <f t="shared" si="3"/>
        <v>101.64999999999999</v>
      </c>
      <c r="O20" s="10"/>
      <c r="P20" s="10"/>
    </row>
    <row r="21" spans="1:16" x14ac:dyDescent="0.2">
      <c r="B21" s="4">
        <v>9</v>
      </c>
      <c r="C21" s="9" t="s">
        <v>69</v>
      </c>
      <c r="D21" s="4" t="s">
        <v>71</v>
      </c>
      <c r="E21" s="4" t="s">
        <v>64</v>
      </c>
      <c r="F21" s="10">
        <v>12</v>
      </c>
      <c r="G21" s="11">
        <v>10</v>
      </c>
      <c r="H21" s="10">
        <f t="shared" si="6"/>
        <v>120</v>
      </c>
      <c r="I21" s="10">
        <f t="shared" si="7"/>
        <v>44.33</v>
      </c>
      <c r="J21" s="10" t="s">
        <v>72</v>
      </c>
      <c r="K21" s="10">
        <v>12.85</v>
      </c>
      <c r="L21" s="10">
        <v>5.35</v>
      </c>
      <c r="M21" t="s">
        <v>73</v>
      </c>
      <c r="N21" s="10">
        <f t="shared" si="3"/>
        <v>133.85</v>
      </c>
      <c r="O21" s="10"/>
      <c r="P21" s="10"/>
    </row>
    <row r="22" spans="1:16" x14ac:dyDescent="0.2">
      <c r="B22" s="4">
        <v>10</v>
      </c>
      <c r="C22" s="9" t="s">
        <v>77</v>
      </c>
      <c r="D22" s="4" t="s">
        <v>79</v>
      </c>
      <c r="E22" s="4" t="s">
        <v>78</v>
      </c>
      <c r="F22" s="10">
        <f>6*31</f>
        <v>186</v>
      </c>
      <c r="G22" s="11">
        <v>1</v>
      </c>
      <c r="H22" s="10">
        <f t="shared" si="6"/>
        <v>186</v>
      </c>
      <c r="I22" s="10">
        <f t="shared" si="7"/>
        <v>110.33</v>
      </c>
      <c r="J22" s="10" t="s">
        <v>65</v>
      </c>
      <c r="K22" s="10">
        <v>131.77000000000001</v>
      </c>
      <c r="L22" s="10">
        <v>17.28</v>
      </c>
      <c r="M22" t="s">
        <v>80</v>
      </c>
      <c r="N22" s="10">
        <f>K22*G22+L22</f>
        <v>149.05000000000001</v>
      </c>
      <c r="O22" s="10"/>
      <c r="P22" s="10"/>
    </row>
    <row r="23" spans="1:16" x14ac:dyDescent="0.2">
      <c r="B23" s="4">
        <v>11</v>
      </c>
      <c r="C23" s="9" t="s">
        <v>81</v>
      </c>
      <c r="D23" s="4" t="s">
        <v>82</v>
      </c>
      <c r="E23" s="4" t="s">
        <v>78</v>
      </c>
      <c r="F23" s="10">
        <v>6</v>
      </c>
      <c r="G23" s="11">
        <v>31</v>
      </c>
      <c r="H23" s="10">
        <f t="shared" si="6"/>
        <v>186</v>
      </c>
      <c r="I23" s="10">
        <f t="shared" si="7"/>
        <v>110.33</v>
      </c>
      <c r="J23" s="10" t="s">
        <v>65</v>
      </c>
      <c r="K23" s="10">
        <v>4.08</v>
      </c>
      <c r="L23" s="10">
        <v>17.28</v>
      </c>
      <c r="M23" t="s">
        <v>83</v>
      </c>
      <c r="N23" s="10">
        <f>K23*G23+L23</f>
        <v>143.76</v>
      </c>
      <c r="O23" s="10"/>
      <c r="P23" s="10"/>
    </row>
    <row r="24" spans="1:16" s="28" customFormat="1" x14ac:dyDescent="0.2">
      <c r="B24" s="19">
        <v>12</v>
      </c>
      <c r="C24" s="30" t="s">
        <v>84</v>
      </c>
      <c r="D24" s="19" t="s">
        <v>85</v>
      </c>
      <c r="E24" s="19" t="s">
        <v>38</v>
      </c>
      <c r="F24" s="20">
        <f>6*33</f>
        <v>198</v>
      </c>
      <c r="G24" s="21">
        <v>1</v>
      </c>
      <c r="H24" s="20">
        <f t="shared" si="6"/>
        <v>198</v>
      </c>
      <c r="I24" s="20">
        <f t="shared" si="7"/>
        <v>122.33</v>
      </c>
      <c r="J24" s="20" t="s">
        <v>65</v>
      </c>
      <c r="K24" s="20">
        <v>99.18</v>
      </c>
      <c r="L24" s="20"/>
      <c r="N24" s="20">
        <f>K24*G24+L24</f>
        <v>99.18</v>
      </c>
      <c r="O24" s="29" t="s">
        <v>105</v>
      </c>
      <c r="P24" s="20" t="s">
        <v>108</v>
      </c>
    </row>
    <row r="26" spans="1:16" x14ac:dyDescent="0.2">
      <c r="B26" s="4" t="s">
        <v>86</v>
      </c>
      <c r="C26" s="4" t="s">
        <v>14</v>
      </c>
      <c r="D26" s="4" t="s">
        <v>15</v>
      </c>
      <c r="E26" s="4" t="s">
        <v>36</v>
      </c>
      <c r="F26" s="4" t="s">
        <v>23</v>
      </c>
      <c r="G26" s="4" t="s">
        <v>16</v>
      </c>
      <c r="H26" s="4" t="s">
        <v>24</v>
      </c>
      <c r="I26" s="4" t="s">
        <v>89</v>
      </c>
      <c r="J26" s="4" t="s">
        <v>92</v>
      </c>
      <c r="K26" s="4" t="s">
        <v>88</v>
      </c>
      <c r="L26" s="4" t="s">
        <v>17</v>
      </c>
      <c r="M26" s="4" t="s">
        <v>94</v>
      </c>
      <c r="N26" s="4" t="s">
        <v>27</v>
      </c>
      <c r="O26" s="4" t="s">
        <v>106</v>
      </c>
      <c r="P26" s="4" t="s">
        <v>107</v>
      </c>
    </row>
    <row r="27" spans="1:16" s="23" customFormat="1" ht="51" x14ac:dyDescent="0.2">
      <c r="A27" s="26"/>
      <c r="B27" s="22" t="s">
        <v>90</v>
      </c>
      <c r="C27" s="22"/>
      <c r="D27" s="22" t="s">
        <v>87</v>
      </c>
      <c r="E27" s="22" t="s">
        <v>98</v>
      </c>
      <c r="F27" s="22">
        <f>3.05*2.05</f>
        <v>6.2524999999999995</v>
      </c>
      <c r="G27" s="22">
        <v>21</v>
      </c>
      <c r="H27" s="22">
        <f>F27*G27</f>
        <v>131.30249999999998</v>
      </c>
      <c r="I27" s="22"/>
      <c r="J27" s="22">
        <v>0.8</v>
      </c>
      <c r="K27" s="22">
        <v>3.5</v>
      </c>
      <c r="L27" s="22"/>
      <c r="M27" s="22"/>
      <c r="N27" s="22">
        <f>H27*K27</f>
        <v>459.55874999999992</v>
      </c>
      <c r="O27" s="27" t="s">
        <v>104</v>
      </c>
      <c r="P27" s="27" t="s">
        <v>114</v>
      </c>
    </row>
    <row r="28" spans="1:16" x14ac:dyDescent="0.2">
      <c r="A28" s="24"/>
      <c r="B28" s="4" t="s">
        <v>91</v>
      </c>
      <c r="C28" s="4"/>
      <c r="D28" s="4" t="s">
        <v>93</v>
      </c>
      <c r="E28" s="4" t="s">
        <v>98</v>
      </c>
      <c r="F28" s="4">
        <f>2.05*1.25</f>
        <v>2.5625</v>
      </c>
      <c r="G28" s="4">
        <v>40</v>
      </c>
      <c r="H28" s="4">
        <f t="shared" ref="H28" si="8">F28*G28</f>
        <v>102.5</v>
      </c>
      <c r="I28" s="4"/>
      <c r="J28" s="4">
        <v>0.75</v>
      </c>
      <c r="K28" s="4">
        <v>5.2</v>
      </c>
      <c r="L28" s="4"/>
      <c r="M28" s="4"/>
      <c r="N28" s="4">
        <f t="shared" ref="N28" si="9">H28*K28</f>
        <v>533</v>
      </c>
      <c r="O28" s="4"/>
      <c r="P28" s="4"/>
    </row>
    <row r="30" spans="1:16" x14ac:dyDescent="0.2">
      <c r="B30" s="4" t="s">
        <v>86</v>
      </c>
      <c r="C30" s="4" t="s">
        <v>14</v>
      </c>
      <c r="D30" s="4" t="s">
        <v>15</v>
      </c>
      <c r="E30" s="4" t="s">
        <v>36</v>
      </c>
      <c r="F30" s="4" t="s">
        <v>23</v>
      </c>
      <c r="G30" s="4" t="s">
        <v>16</v>
      </c>
      <c r="H30" s="4" t="s">
        <v>24</v>
      </c>
      <c r="I30" s="4" t="s">
        <v>89</v>
      </c>
      <c r="J30" s="4" t="s">
        <v>92</v>
      </c>
      <c r="K30" s="4" t="s">
        <v>99</v>
      </c>
      <c r="L30" s="4" t="s">
        <v>17</v>
      </c>
      <c r="M30" s="4" t="s">
        <v>94</v>
      </c>
      <c r="N30" s="4" t="s">
        <v>27</v>
      </c>
      <c r="O30" s="4" t="s">
        <v>106</v>
      </c>
      <c r="P30" s="4" t="s">
        <v>107</v>
      </c>
    </row>
    <row r="31" spans="1:16" x14ac:dyDescent="0.2">
      <c r="B31" s="4" t="s">
        <v>95</v>
      </c>
      <c r="C31" s="9" t="s">
        <v>96</v>
      </c>
      <c r="D31" s="4" t="s">
        <v>97</v>
      </c>
      <c r="E31" s="4" t="s">
        <v>98</v>
      </c>
      <c r="F31" s="4">
        <f>2*1.05</f>
        <v>2.1</v>
      </c>
      <c r="G31" s="4">
        <v>40</v>
      </c>
      <c r="H31" s="4">
        <f t="shared" ref="H31" si="10">F31*G31</f>
        <v>84</v>
      </c>
      <c r="I31" s="4"/>
      <c r="J31" s="4">
        <v>4</v>
      </c>
      <c r="K31" s="4">
        <v>34.85</v>
      </c>
      <c r="L31" s="4">
        <v>17.309999999999999</v>
      </c>
      <c r="M31" s="4" t="s">
        <v>100</v>
      </c>
      <c r="N31" s="4">
        <f>Tableau25[[#This Row],[units]]*G31</f>
        <v>1600</v>
      </c>
      <c r="O31" s="4"/>
      <c r="P31" s="4"/>
    </row>
    <row r="32" spans="1:16" x14ac:dyDescent="0.2">
      <c r="B32" s="4" t="s">
        <v>101</v>
      </c>
      <c r="C32" s="9" t="s">
        <v>103</v>
      </c>
      <c r="D32" s="4" t="s">
        <v>97</v>
      </c>
      <c r="E32" s="4" t="s">
        <v>98</v>
      </c>
      <c r="F32" s="4">
        <f>2*1.05</f>
        <v>2.1</v>
      </c>
      <c r="G32" s="4">
        <v>40</v>
      </c>
      <c r="H32" s="4">
        <f>F32*G32</f>
        <v>84</v>
      </c>
      <c r="I32" s="4"/>
      <c r="J32" s="4">
        <v>4</v>
      </c>
      <c r="K32" s="4">
        <v>19.93</v>
      </c>
      <c r="L32" s="4">
        <v>17.309999999999999</v>
      </c>
      <c r="M32" s="4" t="s">
        <v>102</v>
      </c>
      <c r="N32" s="4">
        <f>Tableau25[[#This Row],[units]]*G32</f>
        <v>1600</v>
      </c>
      <c r="O32" s="4"/>
      <c r="P32" s="4"/>
    </row>
    <row r="33" spans="1:16" ht="102" x14ac:dyDescent="0.2">
      <c r="A33" s="24"/>
      <c r="B33" s="4" t="s">
        <v>109</v>
      </c>
      <c r="C33" s="9" t="s">
        <v>110</v>
      </c>
      <c r="D33" s="4" t="s">
        <v>112</v>
      </c>
      <c r="E33" s="4" t="s">
        <v>113</v>
      </c>
      <c r="F33" s="4">
        <f>3.05*2.05</f>
        <v>6.2524999999999995</v>
      </c>
      <c r="G33" s="4">
        <v>21</v>
      </c>
      <c r="H33" s="4">
        <f>F33*G33</f>
        <v>131.30249999999998</v>
      </c>
      <c r="I33" s="4"/>
      <c r="J33" s="4">
        <v>2</v>
      </c>
      <c r="K33" s="4">
        <v>107.42</v>
      </c>
      <c r="L33" s="4"/>
      <c r="M33" s="4"/>
      <c r="N33" s="4">
        <f>H33*G33</f>
        <v>2757.3524999999995</v>
      </c>
      <c r="O33" s="4" t="s">
        <v>111</v>
      </c>
      <c r="P33" s="25" t="s">
        <v>115</v>
      </c>
    </row>
  </sheetData>
  <hyperlinks>
    <hyperlink ref="C5" r:id="rId1" xr:uid="{1264F333-59B0-934A-A955-00130561EA2C}"/>
    <hyperlink ref="C7" r:id="rId2" xr:uid="{C4C6D63F-4386-CC42-8E57-26D1A3590857}"/>
    <hyperlink ref="C18" r:id="rId3" xr:uid="{88041546-9F05-CC40-A5F5-0F5D069086A0}"/>
    <hyperlink ref="C19" r:id="rId4" xr:uid="{7B68B67F-3FAB-0144-9420-E17E98D963A9}"/>
    <hyperlink ref="C23" r:id="rId5" xr:uid="{460E06DD-23BC-6342-8A08-1C855378B43A}"/>
    <hyperlink ref="C22" r:id="rId6" xr:uid="{E09F1BF3-C1B9-8048-AB23-031AE4DABF47}"/>
    <hyperlink ref="C31" r:id="rId7" xr:uid="{36536466-1AAA-1E46-93BD-5151EE5BF33F}"/>
    <hyperlink ref="C32" r:id="rId8" xr:uid="{CF6EE5AE-9DCE-794D-9328-6C921887D761}"/>
    <hyperlink ref="O24" r:id="rId9" display="mailto:sklep@janczar.eu" xr:uid="{DF8BAB41-B740-4642-9034-1F7EF70E8949}"/>
    <hyperlink ref="C33" r:id="rId10" xr:uid="{C0A1C5BB-E6E1-FF49-9AE8-5792B94BDAFD}"/>
  </hyperlinks>
  <pageMargins left="0.7" right="0.7" top="0.75" bottom="0.75" header="0.3" footer="0.3"/>
  <ignoredErrors>
    <ignoredError sqref="F17:F18 F19:F21" calculatedColumn="1"/>
  </ignoredErrors>
  <legacyDrawing r:id="rId11"/>
  <tableParts count="4"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96F-A981-DE40-8F11-64421FF8A7B6}">
  <dimension ref="A1:E10"/>
  <sheetViews>
    <sheetView workbookViewId="0">
      <selection activeCell="C11" sqref="C11"/>
    </sheetView>
  </sheetViews>
  <sheetFormatPr baseColWidth="10" defaultRowHeight="16" x14ac:dyDescent="0.2"/>
  <cols>
    <col min="1" max="1" width="23" bestFit="1" customWidth="1"/>
    <col min="2" max="2" width="5.6640625" customWidth="1"/>
    <col min="3" max="3" width="22.83203125" bestFit="1" customWidth="1"/>
    <col min="4" max="4" width="19" bestFit="1" customWidth="1"/>
    <col min="5" max="5" width="12.1640625" bestFit="1" customWidth="1"/>
    <col min="7" max="7" width="22.33203125" bestFit="1" customWidth="1"/>
    <col min="8" max="8" width="18.5" bestFit="1" customWidth="1"/>
  </cols>
  <sheetData>
    <row r="1" spans="1:5" ht="21" thickBot="1" x14ac:dyDescent="0.3">
      <c r="A1" s="18" t="s">
        <v>76</v>
      </c>
    </row>
    <row r="2" spans="1:5" ht="17" thickTop="1" x14ac:dyDescent="0.2"/>
    <row r="3" spans="1:5" x14ac:dyDescent="0.2">
      <c r="C3" s="5" t="s">
        <v>0</v>
      </c>
      <c r="D3" s="5" t="s">
        <v>1</v>
      </c>
      <c r="E3" s="5" t="s">
        <v>2</v>
      </c>
    </row>
    <row r="4" spans="1:5" x14ac:dyDescent="0.2">
      <c r="C4" s="5"/>
      <c r="D4" s="6" t="s">
        <v>3</v>
      </c>
      <c r="E4" s="6" t="s">
        <v>5</v>
      </c>
    </row>
    <row r="5" spans="1:5" x14ac:dyDescent="0.2">
      <c r="C5" s="5"/>
      <c r="D5" s="5" t="s">
        <v>4</v>
      </c>
      <c r="E5" s="5" t="s">
        <v>6</v>
      </c>
    </row>
    <row r="6" spans="1:5" x14ac:dyDescent="0.2">
      <c r="C6" s="14"/>
      <c r="D6" s="14"/>
      <c r="E6" s="14"/>
    </row>
    <row r="7" spans="1:5" x14ac:dyDescent="0.2">
      <c r="C7" s="14"/>
      <c r="D7" s="14"/>
      <c r="E7" s="14"/>
    </row>
    <row r="8" spans="1:5" x14ac:dyDescent="0.2">
      <c r="C8" s="14"/>
      <c r="D8" s="14"/>
      <c r="E8" s="14"/>
    </row>
    <row r="9" spans="1:5" x14ac:dyDescent="0.2">
      <c r="C9" s="14"/>
      <c r="D9" s="14"/>
      <c r="E9" s="14"/>
    </row>
    <row r="10" spans="1:5" x14ac:dyDescent="0.2">
      <c r="C10" s="14"/>
      <c r="D10" s="15"/>
      <c r="E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F5-B713-424D-8695-D4D28255820B}">
  <dimension ref="A1:E7"/>
  <sheetViews>
    <sheetView zoomScale="138" workbookViewId="0">
      <selection activeCell="E12" sqref="E12"/>
    </sheetView>
  </sheetViews>
  <sheetFormatPr baseColWidth="10" defaultRowHeight="16" x14ac:dyDescent="0.2"/>
  <sheetData>
    <row r="1" spans="1:5" ht="21" thickBot="1" x14ac:dyDescent="0.3">
      <c r="A1" s="1" t="s">
        <v>32</v>
      </c>
    </row>
    <row r="2" spans="1:5" ht="17" thickTop="1" x14ac:dyDescent="0.2"/>
    <row r="3" spans="1:5" x14ac:dyDescent="0.2">
      <c r="B3" s="7" t="s">
        <v>7</v>
      </c>
      <c r="C3" s="5" t="s">
        <v>11</v>
      </c>
      <c r="D3" s="5" t="s">
        <v>13</v>
      </c>
      <c r="E3" s="7" t="s">
        <v>33</v>
      </c>
    </row>
    <row r="4" spans="1:5" x14ac:dyDescent="0.2">
      <c r="B4" s="7" t="s">
        <v>8</v>
      </c>
      <c r="C4" s="5">
        <v>173</v>
      </c>
      <c r="D4" s="5" t="s">
        <v>25</v>
      </c>
      <c r="E4" s="5">
        <v>173</v>
      </c>
    </row>
    <row r="5" spans="1:5" x14ac:dyDescent="0.2">
      <c r="B5" s="7" t="s">
        <v>9</v>
      </c>
      <c r="C5" s="5"/>
      <c r="D5" s="5"/>
      <c r="E5" s="5"/>
    </row>
    <row r="6" spans="1:5" x14ac:dyDescent="0.2">
      <c r="B6" s="7" t="s">
        <v>10</v>
      </c>
      <c r="C6" s="5"/>
      <c r="D6" s="5"/>
      <c r="E6" s="5"/>
    </row>
    <row r="7" spans="1:5" x14ac:dyDescent="0.2">
      <c r="B7" s="13" t="s">
        <v>34</v>
      </c>
      <c r="C7" s="6"/>
      <c r="D7" s="6"/>
      <c r="E7" s="6">
        <f>SUM(E4:E6)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Links</vt:lpstr>
      <vt:lpstr>Covering Options </vt:lpstr>
      <vt:lpstr>Wood Spec 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Studer</dc:creator>
  <cp:lastModifiedBy>jean Studer</cp:lastModifiedBy>
  <dcterms:created xsi:type="dcterms:W3CDTF">2022-03-17T09:44:41Z</dcterms:created>
  <dcterms:modified xsi:type="dcterms:W3CDTF">2022-04-29T15:42:29Z</dcterms:modified>
</cp:coreProperties>
</file>