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cdec365-my.sharepoint.com/personal/fabian_medina_coordinador_cl/Documents/Escritorio/CEN_Fabian/Codigos/Fabi_Casa_CEN/"/>
    </mc:Choice>
  </mc:AlternateContent>
  <xr:revisionPtr revIDLastSave="185" documentId="11_7CDD027F7A894632A26C99A661FB855A30C008B7" xr6:coauthVersionLast="47" xr6:coauthVersionMax="47" xr10:uidLastSave="{486C1C69-C335-47B7-9041-763DA7CFFA7B}"/>
  <bookViews>
    <workbookView xWindow="-108" yWindow="-108" windowWidth="30936" windowHeight="16896" xr2:uid="{00000000-000D-0000-FFFF-FFFF00000000}"/>
  </bookViews>
  <sheets>
    <sheet name="Sheet1" sheetId="1" r:id="rId1"/>
    <sheet name="Prorra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G10" i="2"/>
  <c r="H10" i="2" s="1"/>
  <c r="E10" i="2"/>
  <c r="F10" i="2"/>
  <c r="F9" i="2"/>
  <c r="G7" i="2"/>
  <c r="H7" i="2" s="1"/>
  <c r="G8" i="2"/>
  <c r="H8" i="2" s="1"/>
  <c r="F8" i="2"/>
  <c r="F7" i="2"/>
  <c r="E8" i="2"/>
  <c r="E7" i="2"/>
  <c r="G5" i="2"/>
  <c r="H5" i="2" s="1"/>
  <c r="G6" i="2"/>
  <c r="H6" i="2" s="1"/>
  <c r="F6" i="2"/>
  <c r="F5" i="2"/>
  <c r="G4" i="2"/>
  <c r="H4" i="2" s="1"/>
  <c r="F4" i="2"/>
  <c r="H3" i="2"/>
  <c r="G3" i="2"/>
  <c r="F3" i="2"/>
  <c r="H2" i="2"/>
  <c r="F2" i="2"/>
  <c r="G2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5" i="1"/>
  <c r="N8" i="1"/>
  <c r="N9" i="1"/>
  <c r="N10" i="1"/>
  <c r="N13" i="1"/>
  <c r="N16" i="1"/>
  <c r="N17" i="1"/>
  <c r="N18" i="1"/>
  <c r="N21" i="1"/>
  <c r="N24" i="1"/>
  <c r="N25" i="1"/>
  <c r="N2" i="1"/>
  <c r="W5" i="1"/>
  <c r="S2" i="1"/>
  <c r="S4" i="1" s="1"/>
  <c r="N3" i="1" s="1"/>
  <c r="G21" i="1"/>
  <c r="G20" i="1"/>
  <c r="G19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N23" i="1" l="1"/>
  <c r="N15" i="1"/>
  <c r="N7" i="1"/>
  <c r="N22" i="1"/>
  <c r="N14" i="1"/>
  <c r="N6" i="1"/>
  <c r="N20" i="1"/>
  <c r="N12" i="1"/>
  <c r="N4" i="1"/>
  <c r="N19" i="1"/>
  <c r="N11" i="1"/>
</calcChain>
</file>

<file path=xl/sharedStrings.xml><?xml version="1.0" encoding="utf-8"?>
<sst xmlns="http://schemas.openxmlformats.org/spreadsheetml/2006/main" count="97" uniqueCount="62">
  <si>
    <t>BESS_SAN_ANDRES</t>
  </si>
  <si>
    <t>Name1</t>
  </si>
  <si>
    <t>Type</t>
  </si>
  <si>
    <t>EMTP Status</t>
  </si>
  <si>
    <t>Página PowerFactory</t>
  </si>
  <si>
    <t>Sbase [MVA]</t>
  </si>
  <si>
    <t>P_set [MW]</t>
  </si>
  <si>
    <t>Q_set [Mvar]</t>
  </si>
  <si>
    <t>V_set [kV]</t>
  </si>
  <si>
    <t>Tensión Nominal [kV]</t>
  </si>
  <si>
    <t>Potencia Nominal [MVA]</t>
  </si>
  <si>
    <t>Nº_unid_serv</t>
  </si>
  <si>
    <t>Nº_unid</t>
  </si>
  <si>
    <t>BESS</t>
  </si>
  <si>
    <t>01-Atacama</t>
  </si>
  <si>
    <t>BESS_PV_Salvador</t>
  </si>
  <si>
    <t>BESS_EL_MANZANO</t>
  </si>
  <si>
    <t>04-Enel Distribución</t>
  </si>
  <si>
    <t>BESS_DON_HUMBERTO</t>
  </si>
  <si>
    <t>03-Chilquinta-Aconcagua</t>
  </si>
  <si>
    <t>BESS_Central_DDA</t>
  </si>
  <si>
    <t>BESS_Maria_Elena</t>
  </si>
  <si>
    <t>00-Norte Grande</t>
  </si>
  <si>
    <t>BESS_Andes_Solar_IIA</t>
  </si>
  <si>
    <t>BESS_Tamaya</t>
  </si>
  <si>
    <t>BESS_CAPRICORNIO</t>
  </si>
  <si>
    <t>BESS_Quillagua</t>
  </si>
  <si>
    <t>BESS_Sol_del_Desierto</t>
  </si>
  <si>
    <t>BESS_Andes_III_Etapa_I</t>
  </si>
  <si>
    <t>BESS_GABRIELA</t>
  </si>
  <si>
    <t>BESS_VICTOR_JARA</t>
  </si>
  <si>
    <t>BESS_La_Cabana</t>
  </si>
  <si>
    <t>10-Araucanía</t>
  </si>
  <si>
    <t>BESS_La_Cabana_Amp</t>
  </si>
  <si>
    <t>BESS_Cochrane</t>
  </si>
  <si>
    <t>BESS_Angamos</t>
  </si>
  <si>
    <t>BESS_4H_Zaldivar</t>
  </si>
  <si>
    <t>BESS_6H_I_1</t>
  </si>
  <si>
    <t>BESS_6H_I_2</t>
  </si>
  <si>
    <t>BESS_6H_II_12</t>
  </si>
  <si>
    <t>BESS_6H_III_1</t>
  </si>
  <si>
    <t>BESS_8H_II_1</t>
  </si>
  <si>
    <t>Snom_total</t>
  </si>
  <si>
    <t>Target</t>
  </si>
  <si>
    <t>P_set_target (pu)</t>
  </si>
  <si>
    <t>P_set_target (MW)</t>
  </si>
  <si>
    <t>Diferencia</t>
  </si>
  <si>
    <t xml:space="preserve">BESS </t>
  </si>
  <si>
    <t>Planta</t>
  </si>
  <si>
    <t>P_ini</t>
  </si>
  <si>
    <t>P_final</t>
  </si>
  <si>
    <t>P_final_pu</t>
  </si>
  <si>
    <t>Snom</t>
  </si>
  <si>
    <t>PFV_SAN_ANDRES</t>
  </si>
  <si>
    <t>PFV_DAlmagro_Equiv</t>
  </si>
  <si>
    <t>PFV_Libelula_Gen</t>
  </si>
  <si>
    <t>PFV_Don_Humberto_OG</t>
  </si>
  <si>
    <t>PMGD_PFV_LVegas110</t>
  </si>
  <si>
    <t>PFV_Central_DDA_OG</t>
  </si>
  <si>
    <t>PFV_Sol_de_Vallenar_OG</t>
  </si>
  <si>
    <t>PFV_Maria_Elena</t>
  </si>
  <si>
    <t>PFV_Andes_III_Etapa1_OG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</si>
</sst>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H18" sqref="H18:H25"/>
    </sheetView>
  </sheetViews>
  <sheetFormatPr baseColWidth="10" defaultColWidth="8.88671875" defaultRowHeight="14.4" x14ac:dyDescent="0.3"/>
  <cols>
    <col min="2" max="2" width="29.44140625" customWidth="1"/>
    <col min="3" max="3" width="5.109375" hidden="1" customWidth="1"/>
    <col min="4" max="4" width="20.5546875" customWidth="1"/>
    <col min="5" max="5" width="32.77734375" customWidth="1"/>
    <col min="6" max="6" width="11.88671875" bestFit="1" customWidth="1"/>
    <col min="7" max="7" width="10.88671875" bestFit="1" customWidth="1"/>
    <col min="8" max="8" width="12" bestFit="1" customWidth="1"/>
    <col min="9" max="9" width="9.6640625" hidden="1" customWidth="1"/>
    <col min="10" max="10" width="19.33203125" hidden="1" customWidth="1"/>
    <col min="11" max="11" width="22.21875" hidden="1" customWidth="1"/>
    <col min="12" max="12" width="12.44140625" hidden="1" customWidth="1"/>
    <col min="13" max="13" width="8" hidden="1" customWidth="1"/>
    <col min="14" max="14" width="15.6640625" bestFit="1" customWidth="1"/>
    <col min="15" max="15" width="17" bestFit="1" customWidth="1"/>
    <col min="16" max="16" width="17" customWidth="1"/>
  </cols>
  <sheetData>
    <row r="1" spans="2:23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44</v>
      </c>
      <c r="O1" s="2" t="s">
        <v>45</v>
      </c>
      <c r="P1" s="3" t="s">
        <v>46</v>
      </c>
    </row>
    <row r="2" spans="2:23" x14ac:dyDescent="0.3">
      <c r="B2" t="s">
        <v>0</v>
      </c>
      <c r="C2" t="s">
        <v>13</v>
      </c>
      <c r="D2">
        <v>1</v>
      </c>
      <c r="E2" t="s">
        <v>14</v>
      </c>
      <c r="F2">
        <v>35</v>
      </c>
      <c r="G2">
        <f>-0.4*F2</f>
        <v>-14</v>
      </c>
      <c r="H2">
        <v>0</v>
      </c>
      <c r="J2">
        <v>220</v>
      </c>
      <c r="K2">
        <v>35</v>
      </c>
      <c r="L2">
        <v>35</v>
      </c>
      <c r="M2">
        <v>35</v>
      </c>
      <c r="N2">
        <f>$S$4</f>
        <v>0.60459492140266025</v>
      </c>
      <c r="O2">
        <f>-N2*F2</f>
        <v>-21.160822249093108</v>
      </c>
      <c r="P2">
        <f>G2-O2</f>
        <v>7.1608222490931084</v>
      </c>
      <c r="R2" t="s">
        <v>42</v>
      </c>
      <c r="S2">
        <f>SUM(F2:F25)</f>
        <v>3308</v>
      </c>
    </row>
    <row r="3" spans="2:23" x14ac:dyDescent="0.3">
      <c r="B3" t="s">
        <v>15</v>
      </c>
      <c r="C3" t="s">
        <v>13</v>
      </c>
      <c r="D3">
        <v>1</v>
      </c>
      <c r="E3" t="s">
        <v>14</v>
      </c>
      <c r="F3">
        <v>50</v>
      </c>
      <c r="G3">
        <f t="shared" ref="G3:G21" si="0">-0.4*F3</f>
        <v>-20</v>
      </c>
      <c r="H3">
        <v>0</v>
      </c>
      <c r="J3">
        <v>110</v>
      </c>
      <c r="K3">
        <v>50</v>
      </c>
      <c r="L3">
        <v>50</v>
      </c>
      <c r="M3">
        <v>50</v>
      </c>
      <c r="N3">
        <f t="shared" ref="N3:N25" si="1">$S$4</f>
        <v>0.60459492140266025</v>
      </c>
      <c r="O3">
        <f t="shared" ref="O3:O25" si="2">-N3*F3</f>
        <v>-30.229746070133011</v>
      </c>
      <c r="P3">
        <f t="shared" ref="P3:P25" si="3">G3-O3</f>
        <v>10.229746070133011</v>
      </c>
      <c r="R3" t="s">
        <v>43</v>
      </c>
      <c r="S3">
        <v>2000</v>
      </c>
    </row>
    <row r="4" spans="2:23" x14ac:dyDescent="0.3">
      <c r="B4" t="s">
        <v>16</v>
      </c>
      <c r="C4" t="s">
        <v>13</v>
      </c>
      <c r="D4">
        <v>1</v>
      </c>
      <c r="E4" t="s">
        <v>17</v>
      </c>
      <c r="F4">
        <v>60</v>
      </c>
      <c r="G4">
        <f t="shared" si="0"/>
        <v>-24</v>
      </c>
      <c r="H4">
        <v>0</v>
      </c>
      <c r="J4">
        <v>220</v>
      </c>
      <c r="K4">
        <v>60</v>
      </c>
      <c r="L4">
        <v>60</v>
      </c>
      <c r="M4">
        <v>60</v>
      </c>
      <c r="N4">
        <f t="shared" si="1"/>
        <v>0.60459492140266025</v>
      </c>
      <c r="O4">
        <f t="shared" si="2"/>
        <v>-36.275695284159617</v>
      </c>
      <c r="P4">
        <f t="shared" si="3"/>
        <v>12.275695284159617</v>
      </c>
      <c r="S4">
        <f>S3/S2</f>
        <v>0.60459492140266025</v>
      </c>
    </row>
    <row r="5" spans="2:23" x14ac:dyDescent="0.3">
      <c r="B5" t="s">
        <v>18</v>
      </c>
      <c r="C5" t="s">
        <v>13</v>
      </c>
      <c r="D5">
        <v>1</v>
      </c>
      <c r="E5" t="s">
        <v>19</v>
      </c>
      <c r="F5">
        <v>60</v>
      </c>
      <c r="G5">
        <f t="shared" si="0"/>
        <v>-24</v>
      </c>
      <c r="H5">
        <v>0</v>
      </c>
      <c r="J5">
        <v>110</v>
      </c>
      <c r="K5">
        <v>60</v>
      </c>
      <c r="L5">
        <v>60</v>
      </c>
      <c r="M5">
        <v>60</v>
      </c>
      <c r="N5">
        <f t="shared" si="1"/>
        <v>0.60459492140266025</v>
      </c>
      <c r="O5">
        <f t="shared" si="2"/>
        <v>-36.275695284159617</v>
      </c>
      <c r="P5">
        <f t="shared" si="3"/>
        <v>12.275695284159617</v>
      </c>
      <c r="W5">
        <f>2000/0.4</f>
        <v>5000</v>
      </c>
    </row>
    <row r="6" spans="2:23" x14ac:dyDescent="0.3">
      <c r="B6" t="s">
        <v>20</v>
      </c>
      <c r="C6" t="s">
        <v>13</v>
      </c>
      <c r="D6">
        <v>1</v>
      </c>
      <c r="E6" t="s">
        <v>14</v>
      </c>
      <c r="F6">
        <v>110</v>
      </c>
      <c r="G6">
        <f t="shared" si="0"/>
        <v>-44</v>
      </c>
      <c r="H6">
        <v>0</v>
      </c>
      <c r="J6">
        <v>220</v>
      </c>
      <c r="K6">
        <v>110</v>
      </c>
      <c r="L6">
        <v>110</v>
      </c>
      <c r="M6">
        <v>110</v>
      </c>
      <c r="N6">
        <f t="shared" si="1"/>
        <v>0.60459492140266025</v>
      </c>
      <c r="O6">
        <f t="shared" si="2"/>
        <v>-66.505441354292628</v>
      </c>
      <c r="P6">
        <f t="shared" si="3"/>
        <v>22.505441354292628</v>
      </c>
    </row>
    <row r="7" spans="2:23" x14ac:dyDescent="0.3">
      <c r="B7" t="s">
        <v>21</v>
      </c>
      <c r="C7" t="s">
        <v>13</v>
      </c>
      <c r="D7">
        <v>1</v>
      </c>
      <c r="E7" t="s">
        <v>22</v>
      </c>
      <c r="F7">
        <v>61</v>
      </c>
      <c r="G7">
        <f t="shared" si="0"/>
        <v>-24.400000000000002</v>
      </c>
      <c r="H7">
        <v>0</v>
      </c>
      <c r="J7">
        <v>220</v>
      </c>
      <c r="K7">
        <v>61</v>
      </c>
      <c r="L7">
        <v>61</v>
      </c>
      <c r="M7">
        <v>61</v>
      </c>
      <c r="N7">
        <f t="shared" si="1"/>
        <v>0.60459492140266025</v>
      </c>
      <c r="O7">
        <f t="shared" si="2"/>
        <v>-36.880290205562275</v>
      </c>
      <c r="P7">
        <f t="shared" si="3"/>
        <v>12.480290205562273</v>
      </c>
    </row>
    <row r="8" spans="2:23" x14ac:dyDescent="0.3">
      <c r="B8" t="s">
        <v>23</v>
      </c>
      <c r="C8" t="s">
        <v>13</v>
      </c>
      <c r="D8">
        <v>1</v>
      </c>
      <c r="E8" t="s">
        <v>22</v>
      </c>
      <c r="F8">
        <v>80</v>
      </c>
      <c r="G8">
        <f t="shared" si="0"/>
        <v>-32</v>
      </c>
      <c r="H8">
        <v>0</v>
      </c>
      <c r="J8">
        <v>220</v>
      </c>
      <c r="K8">
        <v>80</v>
      </c>
      <c r="L8">
        <v>80</v>
      </c>
      <c r="M8">
        <v>80</v>
      </c>
      <c r="N8">
        <f t="shared" si="1"/>
        <v>0.60459492140266025</v>
      </c>
      <c r="O8">
        <f t="shared" si="2"/>
        <v>-48.367593712212823</v>
      </c>
      <c r="P8">
        <f t="shared" si="3"/>
        <v>16.367593712212823</v>
      </c>
    </row>
    <row r="9" spans="2:23" x14ac:dyDescent="0.3">
      <c r="B9" t="s">
        <v>24</v>
      </c>
      <c r="C9" t="s">
        <v>13</v>
      </c>
      <c r="D9">
        <v>1</v>
      </c>
      <c r="E9" t="s">
        <v>22</v>
      </c>
      <c r="F9">
        <v>69</v>
      </c>
      <c r="G9">
        <f t="shared" si="0"/>
        <v>-27.6</v>
      </c>
      <c r="H9">
        <v>0</v>
      </c>
      <c r="J9">
        <v>110</v>
      </c>
      <c r="K9">
        <v>69</v>
      </c>
      <c r="L9">
        <v>69</v>
      </c>
      <c r="M9">
        <v>69</v>
      </c>
      <c r="N9">
        <f t="shared" si="1"/>
        <v>0.60459492140266025</v>
      </c>
      <c r="O9">
        <f t="shared" si="2"/>
        <v>-41.717049576783559</v>
      </c>
      <c r="P9">
        <f t="shared" si="3"/>
        <v>14.117049576783558</v>
      </c>
    </row>
    <row r="10" spans="2:23" x14ac:dyDescent="0.3">
      <c r="B10" t="s">
        <v>25</v>
      </c>
      <c r="C10" t="s">
        <v>13</v>
      </c>
      <c r="D10">
        <v>1</v>
      </c>
      <c r="E10" t="s">
        <v>22</v>
      </c>
      <c r="F10">
        <v>48</v>
      </c>
      <c r="G10">
        <f t="shared" si="0"/>
        <v>-19.200000000000003</v>
      </c>
      <c r="H10">
        <v>0</v>
      </c>
      <c r="J10">
        <v>110</v>
      </c>
      <c r="K10">
        <v>48</v>
      </c>
      <c r="L10">
        <v>48</v>
      </c>
      <c r="M10">
        <v>48</v>
      </c>
      <c r="N10">
        <f t="shared" si="1"/>
        <v>0.60459492140266025</v>
      </c>
      <c r="O10">
        <f t="shared" si="2"/>
        <v>-29.020556227327692</v>
      </c>
      <c r="P10">
        <f t="shared" si="3"/>
        <v>9.820556227327689</v>
      </c>
    </row>
    <row r="11" spans="2:23" x14ac:dyDescent="0.3">
      <c r="B11" t="s">
        <v>26</v>
      </c>
      <c r="C11" t="s">
        <v>13</v>
      </c>
      <c r="D11">
        <v>1</v>
      </c>
      <c r="E11" t="s">
        <v>22</v>
      </c>
      <c r="F11">
        <v>95</v>
      </c>
      <c r="G11">
        <f t="shared" si="0"/>
        <v>-38</v>
      </c>
      <c r="H11">
        <v>0</v>
      </c>
      <c r="J11">
        <v>220</v>
      </c>
      <c r="K11">
        <v>95</v>
      </c>
      <c r="L11">
        <v>95</v>
      </c>
      <c r="M11">
        <v>95</v>
      </c>
      <c r="N11">
        <f t="shared" si="1"/>
        <v>0.60459492140266025</v>
      </c>
      <c r="O11">
        <f t="shared" si="2"/>
        <v>-57.436517533252726</v>
      </c>
      <c r="P11">
        <f t="shared" si="3"/>
        <v>19.436517533252726</v>
      </c>
    </row>
    <row r="12" spans="2:23" x14ac:dyDescent="0.3">
      <c r="B12" t="s">
        <v>27</v>
      </c>
      <c r="C12" t="s">
        <v>13</v>
      </c>
      <c r="D12">
        <v>1</v>
      </c>
      <c r="E12" t="s">
        <v>22</v>
      </c>
      <c r="F12">
        <v>200</v>
      </c>
      <c r="G12">
        <f t="shared" si="0"/>
        <v>-80</v>
      </c>
      <c r="H12">
        <v>0</v>
      </c>
      <c r="J12">
        <v>220</v>
      </c>
      <c r="K12">
        <v>200</v>
      </c>
      <c r="L12">
        <v>200</v>
      </c>
      <c r="M12">
        <v>200</v>
      </c>
      <c r="N12">
        <f t="shared" si="1"/>
        <v>0.60459492140266025</v>
      </c>
      <c r="O12">
        <f t="shared" si="2"/>
        <v>-120.91898428053204</v>
      </c>
      <c r="P12">
        <f t="shared" si="3"/>
        <v>40.918984280532044</v>
      </c>
    </row>
    <row r="13" spans="2:23" x14ac:dyDescent="0.3">
      <c r="B13" t="s">
        <v>28</v>
      </c>
      <c r="C13" t="s">
        <v>13</v>
      </c>
      <c r="D13">
        <v>1</v>
      </c>
      <c r="E13" t="s">
        <v>22</v>
      </c>
      <c r="F13">
        <v>80</v>
      </c>
      <c r="G13">
        <f t="shared" si="0"/>
        <v>-32</v>
      </c>
      <c r="H13">
        <v>0</v>
      </c>
      <c r="J13">
        <v>220</v>
      </c>
      <c r="K13">
        <v>80</v>
      </c>
      <c r="L13">
        <v>80</v>
      </c>
      <c r="M13">
        <v>80</v>
      </c>
      <c r="N13">
        <f t="shared" si="1"/>
        <v>0.60459492140266025</v>
      </c>
      <c r="O13">
        <f t="shared" si="2"/>
        <v>-48.367593712212823</v>
      </c>
      <c r="P13">
        <f t="shared" si="3"/>
        <v>16.367593712212823</v>
      </c>
    </row>
    <row r="14" spans="2:23" x14ac:dyDescent="0.3">
      <c r="B14" t="s">
        <v>29</v>
      </c>
      <c r="C14" t="s">
        <v>13</v>
      </c>
      <c r="D14">
        <v>1</v>
      </c>
      <c r="E14" t="s">
        <v>22</v>
      </c>
      <c r="F14">
        <v>220</v>
      </c>
      <c r="G14">
        <f t="shared" si="0"/>
        <v>-88</v>
      </c>
      <c r="H14">
        <v>0</v>
      </c>
      <c r="J14">
        <v>220</v>
      </c>
      <c r="K14">
        <v>220</v>
      </c>
      <c r="L14">
        <v>220</v>
      </c>
      <c r="M14">
        <v>220</v>
      </c>
      <c r="N14">
        <f t="shared" si="1"/>
        <v>0.60459492140266025</v>
      </c>
      <c r="O14">
        <f t="shared" si="2"/>
        <v>-133.01088270858526</v>
      </c>
      <c r="P14">
        <f t="shared" si="3"/>
        <v>45.010882708585257</v>
      </c>
    </row>
    <row r="15" spans="2:23" x14ac:dyDescent="0.3">
      <c r="B15" t="s">
        <v>30</v>
      </c>
      <c r="C15" t="s">
        <v>13</v>
      </c>
      <c r="D15">
        <v>1</v>
      </c>
      <c r="E15" t="s">
        <v>22</v>
      </c>
      <c r="F15">
        <v>200</v>
      </c>
      <c r="G15">
        <f t="shared" si="0"/>
        <v>-80</v>
      </c>
      <c r="H15">
        <v>0</v>
      </c>
      <c r="J15">
        <v>220</v>
      </c>
      <c r="K15">
        <v>220</v>
      </c>
      <c r="L15">
        <v>200</v>
      </c>
      <c r="M15">
        <v>200</v>
      </c>
      <c r="N15">
        <f t="shared" si="1"/>
        <v>0.60459492140266025</v>
      </c>
      <c r="O15">
        <f t="shared" si="2"/>
        <v>-120.91898428053204</v>
      </c>
      <c r="P15">
        <f t="shared" si="3"/>
        <v>40.918984280532044</v>
      </c>
    </row>
    <row r="16" spans="2:23" x14ac:dyDescent="0.3">
      <c r="B16" t="s">
        <v>31</v>
      </c>
      <c r="C16" t="s">
        <v>13</v>
      </c>
      <c r="D16">
        <v>1</v>
      </c>
      <c r="E16" t="s">
        <v>32</v>
      </c>
      <c r="F16">
        <v>32</v>
      </c>
      <c r="G16">
        <f t="shared" si="0"/>
        <v>-12.8</v>
      </c>
      <c r="H16">
        <v>0</v>
      </c>
      <c r="J16">
        <v>220</v>
      </c>
      <c r="K16">
        <v>32</v>
      </c>
      <c r="L16">
        <v>32</v>
      </c>
      <c r="M16">
        <v>32</v>
      </c>
      <c r="N16">
        <f t="shared" si="1"/>
        <v>0.60459492140266025</v>
      </c>
      <c r="O16">
        <f t="shared" si="2"/>
        <v>-19.347037484885128</v>
      </c>
      <c r="P16">
        <f t="shared" si="3"/>
        <v>6.5470374848851272</v>
      </c>
    </row>
    <row r="17" spans="1:16" x14ac:dyDescent="0.3">
      <c r="B17" t="s">
        <v>33</v>
      </c>
      <c r="C17" t="s">
        <v>13</v>
      </c>
      <c r="D17">
        <v>1</v>
      </c>
      <c r="E17" t="s">
        <v>32</v>
      </c>
      <c r="F17">
        <v>33</v>
      </c>
      <c r="G17">
        <f t="shared" si="0"/>
        <v>-13.200000000000001</v>
      </c>
      <c r="H17">
        <v>0</v>
      </c>
      <c r="J17">
        <v>220</v>
      </c>
      <c r="K17">
        <v>33</v>
      </c>
      <c r="L17">
        <v>33</v>
      </c>
      <c r="M17">
        <v>33</v>
      </c>
      <c r="N17">
        <f t="shared" si="1"/>
        <v>0.60459492140266025</v>
      </c>
      <c r="O17">
        <f t="shared" si="2"/>
        <v>-19.951632406287789</v>
      </c>
      <c r="P17">
        <f t="shared" si="3"/>
        <v>6.7516324062877882</v>
      </c>
    </row>
    <row r="18" spans="1:16" x14ac:dyDescent="0.3">
      <c r="A18">
        <v>2028</v>
      </c>
      <c r="B18" t="s">
        <v>34</v>
      </c>
      <c r="D18">
        <v>1</v>
      </c>
      <c r="F18">
        <v>20</v>
      </c>
      <c r="G18">
        <f t="shared" si="0"/>
        <v>-8</v>
      </c>
      <c r="H18">
        <v>0</v>
      </c>
      <c r="N18">
        <f t="shared" si="1"/>
        <v>0.60459492140266025</v>
      </c>
      <c r="O18">
        <f t="shared" si="2"/>
        <v>-12.091898428053206</v>
      </c>
      <c r="P18">
        <f t="shared" si="3"/>
        <v>4.0918984280532058</v>
      </c>
    </row>
    <row r="19" spans="1:16" x14ac:dyDescent="0.3">
      <c r="B19" t="s">
        <v>35</v>
      </c>
      <c r="D19">
        <v>1</v>
      </c>
      <c r="F19">
        <v>20</v>
      </c>
      <c r="G19">
        <f t="shared" si="0"/>
        <v>-8</v>
      </c>
      <c r="H19">
        <v>0</v>
      </c>
      <c r="N19">
        <f t="shared" si="1"/>
        <v>0.60459492140266025</v>
      </c>
      <c r="O19">
        <f t="shared" si="2"/>
        <v>-12.091898428053206</v>
      </c>
      <c r="P19">
        <f t="shared" si="3"/>
        <v>4.0918984280532058</v>
      </c>
    </row>
    <row r="20" spans="1:16" x14ac:dyDescent="0.3">
      <c r="B20" t="s">
        <v>36</v>
      </c>
      <c r="D20">
        <v>1</v>
      </c>
      <c r="F20">
        <v>35</v>
      </c>
      <c r="G20">
        <f t="shared" si="0"/>
        <v>-14</v>
      </c>
      <c r="H20">
        <v>0</v>
      </c>
      <c r="N20">
        <f t="shared" si="1"/>
        <v>0.60459492140266025</v>
      </c>
      <c r="O20">
        <f t="shared" si="2"/>
        <v>-21.160822249093108</v>
      </c>
      <c r="P20">
        <f t="shared" si="3"/>
        <v>7.1608222490931084</v>
      </c>
    </row>
    <row r="21" spans="1:16" x14ac:dyDescent="0.3">
      <c r="B21" t="s">
        <v>37</v>
      </c>
      <c r="D21">
        <v>1</v>
      </c>
      <c r="F21">
        <v>510</v>
      </c>
      <c r="G21">
        <f t="shared" si="0"/>
        <v>-204</v>
      </c>
      <c r="H21">
        <v>0</v>
      </c>
      <c r="N21">
        <f t="shared" si="1"/>
        <v>0.60459492140266025</v>
      </c>
      <c r="O21">
        <f t="shared" si="2"/>
        <v>-308.34340991535674</v>
      </c>
      <c r="P21">
        <f t="shared" si="3"/>
        <v>104.34340991535674</v>
      </c>
    </row>
    <row r="22" spans="1:16" x14ac:dyDescent="0.3">
      <c r="A22">
        <v>2030</v>
      </c>
      <c r="B22" t="s">
        <v>38</v>
      </c>
      <c r="D22">
        <v>0</v>
      </c>
      <c r="F22">
        <v>90</v>
      </c>
      <c r="G22">
        <v>0</v>
      </c>
      <c r="H22">
        <v>0</v>
      </c>
      <c r="N22">
        <f t="shared" si="1"/>
        <v>0.60459492140266025</v>
      </c>
      <c r="O22">
        <f t="shared" si="2"/>
        <v>-54.413542926239423</v>
      </c>
      <c r="P22">
        <f t="shared" si="3"/>
        <v>54.413542926239423</v>
      </c>
    </row>
    <row r="23" spans="1:16" x14ac:dyDescent="0.3">
      <c r="B23" t="s">
        <v>39</v>
      </c>
      <c r="D23">
        <v>0</v>
      </c>
      <c r="F23">
        <v>600</v>
      </c>
      <c r="G23">
        <v>0</v>
      </c>
      <c r="H23">
        <v>0</v>
      </c>
      <c r="N23">
        <f t="shared" si="1"/>
        <v>0.60459492140266025</v>
      </c>
      <c r="O23">
        <f t="shared" si="2"/>
        <v>-362.75695284159616</v>
      </c>
      <c r="P23">
        <f t="shared" si="3"/>
        <v>362.75695284159616</v>
      </c>
    </row>
    <row r="24" spans="1:16" x14ac:dyDescent="0.3">
      <c r="B24" t="s">
        <v>40</v>
      </c>
      <c r="D24">
        <v>0</v>
      </c>
      <c r="F24">
        <v>200</v>
      </c>
      <c r="G24">
        <v>0</v>
      </c>
      <c r="H24">
        <v>0</v>
      </c>
      <c r="N24">
        <f t="shared" si="1"/>
        <v>0.60459492140266025</v>
      </c>
      <c r="O24">
        <f t="shared" si="2"/>
        <v>-120.91898428053204</v>
      </c>
      <c r="P24">
        <f t="shared" si="3"/>
        <v>120.91898428053204</v>
      </c>
    </row>
    <row r="25" spans="1:16" x14ac:dyDescent="0.3">
      <c r="B25" t="s">
        <v>41</v>
      </c>
      <c r="D25">
        <v>0</v>
      </c>
      <c r="F25">
        <v>400</v>
      </c>
      <c r="G25">
        <v>0</v>
      </c>
      <c r="H25">
        <v>0</v>
      </c>
      <c r="N25">
        <f t="shared" si="1"/>
        <v>0.60459492140266025</v>
      </c>
      <c r="O25">
        <f t="shared" si="2"/>
        <v>-241.83796856106409</v>
      </c>
      <c r="P25">
        <f t="shared" si="3"/>
        <v>241.83796856106409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233B-5189-4567-A09F-A003D235B8AC}">
  <dimension ref="B1:H11"/>
  <sheetViews>
    <sheetView workbookViewId="0">
      <selection activeCell="B11" sqref="B11"/>
    </sheetView>
  </sheetViews>
  <sheetFormatPr baseColWidth="10" defaultColWidth="8.88671875" defaultRowHeight="14.4" x14ac:dyDescent="0.3"/>
  <cols>
    <col min="2" max="2" width="20.77734375" bestFit="1" customWidth="1"/>
    <col min="3" max="3" width="21.44140625" bestFit="1" customWidth="1"/>
  </cols>
  <sheetData>
    <row r="1" spans="2:8" x14ac:dyDescent="0.3">
      <c r="B1" t="s">
        <v>47</v>
      </c>
      <c r="C1" t="s">
        <v>48</v>
      </c>
      <c r="D1" t="s">
        <v>52</v>
      </c>
      <c r="E1" t="s">
        <v>49</v>
      </c>
      <c r="F1" t="s">
        <v>46</v>
      </c>
      <c r="G1" t="s">
        <v>50</v>
      </c>
      <c r="H1" t="s">
        <v>51</v>
      </c>
    </row>
    <row r="2" spans="2:8" x14ac:dyDescent="0.3">
      <c r="B2" t="s">
        <v>0</v>
      </c>
      <c r="C2" t="s">
        <v>53</v>
      </c>
      <c r="D2" s="4">
        <v>50.58</v>
      </c>
      <c r="E2">
        <v>13.56</v>
      </c>
      <c r="F2">
        <f>Sheet1!P2</f>
        <v>7.1608222490931084</v>
      </c>
      <c r="G2">
        <f>E2+F2</f>
        <v>20.720822249093111</v>
      </c>
      <c r="H2">
        <f>G2/D2</f>
        <v>0.40966433865348184</v>
      </c>
    </row>
    <row r="3" spans="2:8" x14ac:dyDescent="0.3">
      <c r="B3" t="s">
        <v>15</v>
      </c>
      <c r="C3" t="s">
        <v>54</v>
      </c>
      <c r="D3">
        <v>358.41</v>
      </c>
      <c r="E3">
        <v>103.22</v>
      </c>
      <c r="F3">
        <f>Sheet1!P3</f>
        <v>10.229746070133011</v>
      </c>
      <c r="G3">
        <f>E3+F3</f>
        <v>113.44974607013302</v>
      </c>
      <c r="H3">
        <f>G3/D3</f>
        <v>0.31653621849315872</v>
      </c>
    </row>
    <row r="4" spans="2:8" x14ac:dyDescent="0.3">
      <c r="B4" t="s">
        <v>16</v>
      </c>
      <c r="C4" t="s">
        <v>55</v>
      </c>
      <c r="D4">
        <v>310.06</v>
      </c>
      <c r="E4" s="4">
        <v>243.37</v>
      </c>
      <c r="F4">
        <f>Sheet1!P4</f>
        <v>12.275695284159617</v>
      </c>
      <c r="G4">
        <f>E4+F4</f>
        <v>255.64569528415961</v>
      </c>
      <c r="H4">
        <f>G4/D4</f>
        <v>0.82450395176468949</v>
      </c>
    </row>
    <row r="5" spans="2:8" x14ac:dyDescent="0.3">
      <c r="B5" s="6" t="s">
        <v>18</v>
      </c>
      <c r="C5" t="s">
        <v>56</v>
      </c>
      <c r="D5">
        <v>81</v>
      </c>
      <c r="E5">
        <v>21.89</v>
      </c>
      <c r="F5">
        <f>Sheet1!P5*D5/(D5+D6)</f>
        <v>4.478969900977158</v>
      </c>
      <c r="G5">
        <f t="shared" ref="G5:G6" si="0">E5+F5</f>
        <v>26.368969900977159</v>
      </c>
      <c r="H5">
        <f t="shared" ref="H5:H6" si="1">G5/D5</f>
        <v>0.32554283828366865</v>
      </c>
    </row>
    <row r="6" spans="2:8" x14ac:dyDescent="0.3">
      <c r="B6" s="6"/>
      <c r="C6" t="s">
        <v>57</v>
      </c>
      <c r="D6">
        <v>141</v>
      </c>
      <c r="E6">
        <v>38.11</v>
      </c>
      <c r="F6">
        <f>Sheet1!P5*D6/(D6+D5)</f>
        <v>7.7967253831824594</v>
      </c>
      <c r="G6">
        <f t="shared" si="0"/>
        <v>45.906725383182462</v>
      </c>
      <c r="H6">
        <f t="shared" si="1"/>
        <v>0.32557961264668411</v>
      </c>
    </row>
    <row r="7" spans="2:8" x14ac:dyDescent="0.3">
      <c r="B7" s="6" t="s">
        <v>20</v>
      </c>
      <c r="C7" t="s">
        <v>58</v>
      </c>
      <c r="D7">
        <v>293</v>
      </c>
      <c r="E7">
        <f>0.2648*D7</f>
        <v>77.586399999999998</v>
      </c>
      <c r="F7">
        <f>Sheet1!P6*D7/(D7+D8)</f>
        <v>15.851188261557068</v>
      </c>
      <c r="G7">
        <f t="shared" ref="G7:G8" si="2">E7+F7</f>
        <v>93.437588261557067</v>
      </c>
      <c r="H7">
        <f t="shared" ref="H7:H8" si="3">G7/D7</f>
        <v>0.3188996186401265</v>
      </c>
    </row>
    <row r="8" spans="2:8" x14ac:dyDescent="0.3">
      <c r="B8" s="6"/>
      <c r="C8" t="s">
        <v>59</v>
      </c>
      <c r="D8">
        <v>123</v>
      </c>
      <c r="E8">
        <f>0.2648*D8</f>
        <v>32.570399999999999</v>
      </c>
      <c r="F8">
        <f>Sheet1!P6*D8/(D8+D7)</f>
        <v>6.6542530927355603</v>
      </c>
      <c r="G8">
        <f t="shared" si="2"/>
        <v>39.224653092735558</v>
      </c>
      <c r="H8">
        <f t="shared" si="3"/>
        <v>0.3188996186401265</v>
      </c>
    </row>
    <row r="9" spans="2:8" x14ac:dyDescent="0.3">
      <c r="B9" s="5" t="s">
        <v>21</v>
      </c>
      <c r="C9" t="s">
        <v>60</v>
      </c>
      <c r="F9">
        <f>Sheet1!P7</f>
        <v>12.480290205562273</v>
      </c>
    </row>
    <row r="10" spans="2:8" x14ac:dyDescent="0.3">
      <c r="B10" t="s">
        <v>23</v>
      </c>
      <c r="C10" t="s">
        <v>61</v>
      </c>
      <c r="D10">
        <v>176</v>
      </c>
      <c r="E10">
        <f>0.73*D10</f>
        <v>128.47999999999999</v>
      </c>
      <c r="F10">
        <f>Sheet1!P8</f>
        <v>16.367593712212823</v>
      </c>
      <c r="G10">
        <f t="shared" ref="G10" si="4">E10+F10</f>
        <v>144.84759371221281</v>
      </c>
      <c r="H10">
        <f t="shared" ref="H10" si="5">G10/D10</f>
        <v>0.82299769154666369</v>
      </c>
    </row>
    <row r="11" spans="2:8" x14ac:dyDescent="0.3">
      <c r="B11" s="5" t="s">
        <v>24</v>
      </c>
      <c r="F11">
        <f>Sheet1!P9</f>
        <v>14.117049576783558</v>
      </c>
    </row>
  </sheetData>
  <mergeCells count="2">
    <mergeCell ref="B5:B6"/>
    <mergeCell ref="B7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B8B653BAF5A04C920FE02D8CB7B14C" ma:contentTypeVersion="11" ma:contentTypeDescription="Crear nuevo documento." ma:contentTypeScope="" ma:versionID="a0fd875c5ad3b0bba89ec0f53e20502e">
  <xsd:schema xmlns:xsd="http://www.w3.org/2001/XMLSchema" xmlns:xs="http://www.w3.org/2001/XMLSchema" xmlns:p="http://schemas.microsoft.com/office/2006/metadata/properties" xmlns:ns2="eae8f006-6180-4298-be24-7e1edfed6d78" xmlns:ns3="4006fa61-7528-46c8-9a62-79cae923260a" targetNamespace="http://schemas.microsoft.com/office/2006/metadata/properties" ma:root="true" ma:fieldsID="f0bb3ba205a4c82aa4989dba1a12f415" ns2:_="" ns3:_="">
    <xsd:import namespace="eae8f006-6180-4298-be24-7e1edfed6d78"/>
    <xsd:import namespace="4006fa61-7528-46c8-9a62-79cae9232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8f006-6180-4298-be24-7e1edfed6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7f2717a-120e-4188-aa79-9b0d3006e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6fa61-7528-46c8-9a62-79cae92326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be01dde-6564-421f-82ee-5faa7f023030}" ma:internalName="TaxCatchAll" ma:showField="CatchAllData" ma:web="4006fa61-7528-46c8-9a62-79cae9232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e8f006-6180-4298-be24-7e1edfed6d78">
      <Terms xmlns="http://schemas.microsoft.com/office/infopath/2007/PartnerControls"/>
    </lcf76f155ced4ddcb4097134ff3c332f>
    <TaxCatchAll xmlns="4006fa61-7528-46c8-9a62-79cae923260a" xsi:nil="true"/>
  </documentManagement>
</p:properties>
</file>

<file path=customXml/itemProps1.xml><?xml version="1.0" encoding="utf-8"?>
<ds:datastoreItem xmlns:ds="http://schemas.openxmlformats.org/officeDocument/2006/customXml" ds:itemID="{B6DD693B-D278-486C-8BA8-7EADF1AA7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e8f006-6180-4298-be24-7e1edfed6d78"/>
    <ds:schemaRef ds:uri="4006fa61-7528-46c8-9a62-79cae9232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3CA590-EEB0-43FC-B9DA-CB17D5EC42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526BBF-65FB-4BEC-9289-7351CCB3ED33}">
  <ds:schemaRefs>
    <ds:schemaRef ds:uri="http://schemas.microsoft.com/office/2006/metadata/properties"/>
    <ds:schemaRef ds:uri="http://schemas.microsoft.com/office/infopath/2007/PartnerControls"/>
    <ds:schemaRef ds:uri="eae8f006-6180-4298-be24-7e1edfed6d78"/>
    <ds:schemaRef ds:uri="4006fa61-7528-46c8-9a62-79cae92326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Prorratas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Vega Gutiérrez</dc:creator>
  <cp:lastModifiedBy>Fabián Ignacio Medina Morales</cp:lastModifiedBy>
  <dcterms:created xsi:type="dcterms:W3CDTF">2015-06-05T18:17:20Z</dcterms:created>
  <dcterms:modified xsi:type="dcterms:W3CDTF">2024-11-07T14:58:05Z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0x01010025B8B653BAF5A04C920FE02D8CB7B14C</vt:lpwstr>
  </property>
  <property fmtid="{D5CDD505-2E9C-101B-9397-08002B2CF9AE}" pid="3" name="MediaServiceImageTags">
    <vt:lpwstr/>
  </property>
</Properties>
</file>