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Estudiante\Documents\"/>
    </mc:Choice>
  </mc:AlternateContent>
  <bookViews>
    <workbookView xWindow="0" yWindow="0" windowWidth="24000" windowHeight="9735"/>
  </bookViews>
  <sheets>
    <sheet name="INICIO" sheetId="3" r:id="rId1"/>
    <sheet name="QUIEN" sheetId="4" r:id="rId2"/>
    <sheet name="MISION" sheetId="5" r:id="rId3"/>
    <sheet name="VISION" sheetId="8" r:id="rId4"/>
    <sheet name="PRINCIPIOS" sheetId="9" r:id="rId5"/>
    <sheet name="VALORES" sheetId="10" r:id="rId6"/>
    <sheet name="NOMINA" sheetId="1" r:id="rId7"/>
    <sheet name="CALC HORAS EXTRA" sheetId="2" r:id="rId8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9" roundtripDataSignature="AMtx7mgcHlIH9GarictLctt9OpmPhwY7Rg=="/>
    </ext>
  </extLst>
</workbook>
</file>

<file path=xl/calcChain.xml><?xml version="1.0" encoding="utf-8"?>
<calcChain xmlns="http://schemas.openxmlformats.org/spreadsheetml/2006/main">
  <c r="H11" i="2" l="1"/>
  <c r="H10" i="2"/>
  <c r="H9" i="2"/>
  <c r="H8" i="2"/>
  <c r="H7" i="2"/>
  <c r="H6" i="2"/>
  <c r="I4" i="2"/>
  <c r="G4" i="2"/>
  <c r="E4" i="2"/>
  <c r="C57" i="1"/>
  <c r="P54" i="1"/>
  <c r="O54" i="1"/>
  <c r="J54" i="1"/>
  <c r="K53" i="1"/>
  <c r="I53" i="1"/>
  <c r="L53" i="1" s="1"/>
  <c r="F53" i="1"/>
  <c r="K52" i="1"/>
  <c r="I52" i="1"/>
  <c r="L52" i="1" s="1"/>
  <c r="F52" i="1"/>
  <c r="K51" i="1"/>
  <c r="I51" i="1"/>
  <c r="L51" i="1" s="1"/>
  <c r="F51" i="1"/>
  <c r="K50" i="1"/>
  <c r="I50" i="1"/>
  <c r="L50" i="1" s="1"/>
  <c r="F50" i="1"/>
  <c r="K49" i="1"/>
  <c r="I49" i="1"/>
  <c r="L49" i="1" s="1"/>
  <c r="F49" i="1"/>
  <c r="K48" i="1"/>
  <c r="I48" i="1"/>
  <c r="L48" i="1" s="1"/>
  <c r="F48" i="1"/>
  <c r="K47" i="1"/>
  <c r="I47" i="1"/>
  <c r="L47" i="1" s="1"/>
  <c r="F47" i="1"/>
  <c r="K46" i="1"/>
  <c r="K54" i="1" s="1"/>
  <c r="I46" i="1"/>
  <c r="F46" i="1"/>
  <c r="K45" i="1"/>
  <c r="I45" i="1"/>
  <c r="L45" i="1" s="1"/>
  <c r="F45" i="1"/>
  <c r="K44" i="1"/>
  <c r="I44" i="1"/>
  <c r="L44" i="1" s="1"/>
  <c r="F44" i="1"/>
  <c r="K43" i="1"/>
  <c r="I43" i="1"/>
  <c r="L43" i="1" s="1"/>
  <c r="F43" i="1"/>
  <c r="K42" i="1"/>
  <c r="I42" i="1"/>
  <c r="L42" i="1" s="1"/>
  <c r="F42" i="1"/>
  <c r="K41" i="1"/>
  <c r="I41" i="1"/>
  <c r="L41" i="1" s="1"/>
  <c r="F41" i="1"/>
  <c r="K40" i="1"/>
  <c r="I40" i="1"/>
  <c r="L40" i="1" s="1"/>
  <c r="F40" i="1"/>
  <c r="K39" i="1"/>
  <c r="I39" i="1"/>
  <c r="L39" i="1" s="1"/>
  <c r="F39" i="1"/>
  <c r="K38" i="1"/>
  <c r="I38" i="1"/>
  <c r="L38" i="1" s="1"/>
  <c r="F38" i="1"/>
  <c r="K37" i="1"/>
  <c r="I37" i="1"/>
  <c r="L37" i="1" s="1"/>
  <c r="F37" i="1"/>
  <c r="K36" i="1"/>
  <c r="I36" i="1"/>
  <c r="L36" i="1" s="1"/>
  <c r="F36" i="1"/>
  <c r="K35" i="1"/>
  <c r="I35" i="1"/>
  <c r="L35" i="1" s="1"/>
  <c r="F35" i="1"/>
  <c r="K34" i="1"/>
  <c r="I34" i="1"/>
  <c r="L34" i="1" s="1"/>
  <c r="F34" i="1"/>
  <c r="K33" i="1"/>
  <c r="I33" i="1"/>
  <c r="L33" i="1" s="1"/>
  <c r="F33" i="1"/>
  <c r="K32" i="1"/>
  <c r="I32" i="1"/>
  <c r="L32" i="1" s="1"/>
  <c r="F32" i="1"/>
  <c r="K31" i="1"/>
  <c r="I31" i="1"/>
  <c r="L31" i="1" s="1"/>
  <c r="F31" i="1"/>
  <c r="K30" i="1"/>
  <c r="I30" i="1"/>
  <c r="L30" i="1" s="1"/>
  <c r="F30" i="1"/>
  <c r="K29" i="1"/>
  <c r="I29" i="1"/>
  <c r="L29" i="1" s="1"/>
  <c r="F29" i="1"/>
  <c r="K28" i="1"/>
  <c r="I28" i="1"/>
  <c r="L28" i="1" s="1"/>
  <c r="F28" i="1"/>
  <c r="K27" i="1"/>
  <c r="I27" i="1"/>
  <c r="L27" i="1" s="1"/>
  <c r="F27" i="1"/>
  <c r="K26" i="1"/>
  <c r="I26" i="1"/>
  <c r="L26" i="1" s="1"/>
  <c r="F26" i="1"/>
  <c r="K25" i="1"/>
  <c r="I25" i="1"/>
  <c r="L25" i="1" s="1"/>
  <c r="F25" i="1"/>
  <c r="K24" i="1"/>
  <c r="I24" i="1"/>
  <c r="L24" i="1" s="1"/>
  <c r="F24" i="1"/>
  <c r="K23" i="1"/>
  <c r="I23" i="1"/>
  <c r="L23" i="1" s="1"/>
  <c r="F23" i="1"/>
  <c r="K22" i="1"/>
  <c r="I22" i="1"/>
  <c r="L22" i="1" s="1"/>
  <c r="F22" i="1"/>
  <c r="K21" i="1"/>
  <c r="I21" i="1"/>
  <c r="L21" i="1" s="1"/>
  <c r="F21" i="1"/>
  <c r="K20" i="1"/>
  <c r="I20" i="1"/>
  <c r="L20" i="1" s="1"/>
  <c r="F20" i="1"/>
  <c r="K19" i="1"/>
  <c r="I19" i="1"/>
  <c r="L19" i="1" s="1"/>
  <c r="F19" i="1"/>
  <c r="K18" i="1"/>
  <c r="I18" i="1"/>
  <c r="L18" i="1" s="1"/>
  <c r="F18" i="1"/>
  <c r="K17" i="1"/>
  <c r="I17" i="1"/>
  <c r="L17" i="1" s="1"/>
  <c r="F17" i="1"/>
  <c r="K16" i="1"/>
  <c r="I16" i="1"/>
  <c r="L16" i="1" s="1"/>
  <c r="F16" i="1"/>
  <c r="K15" i="1"/>
  <c r="I15" i="1"/>
  <c r="L15" i="1" s="1"/>
  <c r="F15" i="1"/>
  <c r="K14" i="1"/>
  <c r="I14" i="1"/>
  <c r="L14" i="1" s="1"/>
  <c r="F14" i="1"/>
  <c r="K13" i="1"/>
  <c r="I13" i="1"/>
  <c r="L13" i="1" s="1"/>
  <c r="F13" i="1"/>
  <c r="K12" i="1"/>
  <c r="I12" i="1"/>
  <c r="L12" i="1" s="1"/>
  <c r="F12" i="1"/>
  <c r="K11" i="1"/>
  <c r="I11" i="1"/>
  <c r="L11" i="1" s="1"/>
  <c r="F11" i="1"/>
  <c r="K10" i="1"/>
  <c r="I10" i="1"/>
  <c r="L10" i="1" s="1"/>
  <c r="F10" i="1"/>
  <c r="K9" i="1"/>
  <c r="I9" i="1"/>
  <c r="L9" i="1" s="1"/>
  <c r="F9" i="1"/>
  <c r="K8" i="1"/>
  <c r="I8" i="1"/>
  <c r="L8" i="1" s="1"/>
  <c r="F8" i="1"/>
  <c r="K7" i="1"/>
  <c r="I7" i="1"/>
  <c r="L7" i="1" s="1"/>
  <c r="F7" i="1"/>
  <c r="K6" i="1"/>
  <c r="I6" i="1"/>
  <c r="L6" i="1" s="1"/>
  <c r="F6" i="1"/>
  <c r="K5" i="1"/>
  <c r="I5" i="1"/>
  <c r="L5" i="1" s="1"/>
  <c r="F5" i="1"/>
  <c r="K4" i="1"/>
  <c r="I4" i="1"/>
  <c r="L4" i="1" s="1"/>
  <c r="F4" i="1"/>
  <c r="N4" i="1" l="1"/>
  <c r="M4" i="1"/>
  <c r="Q4" i="1" s="1"/>
  <c r="R4" i="1" s="1"/>
  <c r="N5" i="1"/>
  <c r="M5" i="1"/>
  <c r="Q5" i="1" s="1"/>
  <c r="R5" i="1" s="1"/>
  <c r="N6" i="1"/>
  <c r="M6" i="1"/>
  <c r="Q6" i="1" s="1"/>
  <c r="R6" i="1" s="1"/>
  <c r="N7" i="1"/>
  <c r="M7" i="1"/>
  <c r="Q7" i="1" s="1"/>
  <c r="R7" i="1" s="1"/>
  <c r="N8" i="1"/>
  <c r="M8" i="1"/>
  <c r="Q8" i="1" s="1"/>
  <c r="R8" i="1" s="1"/>
  <c r="N9" i="1"/>
  <c r="M9" i="1"/>
  <c r="Q9" i="1" s="1"/>
  <c r="R9" i="1" s="1"/>
  <c r="N10" i="1"/>
  <c r="M10" i="1"/>
  <c r="Q10" i="1" s="1"/>
  <c r="R10" i="1" s="1"/>
  <c r="N11" i="1"/>
  <c r="M11" i="1"/>
  <c r="Q11" i="1" s="1"/>
  <c r="R11" i="1" s="1"/>
  <c r="N12" i="1"/>
  <c r="M12" i="1"/>
  <c r="Q12" i="1" s="1"/>
  <c r="R12" i="1" s="1"/>
  <c r="N13" i="1"/>
  <c r="M13" i="1"/>
  <c r="Q13" i="1" s="1"/>
  <c r="R13" i="1" s="1"/>
  <c r="N14" i="1"/>
  <c r="M14" i="1"/>
  <c r="Q14" i="1" s="1"/>
  <c r="R14" i="1" s="1"/>
  <c r="N15" i="1"/>
  <c r="M15" i="1"/>
  <c r="Q15" i="1" s="1"/>
  <c r="R15" i="1" s="1"/>
  <c r="N16" i="1"/>
  <c r="M16" i="1"/>
  <c r="Q16" i="1" s="1"/>
  <c r="R16" i="1" s="1"/>
  <c r="N17" i="1"/>
  <c r="M17" i="1"/>
  <c r="Q17" i="1" s="1"/>
  <c r="R17" i="1" s="1"/>
  <c r="N18" i="1"/>
  <c r="M18" i="1"/>
  <c r="Q18" i="1" s="1"/>
  <c r="R18" i="1" s="1"/>
  <c r="N19" i="1"/>
  <c r="M19" i="1"/>
  <c r="Q19" i="1" s="1"/>
  <c r="R19" i="1" s="1"/>
  <c r="N20" i="1"/>
  <c r="M20" i="1"/>
  <c r="Q20" i="1" s="1"/>
  <c r="R20" i="1" s="1"/>
  <c r="N21" i="1"/>
  <c r="M21" i="1"/>
  <c r="Q21" i="1" s="1"/>
  <c r="R21" i="1" s="1"/>
  <c r="N22" i="1"/>
  <c r="M22" i="1"/>
  <c r="Q22" i="1" s="1"/>
  <c r="R22" i="1" s="1"/>
  <c r="N23" i="1"/>
  <c r="M23" i="1"/>
  <c r="Q23" i="1" s="1"/>
  <c r="R23" i="1" s="1"/>
  <c r="N24" i="1"/>
  <c r="M24" i="1"/>
  <c r="Q24" i="1" s="1"/>
  <c r="R24" i="1" s="1"/>
  <c r="N25" i="1"/>
  <c r="M25" i="1"/>
  <c r="Q25" i="1" s="1"/>
  <c r="R25" i="1" s="1"/>
  <c r="N26" i="1"/>
  <c r="M26" i="1"/>
  <c r="Q26" i="1" s="1"/>
  <c r="R26" i="1" s="1"/>
  <c r="N27" i="1"/>
  <c r="M27" i="1"/>
  <c r="Q27" i="1" s="1"/>
  <c r="R27" i="1" s="1"/>
  <c r="N28" i="1"/>
  <c r="M28" i="1"/>
  <c r="Q28" i="1" s="1"/>
  <c r="R28" i="1" s="1"/>
  <c r="N29" i="1"/>
  <c r="M29" i="1"/>
  <c r="Q29" i="1" s="1"/>
  <c r="R29" i="1" s="1"/>
  <c r="N30" i="1"/>
  <c r="M30" i="1"/>
  <c r="Q30" i="1" s="1"/>
  <c r="R30" i="1" s="1"/>
  <c r="N31" i="1"/>
  <c r="M31" i="1"/>
  <c r="Q31" i="1" s="1"/>
  <c r="R31" i="1" s="1"/>
  <c r="N32" i="1"/>
  <c r="M32" i="1"/>
  <c r="Q32" i="1" s="1"/>
  <c r="R32" i="1" s="1"/>
  <c r="N33" i="1"/>
  <c r="M33" i="1"/>
  <c r="Q33" i="1" s="1"/>
  <c r="R33" i="1" s="1"/>
  <c r="N34" i="1"/>
  <c r="M34" i="1"/>
  <c r="Q34" i="1" s="1"/>
  <c r="R34" i="1" s="1"/>
  <c r="N35" i="1"/>
  <c r="M35" i="1"/>
  <c r="Q35" i="1" s="1"/>
  <c r="R35" i="1" s="1"/>
  <c r="N36" i="1"/>
  <c r="M36" i="1"/>
  <c r="Q36" i="1" s="1"/>
  <c r="R36" i="1" s="1"/>
  <c r="N37" i="1"/>
  <c r="M37" i="1"/>
  <c r="Q37" i="1" s="1"/>
  <c r="R37" i="1" s="1"/>
  <c r="N38" i="1"/>
  <c r="M38" i="1"/>
  <c r="Q38" i="1" s="1"/>
  <c r="R38" i="1" s="1"/>
  <c r="N39" i="1"/>
  <c r="M39" i="1"/>
  <c r="Q39" i="1" s="1"/>
  <c r="R39" i="1" s="1"/>
  <c r="N40" i="1"/>
  <c r="M40" i="1"/>
  <c r="Q40" i="1" s="1"/>
  <c r="R40" i="1" s="1"/>
  <c r="N41" i="1"/>
  <c r="M41" i="1"/>
  <c r="Q41" i="1" s="1"/>
  <c r="R41" i="1" s="1"/>
  <c r="N42" i="1"/>
  <c r="M42" i="1"/>
  <c r="Q42" i="1" s="1"/>
  <c r="R42" i="1" s="1"/>
  <c r="N43" i="1"/>
  <c r="M43" i="1"/>
  <c r="Q43" i="1" s="1"/>
  <c r="R43" i="1" s="1"/>
  <c r="N44" i="1"/>
  <c r="M44" i="1"/>
  <c r="Q44" i="1" s="1"/>
  <c r="R44" i="1" s="1"/>
  <c r="N45" i="1"/>
  <c r="M45" i="1"/>
  <c r="Q45" i="1" s="1"/>
  <c r="R45" i="1" s="1"/>
  <c r="I54" i="1"/>
  <c r="L46" i="1"/>
  <c r="N47" i="1"/>
  <c r="M47" i="1"/>
  <c r="Q47" i="1" s="1"/>
  <c r="R47" i="1" s="1"/>
  <c r="N48" i="1"/>
  <c r="M48" i="1"/>
  <c r="Q48" i="1" s="1"/>
  <c r="R48" i="1" s="1"/>
  <c r="N49" i="1"/>
  <c r="M49" i="1"/>
  <c r="Q49" i="1" s="1"/>
  <c r="R49" i="1" s="1"/>
  <c r="N50" i="1"/>
  <c r="M50" i="1"/>
  <c r="Q50" i="1" s="1"/>
  <c r="R50" i="1" s="1"/>
  <c r="N51" i="1"/>
  <c r="M51" i="1"/>
  <c r="Q51" i="1" s="1"/>
  <c r="R51" i="1" s="1"/>
  <c r="N52" i="1"/>
  <c r="M52" i="1"/>
  <c r="Q52" i="1" s="1"/>
  <c r="R52" i="1" s="1"/>
  <c r="N53" i="1"/>
  <c r="M53" i="1"/>
  <c r="Q53" i="1" s="1"/>
  <c r="R53" i="1" s="1"/>
  <c r="E11" i="2"/>
  <c r="E10" i="2"/>
  <c r="E9" i="2"/>
  <c r="E8" i="2"/>
  <c r="E7" i="2"/>
  <c r="E6" i="2"/>
  <c r="F6" i="2" l="1"/>
  <c r="G6" i="2" s="1"/>
  <c r="I6" i="2" s="1"/>
  <c r="I13" i="2" s="1"/>
  <c r="F7" i="2"/>
  <c r="G7" i="2" s="1"/>
  <c r="I7" i="2" s="1"/>
  <c r="F8" i="2"/>
  <c r="G8" i="2" s="1"/>
  <c r="I8" i="2" s="1"/>
  <c r="F9" i="2"/>
  <c r="G9" i="2" s="1"/>
  <c r="I9" i="2" s="1"/>
  <c r="F10" i="2"/>
  <c r="G10" i="2" s="1"/>
  <c r="I10" i="2" s="1"/>
  <c r="F11" i="2"/>
  <c r="G11" i="2" s="1"/>
  <c r="I11" i="2" s="1"/>
  <c r="L54" i="1"/>
  <c r="N46" i="1"/>
  <c r="N54" i="1" s="1"/>
  <c r="M46" i="1"/>
  <c r="M54" i="1" l="1"/>
  <c r="Q46" i="1"/>
  <c r="D71" i="1"/>
  <c r="D69" i="1"/>
  <c r="D70" i="1" s="1"/>
  <c r="D68" i="1"/>
  <c r="D67" i="1"/>
  <c r="D66" i="1"/>
  <c r="D65" i="1"/>
  <c r="D64" i="1"/>
  <c r="D63" i="1"/>
  <c r="D62" i="1"/>
  <c r="D72" i="1" s="1"/>
  <c r="I14" i="2"/>
  <c r="I12" i="2"/>
  <c r="I15" i="2" l="1"/>
  <c r="Q54" i="1"/>
  <c r="R46" i="1"/>
  <c r="R54" i="1" s="1"/>
</calcChain>
</file>

<file path=xl/sharedStrings.xml><?xml version="1.0" encoding="utf-8"?>
<sst xmlns="http://schemas.openxmlformats.org/spreadsheetml/2006/main" count="166" uniqueCount="156">
  <si>
    <t>Informacion del empleado</t>
  </si>
  <si>
    <t>DEVENGADO</t>
  </si>
  <si>
    <t>DEDUCCIONES</t>
  </si>
  <si>
    <t>NETO PAGADO</t>
  </si>
  <si>
    <t>Id</t>
  </si>
  <si>
    <t>Nombre</t>
  </si>
  <si>
    <t>Apellido</t>
  </si>
  <si>
    <t>Fecha Nacimiento</t>
  </si>
  <si>
    <t>Edad</t>
  </si>
  <si>
    <t>Salario basico</t>
  </si>
  <si>
    <t>Dias liquidados</t>
  </si>
  <si>
    <t>Salario devengado</t>
  </si>
  <si>
    <t>Horas extra y demas recargos</t>
  </si>
  <si>
    <t>Auxilio de transporte</t>
  </si>
  <si>
    <t>Total devengado</t>
  </si>
  <si>
    <t>Salud</t>
  </si>
  <si>
    <t>Pensión</t>
  </si>
  <si>
    <t>Retencion en la fuente</t>
  </si>
  <si>
    <t>Otras deducciones</t>
  </si>
  <si>
    <t>Total deducciones</t>
  </si>
  <si>
    <t xml:space="preserve">Fabian </t>
  </si>
  <si>
    <t>Florez</t>
  </si>
  <si>
    <t>Sergio</t>
  </si>
  <si>
    <t>Ramos</t>
  </si>
  <si>
    <t>Natalia</t>
  </si>
  <si>
    <t>Juliana</t>
  </si>
  <si>
    <t>Angarita</t>
  </si>
  <si>
    <t>Cristian</t>
  </si>
  <si>
    <t>Contreras</t>
  </si>
  <si>
    <t>Bibiana</t>
  </si>
  <si>
    <t>Cifuentes</t>
  </si>
  <si>
    <t>Mateo</t>
  </si>
  <si>
    <t>Dog</t>
  </si>
  <si>
    <t>Santiago</t>
  </si>
  <si>
    <t>Alejandro</t>
  </si>
  <si>
    <t>Fernandez</t>
  </si>
  <si>
    <t>Pedro</t>
  </si>
  <si>
    <t>Escamozo</t>
  </si>
  <si>
    <t>Camilo</t>
  </si>
  <si>
    <t>Sanchez</t>
  </si>
  <si>
    <t>Gabriel</t>
  </si>
  <si>
    <t>Murillo</t>
  </si>
  <si>
    <t>Franco</t>
  </si>
  <si>
    <t>Bonilla</t>
  </si>
  <si>
    <t>Escamilla</t>
  </si>
  <si>
    <t>Mariana</t>
  </si>
  <si>
    <t>Betty</t>
  </si>
  <si>
    <t>Pinzon</t>
  </si>
  <si>
    <t>Armando</t>
  </si>
  <si>
    <t>Mendosa</t>
  </si>
  <si>
    <t>Nicolas</t>
  </si>
  <si>
    <t>Mora</t>
  </si>
  <si>
    <t>Hermes</t>
  </si>
  <si>
    <t>Daniel</t>
  </si>
  <si>
    <t>Valencia</t>
  </si>
  <si>
    <t>Marcela</t>
  </si>
  <si>
    <t>Patricia</t>
  </si>
  <si>
    <t>Hugo</t>
  </si>
  <si>
    <t>Lombardi</t>
  </si>
  <si>
    <t>Fredy</t>
  </si>
  <si>
    <t>Contrelas</t>
  </si>
  <si>
    <t>Kessiah</t>
  </si>
  <si>
    <t>Hankard</t>
  </si>
  <si>
    <t>Gavan</t>
  </si>
  <si>
    <t>Monelli</t>
  </si>
  <si>
    <t>Bartholemy</t>
  </si>
  <si>
    <t>Growy</t>
  </si>
  <si>
    <t>Kirk</t>
  </si>
  <si>
    <t>Kemm</t>
  </si>
  <si>
    <t>Dorice</t>
  </si>
  <si>
    <t>Dmych</t>
  </si>
  <si>
    <t>Beverlee</t>
  </si>
  <si>
    <t>Barus</t>
  </si>
  <si>
    <t>Bridget</t>
  </si>
  <si>
    <t>Coopper</t>
  </si>
  <si>
    <t>Babita</t>
  </si>
  <si>
    <t>Hartright</t>
  </si>
  <si>
    <t>Tiffani</t>
  </si>
  <si>
    <t>Tocque</t>
  </si>
  <si>
    <t>Serena</t>
  </si>
  <si>
    <t>Browning</t>
  </si>
  <si>
    <t>Boote</t>
  </si>
  <si>
    <t>Luttgert</t>
  </si>
  <si>
    <t>Jessie</t>
  </si>
  <si>
    <t>MacComiskey</t>
  </si>
  <si>
    <t>Feodora</t>
  </si>
  <si>
    <t>Spary</t>
  </si>
  <si>
    <t>Shannah</t>
  </si>
  <si>
    <t>Darwood</t>
  </si>
  <si>
    <t>Zsazsa</t>
  </si>
  <si>
    <t>Thiese</t>
  </si>
  <si>
    <t>Hugues</t>
  </si>
  <si>
    <t>Blasdale</t>
  </si>
  <si>
    <t>Bonita</t>
  </si>
  <si>
    <t>Tott</t>
  </si>
  <si>
    <t>Clim</t>
  </si>
  <si>
    <t>Elner</t>
  </si>
  <si>
    <t>Rosene</t>
  </si>
  <si>
    <t>Dooman</t>
  </si>
  <si>
    <t>Kessia</t>
  </si>
  <si>
    <t>Ashbrook</t>
  </si>
  <si>
    <t>Tammie</t>
  </si>
  <si>
    <t>Alan</t>
  </si>
  <si>
    <t>Hodge</t>
  </si>
  <si>
    <t>Songhurst</t>
  </si>
  <si>
    <t>Modesta</t>
  </si>
  <si>
    <t>Staines</t>
  </si>
  <si>
    <t>Robena</t>
  </si>
  <si>
    <t>Huntley</t>
  </si>
  <si>
    <t>Clemmy</t>
  </si>
  <si>
    <t>Tommis</t>
  </si>
  <si>
    <t>Lindi</t>
  </si>
  <si>
    <t>Antoons</t>
  </si>
  <si>
    <t>Totales</t>
  </si>
  <si>
    <t>Fecha actual</t>
  </si>
  <si>
    <t>Salario minimo</t>
  </si>
  <si>
    <t>Aportes parafiscales</t>
  </si>
  <si>
    <t>Aportes pensión</t>
  </si>
  <si>
    <t>Aportes salud</t>
  </si>
  <si>
    <t>Aportes riesgos laborales</t>
  </si>
  <si>
    <t>SENA</t>
  </si>
  <si>
    <t>ICBF</t>
  </si>
  <si>
    <t>Caja de compensación</t>
  </si>
  <si>
    <t>Prima de servicios</t>
  </si>
  <si>
    <t>Cesantías</t>
  </si>
  <si>
    <t>Intereses sobre cesantías</t>
  </si>
  <si>
    <t>Provision de vacaciones</t>
  </si>
  <si>
    <t>Total Parafiscales</t>
  </si>
  <si>
    <t>Calculadora de horas extra</t>
  </si>
  <si>
    <t>Ingrese el id del empleado</t>
  </si>
  <si>
    <t>Salario</t>
  </si>
  <si>
    <t>Concepto</t>
  </si>
  <si>
    <t>Porcentaje de recargo</t>
  </si>
  <si>
    <t>Factor</t>
  </si>
  <si>
    <t>Valor hora ordinaria</t>
  </si>
  <si>
    <t>Valor del recargo</t>
  </si>
  <si>
    <t>Valor de la hora con el recargo</t>
  </si>
  <si>
    <t>Ingrese las horas trabajadas</t>
  </si>
  <si>
    <t>Valor total</t>
  </si>
  <si>
    <t>Recargo Nocturno</t>
  </si>
  <si>
    <t>Hora extra diurna</t>
  </si>
  <si>
    <t>Hora extra nocturna</t>
  </si>
  <si>
    <t>Hora Ordinaria dominical o festivo</t>
  </si>
  <si>
    <t>Hora extra diurna dominical o festivo</t>
  </si>
  <si>
    <t>Hora extra nocturna dominical o festivo</t>
  </si>
  <si>
    <t>Subtotal trabajo extra</t>
  </si>
  <si>
    <t>Subtotal recargo nocturno</t>
  </si>
  <si>
    <t>Subtotal trabajo dominical y festivo</t>
  </si>
  <si>
    <t>Total</t>
  </si>
  <si>
    <t>BIENVENIDO</t>
  </si>
  <si>
    <t xml:space="preserve"> </t>
  </si>
  <si>
    <t>EaSy Solutions</t>
  </si>
  <si>
    <t>Mision</t>
  </si>
  <si>
    <t>Vision</t>
  </si>
  <si>
    <t>Principios</t>
  </si>
  <si>
    <t>Valores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</si>
</sst>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[$-F800]dddd&quot;, &quot;mmmm\ dd&quot;, &quot;yyyy"/>
    <numFmt numFmtId="165" formatCode="[$$-475]#,##0"/>
    <numFmt numFmtId="166" formatCode="_-\$* #,##0_-;&quot;-$&quot;* #,##0_-;_-\$* \-_-;_-@"/>
    <numFmt numFmtId="167" formatCode="[$$-47A]\ #,##0"/>
    <numFmt numFmtId="168" formatCode="\$#,##0"/>
    <numFmt numFmtId="169" formatCode="[$-F800]dddd\,\ mmmm\ dd\,\ yyyy"/>
    <numFmt numFmtId="170" formatCode="m/d/yyyy"/>
    <numFmt numFmtId="171" formatCode="_-* #,##0_-;\-* #,##0_-;_-* \-_-;_-@"/>
    <numFmt numFmtId="172" formatCode="#,##0.00\ &quot;€&quot;"/>
  </numFmts>
  <fonts count="11">
    <font>
      <sz val="11"/>
      <color rgb="FF000000"/>
      <name val="Calibri"/>
    </font>
    <font>
      <b/>
      <sz val="11"/>
      <color rgb="FF000000"/>
      <name val="Calibri"/>
    </font>
    <font>
      <sz val="11"/>
      <name val="Calibri"/>
    </font>
    <font>
      <u/>
      <sz val="11"/>
      <color rgb="FF000000"/>
      <name val="Calibri"/>
    </font>
    <font>
      <b/>
      <sz val="15"/>
      <color rgb="FFFFFFFF"/>
      <name val="Calibri"/>
    </font>
    <font>
      <sz val="13"/>
      <color rgb="FF000000"/>
      <name val="Calibri"/>
    </font>
    <font>
      <sz val="13"/>
      <color rgb="FFFFFFFF"/>
      <name val="Calibri"/>
    </font>
    <font>
      <b/>
      <sz val="13"/>
      <color rgb="FF000000"/>
      <name val="Calibri"/>
    </font>
    <font>
      <u/>
      <sz val="18"/>
      <color rgb="FF2F5597"/>
      <name val="Calibri"/>
    </font>
    <font>
      <sz val="11"/>
      <color rgb="FF000000"/>
      <name val="Calibri"/>
      <family val="2"/>
    </font>
    <font>
      <sz val="11"/>
      <color indexed="8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AFD095"/>
        <bgColor rgb="FFAFD095"/>
      </patternFill>
    </fill>
    <fill>
      <patternFill patternType="solid">
        <fgColor rgb="FFB3CAC7"/>
        <bgColor rgb="FFB3CAC7"/>
      </patternFill>
    </fill>
    <fill>
      <patternFill patternType="solid">
        <fgColor rgb="FFFFFFFF"/>
        <bgColor rgb="FFFFFFFF"/>
      </patternFill>
    </fill>
    <fill>
      <patternFill patternType="solid">
        <fgColor rgb="FFFF3838"/>
        <bgColor rgb="FFFF3838"/>
      </patternFill>
    </fill>
    <fill>
      <patternFill patternType="solid">
        <fgColor rgb="FFDEEBF7"/>
        <bgColor rgb="FFDEEBF7"/>
      </patternFill>
    </fill>
    <fill>
      <patternFill patternType="solid">
        <fgColor rgb="FF757171"/>
        <bgColor rgb="FF757171"/>
      </patternFill>
    </fill>
    <fill>
      <patternFill patternType="solid">
        <fgColor rgb="FFD9E1F2"/>
        <bgColor rgb="FFD9E1F2"/>
      </patternFill>
    </fill>
    <fill>
      <patternFill patternType="solid">
        <fgColor rgb="FFFFF2CC"/>
        <bgColor rgb="FFFFF2CC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Alignment="1">
      <alignment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1" fontId="0" fillId="0" borderId="1" xfId="0" applyNumberFormat="1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6" fontId="0" fillId="0" borderId="1" xfId="0" applyNumberFormat="1" applyBorder="1"/>
    <xf numFmtId="168" fontId="0" fillId="0" borderId="0" xfId="0" applyNumberFormat="1"/>
    <xf numFmtId="166" fontId="0" fillId="0" borderId="0" xfId="0" applyNumberFormat="1"/>
    <xf numFmtId="0" fontId="0" fillId="0" borderId="1" xfId="0" applyBorder="1"/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2" borderId="1" xfId="0" applyFont="1" applyFill="1" applyBorder="1"/>
    <xf numFmtId="170" fontId="0" fillId="0" borderId="1" xfId="0" applyNumberFormat="1" applyBorder="1"/>
    <xf numFmtId="0" fontId="1" fillId="2" borderId="1" xfId="0" applyFont="1" applyFill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/>
    </xf>
    <xf numFmtId="0" fontId="3" fillId="0" borderId="0" xfId="0" applyFont="1"/>
    <xf numFmtId="0" fontId="4" fillId="5" borderId="4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171" fontId="5" fillId="6" borderId="6" xfId="0" applyNumberFormat="1" applyFont="1" applyFill="1" applyBorder="1" applyAlignment="1">
      <alignment horizontal="center" vertical="center"/>
    </xf>
    <xf numFmtId="172" fontId="0" fillId="8" borderId="1" xfId="0" applyNumberFormat="1" applyFill="1" applyBorder="1"/>
    <xf numFmtId="0" fontId="1" fillId="4" borderId="1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 wrapText="1"/>
    </xf>
    <xf numFmtId="0" fontId="0" fillId="4" borderId="1" xfId="0" applyFill="1" applyBorder="1"/>
    <xf numFmtId="171" fontId="0" fillId="4" borderId="1" xfId="0" applyNumberFormat="1" applyFill="1" applyBorder="1"/>
    <xf numFmtId="171" fontId="0" fillId="4" borderId="1" xfId="0" applyNumberFormat="1" applyFill="1" applyBorder="1" applyAlignment="1">
      <alignment horizontal="center"/>
    </xf>
    <xf numFmtId="0" fontId="1" fillId="6" borderId="1" xfId="0" applyFont="1" applyFill="1" applyBorder="1"/>
    <xf numFmtId="171" fontId="0" fillId="6" borderId="1" xfId="0" applyNumberFormat="1" applyFill="1" applyBorder="1"/>
    <xf numFmtId="171" fontId="0" fillId="6" borderId="15" xfId="0" applyNumberFormat="1" applyFill="1" applyBorder="1"/>
    <xf numFmtId="0" fontId="0" fillId="0" borderId="5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6" fontId="0" fillId="0" borderId="6" xfId="0" applyNumberFormat="1" applyBorder="1"/>
    <xf numFmtId="166" fontId="0" fillId="0" borderId="15" xfId="0" applyNumberFormat="1" applyBorder="1"/>
    <xf numFmtId="0" fontId="0" fillId="0" borderId="5" xfId="0" applyBorder="1"/>
    <xf numFmtId="164" fontId="0" fillId="0" borderId="15" xfId="0" applyNumberFormat="1" applyBorder="1" applyAlignment="1">
      <alignment horizontal="center" vertical="center"/>
    </xf>
    <xf numFmtId="1" fontId="0" fillId="0" borderId="5" xfId="0" applyNumberFormat="1" applyBorder="1"/>
    <xf numFmtId="169" fontId="0" fillId="0" borderId="1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/>
    </xf>
    <xf numFmtId="166" fontId="0" fillId="0" borderId="7" xfId="0" applyNumberFormat="1" applyBorder="1"/>
    <xf numFmtId="0" fontId="1" fillId="2" borderId="5" xfId="0" applyFont="1" applyFill="1" applyBorder="1" applyAlignment="1">
      <alignment horizontal="center" vertical="center"/>
    </xf>
    <xf numFmtId="0" fontId="2" fillId="0" borderId="6" xfId="0" applyFont="1" applyBorder="1" applyAlignment="1"/>
    <xf numFmtId="0" fontId="2" fillId="0" borderId="15" xfId="0" applyFont="1" applyBorder="1" applyAlignment="1"/>
    <xf numFmtId="0" fontId="0" fillId="3" borderId="5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2" fillId="0" borderId="7" xfId="0" applyFont="1" applyBorder="1" applyAlignment="1"/>
    <xf numFmtId="0" fontId="1" fillId="3" borderId="5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 vertical="center"/>
    </xf>
    <xf numFmtId="0" fontId="2" fillId="0" borderId="4" xfId="0" applyFont="1" applyBorder="1" applyAlignment="1"/>
    <xf numFmtId="0" fontId="8" fillId="9" borderId="8" xfId="0" applyFont="1" applyFill="1" applyBorder="1" applyAlignment="1">
      <alignment horizontal="center" vertical="center"/>
    </xf>
    <xf numFmtId="0" fontId="2" fillId="0" borderId="9" xfId="0" applyFont="1" applyBorder="1" applyAlignment="1"/>
    <xf numFmtId="0" fontId="2" fillId="0" borderId="3" xfId="0" applyFont="1" applyBorder="1" applyAlignment="1"/>
    <xf numFmtId="0" fontId="2" fillId="0" borderId="10" xfId="0" applyFont="1" applyBorder="1" applyAlignment="1"/>
    <xf numFmtId="0" fontId="0" fillId="0" borderId="0" xfId="0" applyAlignment="1"/>
    <xf numFmtId="0" fontId="2" fillId="0" borderId="11" xfId="0" applyFont="1" applyBorder="1" applyAlignment="1"/>
    <xf numFmtId="0" fontId="2" fillId="0" borderId="12" xfId="0" applyFont="1" applyBorder="1" applyAlignment="1"/>
    <xf numFmtId="0" fontId="2" fillId="0" borderId="13" xfId="0" applyFont="1" applyBorder="1" applyAlignment="1"/>
    <xf numFmtId="0" fontId="2" fillId="0" borderId="14" xfId="0" applyFont="1" applyBorder="1" applyAlignment="1"/>
    <xf numFmtId="0" fontId="9" fillId="0" borderId="0" xfId="0" applyFont="1"/>
    <xf numFmtId="0" fontId="1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409574</xdr:colOff>
          <xdr:row>4</xdr:row>
          <xdr:rowOff>0</xdr:rowOff>
        </xdr:from>
        <xdr:to>
          <xdr:col>2</xdr:col>
          <xdr:colOff>552449</xdr:colOff>
          <xdr:row>6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Quienes somos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733424</xdr:colOff>
          <xdr:row>4</xdr:row>
          <xdr:rowOff>0</xdr:rowOff>
        </xdr:from>
        <xdr:to>
          <xdr:col>5</xdr:col>
          <xdr:colOff>171449</xdr:colOff>
          <xdr:row>6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Nomina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3</xdr:row>
      <xdr:rowOff>123825</xdr:rowOff>
    </xdr:from>
    <xdr:to>
      <xdr:col>7</xdr:col>
      <xdr:colOff>714375</xdr:colOff>
      <xdr:row>14</xdr:row>
      <xdr:rowOff>171450</xdr:rowOff>
    </xdr:to>
    <xdr:sp macro="" textlink="">
      <xdr:nvSpPr>
        <xdr:cNvPr id="2" name="CuadroTexto 1"/>
        <xdr:cNvSpPr txBox="1"/>
      </xdr:nvSpPr>
      <xdr:spPr>
        <a:xfrm>
          <a:off x="2933700" y="695325"/>
          <a:ext cx="3324225" cy="2143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100"/>
            <a:t>Somo</a:t>
          </a:r>
          <a:r>
            <a:rPr lang="es-CO" sz="1100" baseline="0"/>
            <a:t>s una compañia en donde a</a:t>
          </a:r>
          <a:r>
            <a:rPr lang="es-CO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poyamos a las empresas en la automatización de todos los procesos que se implementarán en tu sistema Easy</a:t>
          </a:r>
          <a:r>
            <a:rPr lang="es-CO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Solutions</a:t>
          </a:r>
          <a:r>
            <a:rPr lang="es-CO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con un equipo especializado de la mano de técnicos que harán que el sistema se adecue al personal de tu empresa.</a:t>
          </a:r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409574</xdr:colOff>
          <xdr:row>4</xdr:row>
          <xdr:rowOff>28575</xdr:rowOff>
        </xdr:from>
        <xdr:to>
          <xdr:col>2</xdr:col>
          <xdr:colOff>419099</xdr:colOff>
          <xdr:row>6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Mision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7</xdr:row>
          <xdr:rowOff>152400</xdr:rowOff>
        </xdr:from>
        <xdr:to>
          <xdr:col>2</xdr:col>
          <xdr:colOff>419100</xdr:colOff>
          <xdr:row>10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Vision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11</xdr:row>
          <xdr:rowOff>104775</xdr:rowOff>
        </xdr:from>
        <xdr:to>
          <xdr:col>2</xdr:col>
          <xdr:colOff>428625</xdr:colOff>
          <xdr:row>14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Principios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342901</xdr:colOff>
          <xdr:row>16</xdr:row>
          <xdr:rowOff>19050</xdr:rowOff>
        </xdr:from>
        <xdr:to>
          <xdr:col>2</xdr:col>
          <xdr:colOff>419100</xdr:colOff>
          <xdr:row>18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Valores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542924</xdr:colOff>
          <xdr:row>16</xdr:row>
          <xdr:rowOff>180975</xdr:rowOff>
        </xdr:from>
        <xdr:to>
          <xdr:col>6</xdr:col>
          <xdr:colOff>266699</xdr:colOff>
          <xdr:row>19</xdr:row>
          <xdr:rowOff>9525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609599</xdr:colOff>
          <xdr:row>15</xdr:row>
          <xdr:rowOff>57150</xdr:rowOff>
        </xdr:from>
        <xdr:to>
          <xdr:col>4</xdr:col>
          <xdr:colOff>123824</xdr:colOff>
          <xdr:row>18</xdr:row>
          <xdr:rowOff>66675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Quienes somos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723900</xdr:colOff>
          <xdr:row>18</xdr:row>
          <xdr:rowOff>180975</xdr:rowOff>
        </xdr:from>
        <xdr:to>
          <xdr:col>3</xdr:col>
          <xdr:colOff>723900</xdr:colOff>
          <xdr:row>21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752476</xdr:colOff>
      <xdr:row>2</xdr:row>
      <xdr:rowOff>19050</xdr:rowOff>
    </xdr:from>
    <xdr:to>
      <xdr:col>6</xdr:col>
      <xdr:colOff>278554</xdr:colOff>
      <xdr:row>14</xdr:row>
      <xdr:rowOff>38219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476" y="400050"/>
          <a:ext cx="4098078" cy="23051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609599</xdr:colOff>
          <xdr:row>15</xdr:row>
          <xdr:rowOff>57150</xdr:rowOff>
        </xdr:from>
        <xdr:to>
          <xdr:col>4</xdr:col>
          <xdr:colOff>123824</xdr:colOff>
          <xdr:row>18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Quienes somos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723900</xdr:colOff>
          <xdr:row>18</xdr:row>
          <xdr:rowOff>180975</xdr:rowOff>
        </xdr:from>
        <xdr:to>
          <xdr:col>3</xdr:col>
          <xdr:colOff>723900</xdr:colOff>
          <xdr:row>21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752475</xdr:colOff>
      <xdr:row>1</xdr:row>
      <xdr:rowOff>183950</xdr:rowOff>
    </xdr:from>
    <xdr:to>
      <xdr:col>6</xdr:col>
      <xdr:colOff>474345</xdr:colOff>
      <xdr:row>14</xdr:row>
      <xdr:rowOff>122752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475" y="374450"/>
          <a:ext cx="4293870" cy="241530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609599</xdr:colOff>
          <xdr:row>15</xdr:row>
          <xdr:rowOff>57150</xdr:rowOff>
        </xdr:from>
        <xdr:to>
          <xdr:col>4</xdr:col>
          <xdr:colOff>123824</xdr:colOff>
          <xdr:row>18</xdr:row>
          <xdr:rowOff>66675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Quienes somos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723900</xdr:colOff>
          <xdr:row>18</xdr:row>
          <xdr:rowOff>180975</xdr:rowOff>
        </xdr:from>
        <xdr:to>
          <xdr:col>3</xdr:col>
          <xdr:colOff>723900</xdr:colOff>
          <xdr:row>21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752475</xdr:colOff>
      <xdr:row>2</xdr:row>
      <xdr:rowOff>17263</xdr:rowOff>
    </xdr:from>
    <xdr:to>
      <xdr:col>6</xdr:col>
      <xdr:colOff>619125</xdr:colOff>
      <xdr:row>15</xdr:row>
      <xdr:rowOff>37503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475" y="398263"/>
          <a:ext cx="4438650" cy="249674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609599</xdr:colOff>
          <xdr:row>15</xdr:row>
          <xdr:rowOff>57150</xdr:rowOff>
        </xdr:from>
        <xdr:to>
          <xdr:col>4</xdr:col>
          <xdr:colOff>123824</xdr:colOff>
          <xdr:row>18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Quienes somos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723900</xdr:colOff>
          <xdr:row>18</xdr:row>
          <xdr:rowOff>180975</xdr:rowOff>
        </xdr:from>
        <xdr:to>
          <xdr:col>3</xdr:col>
          <xdr:colOff>723900</xdr:colOff>
          <xdr:row>21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752476</xdr:colOff>
      <xdr:row>1</xdr:row>
      <xdr:rowOff>190499</xdr:rowOff>
    </xdr:from>
    <xdr:to>
      <xdr:col>6</xdr:col>
      <xdr:colOff>685800</xdr:colOff>
      <xdr:row>15</xdr:row>
      <xdr:rowOff>57744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476" y="380999"/>
          <a:ext cx="4505324" cy="253424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85724</xdr:colOff>
          <xdr:row>1</xdr:row>
          <xdr:rowOff>114300</xdr:rowOff>
        </xdr:from>
        <xdr:to>
          <xdr:col>0</xdr:col>
          <xdr:colOff>666749</xdr:colOff>
          <xdr:row>1</xdr:row>
          <xdr:rowOff>457200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"/>
  <sheetViews>
    <sheetView tabSelected="1" workbookViewId="0"/>
  </sheetViews>
  <sheetFormatPr baseColWidth="10" defaultRowHeight="15"/>
  <sheetData>
    <row r="2" spans="2:2">
      <c r="B2" t="s">
        <v>149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otonQuienesSomos">
                <anchor moveWithCells="1">
                  <from>
                    <xdr:col>1</xdr:col>
                    <xdr:colOff>409575</xdr:colOff>
                    <xdr:row>4</xdr:row>
                    <xdr:rowOff>0</xdr:rowOff>
                  </from>
                  <to>
                    <xdr:col>2</xdr:col>
                    <xdr:colOff>552450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otonNomina">
                <anchor moveWithCells="1">
                  <from>
                    <xdr:col>3</xdr:col>
                    <xdr:colOff>733425</xdr:colOff>
                    <xdr:row>4</xdr:row>
                    <xdr:rowOff>0</xdr:rowOff>
                  </from>
                  <to>
                    <xdr:col>5</xdr:col>
                    <xdr:colOff>171450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3:E21"/>
  <sheetViews>
    <sheetView workbookViewId="0">
      <selection activeCell="A2" sqref="A2"/>
    </sheetView>
  </sheetViews>
  <sheetFormatPr baseColWidth="10" defaultRowHeight="15"/>
  <cols>
    <col min="3" max="3" width="14.5703125" customWidth="1"/>
  </cols>
  <sheetData>
    <row r="3" spans="2:5">
      <c r="C3" s="71" t="s">
        <v>151</v>
      </c>
      <c r="E3" s="71" t="s">
        <v>150</v>
      </c>
    </row>
    <row r="7" spans="2:5">
      <c r="B7" s="72"/>
    </row>
    <row r="21" spans="5:5">
      <c r="E21" s="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otonMision">
                <anchor moveWithCells="1">
                  <from>
                    <xdr:col>1</xdr:col>
                    <xdr:colOff>409575</xdr:colOff>
                    <xdr:row>4</xdr:row>
                    <xdr:rowOff>28575</xdr:rowOff>
                  </from>
                  <to>
                    <xdr:col>2</xdr:col>
                    <xdr:colOff>419100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otonVision">
                <anchor moveWithCells="1">
                  <from>
                    <xdr:col>1</xdr:col>
                    <xdr:colOff>400050</xdr:colOff>
                    <xdr:row>7</xdr:row>
                    <xdr:rowOff>152400</xdr:rowOff>
                  </from>
                  <to>
                    <xdr:col>2</xdr:col>
                    <xdr:colOff>419100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botonPrincipios">
                <anchor moveWithCells="1">
                  <from>
                    <xdr:col>1</xdr:col>
                    <xdr:colOff>371475</xdr:colOff>
                    <xdr:row>11</xdr:row>
                    <xdr:rowOff>104775</xdr:rowOff>
                  </from>
                  <to>
                    <xdr:col>2</xdr:col>
                    <xdr:colOff>428625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botonValores">
                <anchor moveWithCells="1">
                  <from>
                    <xdr:col>1</xdr:col>
                    <xdr:colOff>342900</xdr:colOff>
                    <xdr:row>16</xdr:row>
                    <xdr:rowOff>19050</xdr:rowOff>
                  </from>
                  <to>
                    <xdr:col>2</xdr:col>
                    <xdr:colOff>419100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botonInicio">
                <anchor moveWithCells="1">
                  <from>
                    <xdr:col>4</xdr:col>
                    <xdr:colOff>542925</xdr:colOff>
                    <xdr:row>16</xdr:row>
                    <xdr:rowOff>180975</xdr:rowOff>
                  </from>
                  <to>
                    <xdr:col>6</xdr:col>
                    <xdr:colOff>266700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C2"/>
  <sheetViews>
    <sheetView workbookViewId="0">
      <selection activeCell="D23" sqref="D23"/>
    </sheetView>
  </sheetViews>
  <sheetFormatPr baseColWidth="10" defaultRowHeight="15"/>
  <sheetData>
    <row r="2" spans="3:3">
      <c r="C2" s="71" t="s">
        <v>152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botonQuienesSomos">
                <anchor moveWithCells="1">
                  <from>
                    <xdr:col>2</xdr:col>
                    <xdr:colOff>609600</xdr:colOff>
                    <xdr:row>15</xdr:row>
                    <xdr:rowOff>57150</xdr:rowOff>
                  </from>
                  <to>
                    <xdr:col>4</xdr:col>
                    <xdr:colOff>123825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botonInicio">
                <anchor moveWithCells="1">
                  <from>
                    <xdr:col>2</xdr:col>
                    <xdr:colOff>723900</xdr:colOff>
                    <xdr:row>18</xdr:row>
                    <xdr:rowOff>180975</xdr:rowOff>
                  </from>
                  <to>
                    <xdr:col>3</xdr:col>
                    <xdr:colOff>723900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C2"/>
  <sheetViews>
    <sheetView workbookViewId="0"/>
  </sheetViews>
  <sheetFormatPr baseColWidth="10" defaultRowHeight="15"/>
  <sheetData>
    <row r="2" spans="3:3">
      <c r="C2" s="71" t="s">
        <v>153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tonQuienesSomos">
                <anchor moveWithCells="1">
                  <from>
                    <xdr:col>2</xdr:col>
                    <xdr:colOff>609600</xdr:colOff>
                    <xdr:row>15</xdr:row>
                    <xdr:rowOff>57150</xdr:rowOff>
                  </from>
                  <to>
                    <xdr:col>4</xdr:col>
                    <xdr:colOff>123825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otonInicio">
                <anchor moveWithCells="1">
                  <from>
                    <xdr:col>2</xdr:col>
                    <xdr:colOff>723900</xdr:colOff>
                    <xdr:row>18</xdr:row>
                    <xdr:rowOff>180975</xdr:rowOff>
                  </from>
                  <to>
                    <xdr:col>3</xdr:col>
                    <xdr:colOff>723900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C2"/>
  <sheetViews>
    <sheetView workbookViewId="0"/>
  </sheetViews>
  <sheetFormatPr baseColWidth="10" defaultRowHeight="15"/>
  <sheetData>
    <row r="2" spans="3:3">
      <c r="C2" s="71" t="s">
        <v>154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otonQuienesSomos">
                <anchor moveWithCells="1">
                  <from>
                    <xdr:col>2</xdr:col>
                    <xdr:colOff>609600</xdr:colOff>
                    <xdr:row>15</xdr:row>
                    <xdr:rowOff>57150</xdr:rowOff>
                  </from>
                  <to>
                    <xdr:col>4</xdr:col>
                    <xdr:colOff>123825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botonInicio">
                <anchor moveWithCells="1">
                  <from>
                    <xdr:col>2</xdr:col>
                    <xdr:colOff>723900</xdr:colOff>
                    <xdr:row>18</xdr:row>
                    <xdr:rowOff>180975</xdr:rowOff>
                  </from>
                  <to>
                    <xdr:col>3</xdr:col>
                    <xdr:colOff>723900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C2"/>
  <sheetViews>
    <sheetView workbookViewId="0"/>
  </sheetViews>
  <sheetFormatPr baseColWidth="10" defaultRowHeight="15"/>
  <sheetData>
    <row r="2" spans="3:3">
      <c r="C2" s="71" t="s">
        <v>155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otonQuienesSomos">
                <anchor moveWithCells="1">
                  <from>
                    <xdr:col>2</xdr:col>
                    <xdr:colOff>609600</xdr:colOff>
                    <xdr:row>15</xdr:row>
                    <xdr:rowOff>57150</xdr:rowOff>
                  </from>
                  <to>
                    <xdr:col>4</xdr:col>
                    <xdr:colOff>123825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botonInicio">
                <anchor moveWithCells="1">
                  <from>
                    <xdr:col>2</xdr:col>
                    <xdr:colOff>723900</xdr:colOff>
                    <xdr:row>18</xdr:row>
                    <xdr:rowOff>180975</xdr:rowOff>
                  </from>
                  <to>
                    <xdr:col>3</xdr:col>
                    <xdr:colOff>723900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B2:U1000"/>
  <sheetViews>
    <sheetView zoomScaleNormal="100" workbookViewId="0"/>
  </sheetViews>
  <sheetFormatPr baseColWidth="10" defaultColWidth="14.42578125" defaultRowHeight="15" customHeight="1"/>
  <cols>
    <col min="1" max="1" width="10.5703125" customWidth="1"/>
    <col min="2" max="2" width="13.140625" customWidth="1"/>
    <col min="3" max="4" width="22.7109375" customWidth="1"/>
    <col min="5" max="5" width="40.5703125" customWidth="1"/>
    <col min="6" max="6" width="10.5703125" customWidth="1"/>
    <col min="7" max="7" width="25.28515625" customWidth="1"/>
    <col min="8" max="8" width="10.5703125" customWidth="1"/>
    <col min="9" max="9" width="17.5703125" customWidth="1"/>
    <col min="10" max="10" width="16.42578125" customWidth="1"/>
    <col min="11" max="11" width="16.5703125" customWidth="1"/>
    <col min="12" max="12" width="15.7109375" customWidth="1"/>
    <col min="13" max="13" width="14.140625" customWidth="1"/>
    <col min="14" max="14" width="14.5703125" customWidth="1"/>
    <col min="15" max="15" width="13.42578125" customWidth="1"/>
    <col min="16" max="17" width="16.5703125" customWidth="1"/>
    <col min="18" max="18" width="23" customWidth="1"/>
    <col min="19" max="26" width="10.5703125" customWidth="1"/>
  </cols>
  <sheetData>
    <row r="2" spans="2:21" ht="46.5" customHeight="1">
      <c r="B2" s="52" t="s">
        <v>0</v>
      </c>
      <c r="C2" s="53"/>
      <c r="D2" s="53"/>
      <c r="E2" s="53"/>
      <c r="F2" s="54"/>
      <c r="G2" s="52" t="s">
        <v>1</v>
      </c>
      <c r="H2" s="53"/>
      <c r="I2" s="53"/>
      <c r="J2" s="53"/>
      <c r="K2" s="53"/>
      <c r="L2" s="54"/>
      <c r="M2" s="52" t="s">
        <v>2</v>
      </c>
      <c r="N2" s="53"/>
      <c r="O2" s="53"/>
      <c r="P2" s="53"/>
      <c r="Q2" s="54"/>
      <c r="R2" s="57" t="s">
        <v>3</v>
      </c>
      <c r="S2" s="1"/>
    </row>
    <row r="3" spans="2:21" ht="39" customHeight="1"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3" t="s">
        <v>9</v>
      </c>
      <c r="H3" s="3" t="s">
        <v>10</v>
      </c>
      <c r="I3" s="4" t="s">
        <v>11</v>
      </c>
      <c r="J3" s="3" t="s">
        <v>12</v>
      </c>
      <c r="K3" s="4" t="s">
        <v>13</v>
      </c>
      <c r="L3" s="4" t="s">
        <v>14</v>
      </c>
      <c r="M3" s="4" t="s">
        <v>15</v>
      </c>
      <c r="N3" s="4" t="s">
        <v>16</v>
      </c>
      <c r="O3" s="4" t="s">
        <v>17</v>
      </c>
      <c r="P3" s="4" t="s">
        <v>18</v>
      </c>
      <c r="Q3" s="4" t="s">
        <v>19</v>
      </c>
      <c r="R3" s="58"/>
      <c r="S3" s="1"/>
    </row>
    <row r="4" spans="2:21">
      <c r="B4" s="5">
        <v>1</v>
      </c>
      <c r="C4" s="6" t="s">
        <v>20</v>
      </c>
      <c r="D4" s="6" t="s">
        <v>21</v>
      </c>
      <c r="E4" s="7">
        <v>36773</v>
      </c>
      <c r="F4" s="41" t="str">
        <f t="shared" ref="F4:F53" ca="1" si="0">DATEDIF(E4,TODAY(),"y") &amp; " años"</f>
        <v>21 años</v>
      </c>
      <c r="G4" s="8">
        <v>6362597</v>
      </c>
      <c r="H4" s="42">
        <v>25</v>
      </c>
      <c r="I4" s="43">
        <f t="shared" ref="I4:I53" si="1">(G4/30)*H4</f>
        <v>5302164.166666667</v>
      </c>
      <c r="J4" s="9">
        <v>185989</v>
      </c>
      <c r="K4" s="44">
        <f t="shared" ref="K4:K53" si="2">IF(G4&gt;$C$58*2,0,($C$59/30)*H4)</f>
        <v>0</v>
      </c>
      <c r="L4" s="10">
        <f t="shared" ref="L4:L53" si="3">SUM(I4:K4)</f>
        <v>5488153.166666667</v>
      </c>
      <c r="M4" s="10">
        <f t="shared" ref="M4:M53" si="4">(L4-K4)*0.04</f>
        <v>219526.12666666668</v>
      </c>
      <c r="N4" s="10">
        <f t="shared" ref="N4:N53" si="5">(L4-K4)*0.04</f>
        <v>219526.12666666668</v>
      </c>
      <c r="O4" s="10">
        <v>0</v>
      </c>
      <c r="P4" s="10">
        <v>0</v>
      </c>
      <c r="Q4" s="10">
        <f t="shared" ref="Q4:Q53" si="6">SUM(M4:P4)</f>
        <v>439052.25333333336</v>
      </c>
      <c r="R4" s="10">
        <f t="shared" ref="R4:R53" si="7">L4-Q4</f>
        <v>5049100.913333334</v>
      </c>
      <c r="S4" s="11"/>
      <c r="T4" s="12"/>
    </row>
    <row r="5" spans="2:21">
      <c r="B5" s="13">
        <v>2</v>
      </c>
      <c r="C5" s="6" t="s">
        <v>22</v>
      </c>
      <c r="D5" s="6" t="s">
        <v>23</v>
      </c>
      <c r="E5" s="7">
        <v>38958</v>
      </c>
      <c r="F5" s="41" t="str">
        <f t="shared" ca="1" si="0"/>
        <v>15 años</v>
      </c>
      <c r="G5" s="8">
        <v>1681060</v>
      </c>
      <c r="H5" s="42">
        <v>23</v>
      </c>
      <c r="I5" s="43">
        <f t="shared" si="1"/>
        <v>1288812.6666666667</v>
      </c>
      <c r="J5" s="9">
        <v>0</v>
      </c>
      <c r="K5" s="44">
        <f t="shared" si="2"/>
        <v>89831.866666666669</v>
      </c>
      <c r="L5" s="10">
        <f t="shared" si="3"/>
        <v>1378644.5333333334</v>
      </c>
      <c r="M5" s="10">
        <f t="shared" si="4"/>
        <v>51552.506666666668</v>
      </c>
      <c r="N5" s="10">
        <f t="shared" si="5"/>
        <v>51552.506666666668</v>
      </c>
      <c r="O5" s="10">
        <v>0</v>
      </c>
      <c r="P5" s="10">
        <v>0</v>
      </c>
      <c r="Q5" s="10">
        <f t="shared" si="6"/>
        <v>103105.01333333334</v>
      </c>
      <c r="R5" s="10">
        <f t="shared" si="7"/>
        <v>1275539.52</v>
      </c>
      <c r="S5" s="11"/>
      <c r="T5" s="12"/>
    </row>
    <row r="6" spans="2:21">
      <c r="B6" s="13">
        <v>3</v>
      </c>
      <c r="C6" s="6" t="s">
        <v>24</v>
      </c>
      <c r="D6" s="6" t="s">
        <v>21</v>
      </c>
      <c r="E6" s="7">
        <v>37863</v>
      </c>
      <c r="F6" s="41" t="str">
        <f t="shared" ca="1" si="0"/>
        <v>18 años</v>
      </c>
      <c r="G6" s="8">
        <v>4876800</v>
      </c>
      <c r="H6" s="42">
        <v>28</v>
      </c>
      <c r="I6" s="43">
        <f t="shared" si="1"/>
        <v>4551680</v>
      </c>
      <c r="J6" s="9">
        <v>113168</v>
      </c>
      <c r="K6" s="44">
        <f t="shared" si="2"/>
        <v>0</v>
      </c>
      <c r="L6" s="10">
        <f t="shared" si="3"/>
        <v>4664848</v>
      </c>
      <c r="M6" s="10">
        <f t="shared" si="4"/>
        <v>186593.92000000001</v>
      </c>
      <c r="N6" s="10">
        <f t="shared" si="5"/>
        <v>186593.92000000001</v>
      </c>
      <c r="O6" s="10">
        <v>0</v>
      </c>
      <c r="P6" s="10">
        <v>0</v>
      </c>
      <c r="Q6" s="10">
        <f t="shared" si="6"/>
        <v>373187.84000000003</v>
      </c>
      <c r="R6" s="10">
        <f t="shared" si="7"/>
        <v>4291660.16</v>
      </c>
      <c r="S6" s="11"/>
    </row>
    <row r="7" spans="2:21">
      <c r="B7" s="13">
        <v>4</v>
      </c>
      <c r="C7" s="6" t="s">
        <v>25</v>
      </c>
      <c r="D7" s="6" t="s">
        <v>26</v>
      </c>
      <c r="E7" s="7">
        <v>37228</v>
      </c>
      <c r="F7" s="41" t="str">
        <f t="shared" ca="1" si="0"/>
        <v>20 años</v>
      </c>
      <c r="G7" s="8">
        <v>7527420</v>
      </c>
      <c r="H7" s="42">
        <v>24</v>
      </c>
      <c r="I7" s="43">
        <f t="shared" si="1"/>
        <v>6021936</v>
      </c>
      <c r="J7" s="9">
        <v>0</v>
      </c>
      <c r="K7" s="44">
        <f t="shared" si="2"/>
        <v>0</v>
      </c>
      <c r="L7" s="10">
        <f t="shared" si="3"/>
        <v>6021936</v>
      </c>
      <c r="M7" s="10">
        <f t="shared" si="4"/>
        <v>240877.44</v>
      </c>
      <c r="N7" s="10">
        <f t="shared" si="5"/>
        <v>240877.44</v>
      </c>
      <c r="O7" s="10">
        <v>0</v>
      </c>
      <c r="P7" s="10">
        <v>0</v>
      </c>
      <c r="Q7" s="10">
        <f t="shared" si="6"/>
        <v>481754.88</v>
      </c>
      <c r="R7" s="10">
        <f t="shared" si="7"/>
        <v>5540181.1200000001</v>
      </c>
      <c r="S7" s="11"/>
    </row>
    <row r="8" spans="2:21">
      <c r="B8" s="5">
        <v>5</v>
      </c>
      <c r="C8" s="14" t="s">
        <v>27</v>
      </c>
      <c r="D8" s="14" t="s">
        <v>28</v>
      </c>
      <c r="E8" s="7">
        <v>31295</v>
      </c>
      <c r="F8" s="41" t="str">
        <f t="shared" ca="1" si="0"/>
        <v>36 años</v>
      </c>
      <c r="G8" s="8">
        <v>1826054</v>
      </c>
      <c r="H8" s="42">
        <v>25</v>
      </c>
      <c r="I8" s="43">
        <f t="shared" si="1"/>
        <v>1521711.6666666667</v>
      </c>
      <c r="J8" s="9">
        <v>163539</v>
      </c>
      <c r="K8" s="44">
        <f t="shared" si="2"/>
        <v>97643.333333333328</v>
      </c>
      <c r="L8" s="10">
        <f t="shared" si="3"/>
        <v>1782894</v>
      </c>
      <c r="M8" s="10">
        <f t="shared" si="4"/>
        <v>67410.026666666672</v>
      </c>
      <c r="N8" s="10">
        <f t="shared" si="5"/>
        <v>67410.026666666672</v>
      </c>
      <c r="O8" s="10">
        <v>0</v>
      </c>
      <c r="P8" s="10">
        <v>0</v>
      </c>
      <c r="Q8" s="10">
        <f t="shared" si="6"/>
        <v>134820.05333333334</v>
      </c>
      <c r="R8" s="10">
        <f t="shared" si="7"/>
        <v>1648073.9466666668</v>
      </c>
      <c r="S8" s="11"/>
      <c r="T8" s="11"/>
      <c r="U8" s="11"/>
    </row>
    <row r="9" spans="2:21">
      <c r="B9" s="13">
        <v>6</v>
      </c>
      <c r="C9" s="14" t="s">
        <v>29</v>
      </c>
      <c r="D9" s="14" t="s">
        <v>30</v>
      </c>
      <c r="E9" s="7">
        <v>37133</v>
      </c>
      <c r="F9" s="41" t="str">
        <f t="shared" ca="1" si="0"/>
        <v>20 años</v>
      </c>
      <c r="G9" s="8">
        <v>6385112</v>
      </c>
      <c r="H9" s="42">
        <v>26</v>
      </c>
      <c r="I9" s="43">
        <f t="shared" si="1"/>
        <v>5533763.7333333334</v>
      </c>
      <c r="J9" s="9">
        <v>220972</v>
      </c>
      <c r="K9" s="44">
        <f t="shared" si="2"/>
        <v>0</v>
      </c>
      <c r="L9" s="10">
        <f t="shared" si="3"/>
        <v>5754735.7333333334</v>
      </c>
      <c r="M9" s="10">
        <f t="shared" si="4"/>
        <v>230189.42933333333</v>
      </c>
      <c r="N9" s="10">
        <f t="shared" si="5"/>
        <v>230189.42933333333</v>
      </c>
      <c r="O9" s="10">
        <v>0</v>
      </c>
      <c r="P9" s="10">
        <v>0</v>
      </c>
      <c r="Q9" s="10">
        <f t="shared" si="6"/>
        <v>460378.85866666667</v>
      </c>
      <c r="R9" s="10">
        <f t="shared" si="7"/>
        <v>5294356.8746666666</v>
      </c>
    </row>
    <row r="10" spans="2:21">
      <c r="B10" s="13">
        <v>7</v>
      </c>
      <c r="C10" s="14" t="s">
        <v>31</v>
      </c>
      <c r="D10" s="14" t="s">
        <v>32</v>
      </c>
      <c r="E10" s="7">
        <v>22159</v>
      </c>
      <c r="F10" s="41" t="str">
        <f t="shared" ca="1" si="0"/>
        <v>61 años</v>
      </c>
      <c r="G10" s="8">
        <v>6052735</v>
      </c>
      <c r="H10" s="42">
        <v>20</v>
      </c>
      <c r="I10" s="43">
        <f t="shared" si="1"/>
        <v>4035156.666666667</v>
      </c>
      <c r="J10" s="9">
        <v>0</v>
      </c>
      <c r="K10" s="44">
        <f t="shared" si="2"/>
        <v>0</v>
      </c>
      <c r="L10" s="10">
        <f t="shared" si="3"/>
        <v>4035156.666666667</v>
      </c>
      <c r="M10" s="10">
        <f t="shared" si="4"/>
        <v>161406.26666666669</v>
      </c>
      <c r="N10" s="10">
        <f t="shared" si="5"/>
        <v>161406.26666666669</v>
      </c>
      <c r="O10" s="10">
        <v>0</v>
      </c>
      <c r="P10" s="10">
        <v>0</v>
      </c>
      <c r="Q10" s="10">
        <f t="shared" si="6"/>
        <v>322812.53333333338</v>
      </c>
      <c r="R10" s="10">
        <f t="shared" si="7"/>
        <v>3712344.1333333338</v>
      </c>
    </row>
    <row r="11" spans="2:21">
      <c r="B11" s="13">
        <v>8</v>
      </c>
      <c r="C11" s="14" t="s">
        <v>33</v>
      </c>
      <c r="D11" s="14" t="s">
        <v>32</v>
      </c>
      <c r="E11" s="7">
        <v>39786</v>
      </c>
      <c r="F11" s="41" t="str">
        <f t="shared" ca="1" si="0"/>
        <v>13 años</v>
      </c>
      <c r="G11" s="8">
        <v>9144788</v>
      </c>
      <c r="H11" s="42">
        <v>17</v>
      </c>
      <c r="I11" s="43">
        <f t="shared" si="1"/>
        <v>5182046.5333333332</v>
      </c>
      <c r="J11" s="9">
        <v>113329</v>
      </c>
      <c r="K11" s="44">
        <f t="shared" si="2"/>
        <v>0</v>
      </c>
      <c r="L11" s="10">
        <f t="shared" si="3"/>
        <v>5295375.5333333332</v>
      </c>
      <c r="M11" s="10">
        <f t="shared" si="4"/>
        <v>211815.02133333334</v>
      </c>
      <c r="N11" s="10">
        <f t="shared" si="5"/>
        <v>211815.02133333334</v>
      </c>
      <c r="O11" s="10">
        <v>0</v>
      </c>
      <c r="P11" s="10">
        <v>0</v>
      </c>
      <c r="Q11" s="10">
        <f t="shared" si="6"/>
        <v>423630.04266666668</v>
      </c>
      <c r="R11" s="10">
        <f t="shared" si="7"/>
        <v>4871745.490666667</v>
      </c>
    </row>
    <row r="12" spans="2:21">
      <c r="B12" s="5">
        <v>9</v>
      </c>
      <c r="C12" s="14" t="s">
        <v>34</v>
      </c>
      <c r="D12" s="14" t="s">
        <v>35</v>
      </c>
      <c r="E12" s="7">
        <v>26548</v>
      </c>
      <c r="F12" s="41" t="str">
        <f t="shared" ca="1" si="0"/>
        <v>49 años</v>
      </c>
      <c r="G12" s="8">
        <v>1436841</v>
      </c>
      <c r="H12" s="42">
        <v>19</v>
      </c>
      <c r="I12" s="43">
        <f t="shared" si="1"/>
        <v>909999.29999999993</v>
      </c>
      <c r="J12" s="9">
        <v>153846</v>
      </c>
      <c r="K12" s="44">
        <f t="shared" si="2"/>
        <v>74208.933333333334</v>
      </c>
      <c r="L12" s="10">
        <f t="shared" si="3"/>
        <v>1138054.2333333332</v>
      </c>
      <c r="M12" s="10">
        <f t="shared" si="4"/>
        <v>42553.811999999991</v>
      </c>
      <c r="N12" s="10">
        <f t="shared" si="5"/>
        <v>42553.811999999991</v>
      </c>
      <c r="O12" s="10">
        <v>0</v>
      </c>
      <c r="P12" s="10">
        <v>0</v>
      </c>
      <c r="Q12" s="10">
        <f t="shared" si="6"/>
        <v>85107.623999999982</v>
      </c>
      <c r="R12" s="10">
        <f t="shared" si="7"/>
        <v>1052946.6093333331</v>
      </c>
    </row>
    <row r="13" spans="2:21">
      <c r="B13" s="13">
        <v>10</v>
      </c>
      <c r="C13" s="14" t="s">
        <v>36</v>
      </c>
      <c r="D13" s="14" t="s">
        <v>37</v>
      </c>
      <c r="E13" s="7">
        <v>16680</v>
      </c>
      <c r="F13" s="41" t="str">
        <f t="shared" ca="1" si="0"/>
        <v>76 años</v>
      </c>
      <c r="G13" s="8">
        <v>6604357</v>
      </c>
      <c r="H13" s="42">
        <v>17</v>
      </c>
      <c r="I13" s="43">
        <f t="shared" si="1"/>
        <v>3742468.9666666668</v>
      </c>
      <c r="J13" s="9">
        <v>230105</v>
      </c>
      <c r="K13" s="44">
        <f t="shared" si="2"/>
        <v>0</v>
      </c>
      <c r="L13" s="10">
        <f t="shared" si="3"/>
        <v>3972573.9666666668</v>
      </c>
      <c r="M13" s="10">
        <f t="shared" si="4"/>
        <v>158902.95866666667</v>
      </c>
      <c r="N13" s="10">
        <f t="shared" si="5"/>
        <v>158902.95866666667</v>
      </c>
      <c r="O13" s="10">
        <v>0</v>
      </c>
      <c r="P13" s="10">
        <v>0</v>
      </c>
      <c r="Q13" s="10">
        <f t="shared" si="6"/>
        <v>317805.91733333335</v>
      </c>
      <c r="R13" s="10">
        <f t="shared" si="7"/>
        <v>3654768.0493333335</v>
      </c>
    </row>
    <row r="14" spans="2:21">
      <c r="B14" s="13">
        <v>11</v>
      </c>
      <c r="C14" s="14" t="s">
        <v>38</v>
      </c>
      <c r="D14" s="14" t="s">
        <v>39</v>
      </c>
      <c r="E14" s="7">
        <v>36774</v>
      </c>
      <c r="F14" s="41" t="str">
        <f t="shared" ca="1" si="0"/>
        <v>21 años</v>
      </c>
      <c r="G14" s="8">
        <v>9860527</v>
      </c>
      <c r="H14" s="42">
        <v>16</v>
      </c>
      <c r="I14" s="43">
        <f t="shared" si="1"/>
        <v>5258947.7333333334</v>
      </c>
      <c r="J14" s="9">
        <v>100944</v>
      </c>
      <c r="K14" s="44">
        <f t="shared" si="2"/>
        <v>0</v>
      </c>
      <c r="L14" s="10">
        <f t="shared" si="3"/>
        <v>5359891.7333333334</v>
      </c>
      <c r="M14" s="10">
        <f t="shared" si="4"/>
        <v>214395.66933333335</v>
      </c>
      <c r="N14" s="10">
        <f t="shared" si="5"/>
        <v>214395.66933333335</v>
      </c>
      <c r="O14" s="10">
        <v>0</v>
      </c>
      <c r="P14" s="10">
        <v>0</v>
      </c>
      <c r="Q14" s="10">
        <f t="shared" si="6"/>
        <v>428791.33866666671</v>
      </c>
      <c r="R14" s="10">
        <f t="shared" si="7"/>
        <v>4931100.3946666671</v>
      </c>
    </row>
    <row r="15" spans="2:21" ht="18.75" customHeight="1">
      <c r="B15" s="13">
        <v>12</v>
      </c>
      <c r="C15" s="14" t="s">
        <v>40</v>
      </c>
      <c r="D15" s="14" t="s">
        <v>41</v>
      </c>
      <c r="E15" s="7">
        <v>38959</v>
      </c>
      <c r="F15" s="41" t="str">
        <f t="shared" ca="1" si="0"/>
        <v>15 años</v>
      </c>
      <c r="G15" s="8">
        <v>2271681</v>
      </c>
      <c r="H15" s="42">
        <v>20</v>
      </c>
      <c r="I15" s="43">
        <f t="shared" si="1"/>
        <v>1514454</v>
      </c>
      <c r="J15" s="9">
        <v>281594</v>
      </c>
      <c r="K15" s="44">
        <f t="shared" si="2"/>
        <v>0</v>
      </c>
      <c r="L15" s="10">
        <f t="shared" si="3"/>
        <v>1796048</v>
      </c>
      <c r="M15" s="10">
        <f t="shared" si="4"/>
        <v>71841.919999999998</v>
      </c>
      <c r="N15" s="10">
        <f t="shared" si="5"/>
        <v>71841.919999999998</v>
      </c>
      <c r="O15" s="10">
        <v>0</v>
      </c>
      <c r="P15" s="10">
        <v>0</v>
      </c>
      <c r="Q15" s="10">
        <f t="shared" si="6"/>
        <v>143683.84</v>
      </c>
      <c r="R15" s="10">
        <f t="shared" si="7"/>
        <v>1652364.16</v>
      </c>
    </row>
    <row r="16" spans="2:21" ht="15" customHeight="1">
      <c r="B16" s="5">
        <v>13</v>
      </c>
      <c r="C16" s="14" t="s">
        <v>42</v>
      </c>
      <c r="D16" s="14" t="s">
        <v>43</v>
      </c>
      <c r="E16" s="7">
        <v>37864</v>
      </c>
      <c r="F16" s="41" t="str">
        <f t="shared" ca="1" si="0"/>
        <v>18 años</v>
      </c>
      <c r="G16" s="8">
        <v>9544916</v>
      </c>
      <c r="H16" s="42">
        <v>30</v>
      </c>
      <c r="I16" s="43">
        <f t="shared" si="1"/>
        <v>9544916</v>
      </c>
      <c r="J16" s="9">
        <v>136615</v>
      </c>
      <c r="K16" s="44">
        <f t="shared" si="2"/>
        <v>0</v>
      </c>
      <c r="L16" s="10">
        <f t="shared" si="3"/>
        <v>9681531</v>
      </c>
      <c r="M16" s="10">
        <f t="shared" si="4"/>
        <v>387261.24</v>
      </c>
      <c r="N16" s="10">
        <f t="shared" si="5"/>
        <v>387261.24</v>
      </c>
      <c r="O16" s="10">
        <v>0</v>
      </c>
      <c r="P16" s="10">
        <v>0</v>
      </c>
      <c r="Q16" s="10">
        <f t="shared" si="6"/>
        <v>774522.48</v>
      </c>
      <c r="R16" s="10">
        <f t="shared" si="7"/>
        <v>8907008.5199999996</v>
      </c>
    </row>
    <row r="17" spans="2:18" ht="15.75" customHeight="1">
      <c r="B17" s="13">
        <v>14</v>
      </c>
      <c r="C17" s="14" t="s">
        <v>42</v>
      </c>
      <c r="D17" s="14" t="s">
        <v>44</v>
      </c>
      <c r="E17" s="7">
        <v>37229</v>
      </c>
      <c r="F17" s="41" t="str">
        <f t="shared" ca="1" si="0"/>
        <v>20 años</v>
      </c>
      <c r="G17" s="8">
        <v>8387104</v>
      </c>
      <c r="H17" s="42">
        <v>31</v>
      </c>
      <c r="I17" s="43">
        <f t="shared" si="1"/>
        <v>8666674.1333333347</v>
      </c>
      <c r="J17" s="9">
        <v>0</v>
      </c>
      <c r="K17" s="44">
        <f t="shared" si="2"/>
        <v>0</v>
      </c>
      <c r="L17" s="10">
        <f t="shared" si="3"/>
        <v>8666674.1333333347</v>
      </c>
      <c r="M17" s="10">
        <f t="shared" si="4"/>
        <v>346666.96533333341</v>
      </c>
      <c r="N17" s="10">
        <f t="shared" si="5"/>
        <v>346666.96533333341</v>
      </c>
      <c r="O17" s="10">
        <v>0</v>
      </c>
      <c r="P17" s="10">
        <v>0</v>
      </c>
      <c r="Q17" s="10">
        <f t="shared" si="6"/>
        <v>693333.93066666683</v>
      </c>
      <c r="R17" s="10">
        <f t="shared" si="7"/>
        <v>7973340.2026666682</v>
      </c>
    </row>
    <row r="18" spans="2:18" ht="14.25" customHeight="1">
      <c r="B18" s="13">
        <v>15</v>
      </c>
      <c r="C18" s="14" t="s">
        <v>45</v>
      </c>
      <c r="D18" s="14" t="s">
        <v>23</v>
      </c>
      <c r="E18" s="7">
        <v>31296</v>
      </c>
      <c r="F18" s="41" t="str">
        <f t="shared" ca="1" si="0"/>
        <v>36 años</v>
      </c>
      <c r="G18" s="8">
        <v>6410940</v>
      </c>
      <c r="H18" s="42">
        <v>23</v>
      </c>
      <c r="I18" s="43">
        <f t="shared" si="1"/>
        <v>4915054</v>
      </c>
      <c r="J18" s="9">
        <v>0</v>
      </c>
      <c r="K18" s="44">
        <f t="shared" si="2"/>
        <v>0</v>
      </c>
      <c r="L18" s="10">
        <f t="shared" si="3"/>
        <v>4915054</v>
      </c>
      <c r="M18" s="10">
        <f t="shared" si="4"/>
        <v>196602.16</v>
      </c>
      <c r="N18" s="10">
        <f t="shared" si="5"/>
        <v>196602.16</v>
      </c>
      <c r="O18" s="10">
        <v>0</v>
      </c>
      <c r="P18" s="10">
        <v>0</v>
      </c>
      <c r="Q18" s="10">
        <f t="shared" si="6"/>
        <v>393204.32</v>
      </c>
      <c r="R18" s="10">
        <f t="shared" si="7"/>
        <v>4521849.68</v>
      </c>
    </row>
    <row r="19" spans="2:18" ht="15.75" customHeight="1">
      <c r="B19" s="13">
        <v>16</v>
      </c>
      <c r="C19" s="14" t="s">
        <v>46</v>
      </c>
      <c r="D19" s="14" t="s">
        <v>47</v>
      </c>
      <c r="E19" s="7">
        <v>37134</v>
      </c>
      <c r="F19" s="41" t="str">
        <f t="shared" ca="1" si="0"/>
        <v>20 años</v>
      </c>
      <c r="G19" s="8">
        <v>8470606</v>
      </c>
      <c r="H19" s="42">
        <v>28</v>
      </c>
      <c r="I19" s="43">
        <f t="shared" si="1"/>
        <v>7905898.9333333336</v>
      </c>
      <c r="J19" s="9">
        <v>0</v>
      </c>
      <c r="K19" s="44">
        <f t="shared" si="2"/>
        <v>0</v>
      </c>
      <c r="L19" s="10">
        <f t="shared" si="3"/>
        <v>7905898.9333333336</v>
      </c>
      <c r="M19" s="10">
        <f t="shared" si="4"/>
        <v>316235.95733333332</v>
      </c>
      <c r="N19" s="10">
        <f t="shared" si="5"/>
        <v>316235.95733333332</v>
      </c>
      <c r="O19" s="10">
        <v>0</v>
      </c>
      <c r="P19" s="10">
        <v>0</v>
      </c>
      <c r="Q19" s="10">
        <f t="shared" si="6"/>
        <v>632471.91466666665</v>
      </c>
      <c r="R19" s="10">
        <f t="shared" si="7"/>
        <v>7273427.0186666669</v>
      </c>
    </row>
    <row r="20" spans="2:18" ht="16.5" customHeight="1">
      <c r="B20" s="5">
        <v>17</v>
      </c>
      <c r="C20" s="14" t="s">
        <v>48</v>
      </c>
      <c r="D20" s="14" t="s">
        <v>49</v>
      </c>
      <c r="E20" s="7">
        <v>22160</v>
      </c>
      <c r="F20" s="41" t="str">
        <f t="shared" ca="1" si="0"/>
        <v>61 años</v>
      </c>
      <c r="G20" s="8">
        <v>4429295</v>
      </c>
      <c r="H20" s="42">
        <v>25</v>
      </c>
      <c r="I20" s="43">
        <f t="shared" si="1"/>
        <v>3691079.1666666665</v>
      </c>
      <c r="J20" s="9">
        <v>211595</v>
      </c>
      <c r="K20" s="44">
        <f t="shared" si="2"/>
        <v>0</v>
      </c>
      <c r="L20" s="10">
        <f t="shared" si="3"/>
        <v>3902674.1666666665</v>
      </c>
      <c r="M20" s="10">
        <f t="shared" si="4"/>
        <v>156106.96666666667</v>
      </c>
      <c r="N20" s="10">
        <f t="shared" si="5"/>
        <v>156106.96666666667</v>
      </c>
      <c r="O20" s="10">
        <v>0</v>
      </c>
      <c r="P20" s="10">
        <v>0</v>
      </c>
      <c r="Q20" s="10">
        <f t="shared" si="6"/>
        <v>312213.93333333335</v>
      </c>
      <c r="R20" s="10">
        <f t="shared" si="7"/>
        <v>3590460.2333333334</v>
      </c>
    </row>
    <row r="21" spans="2:18" ht="15.75" customHeight="1">
      <c r="B21" s="13">
        <v>18</v>
      </c>
      <c r="C21" s="15" t="s">
        <v>50</v>
      </c>
      <c r="D21" s="15" t="s">
        <v>51</v>
      </c>
      <c r="E21" s="7">
        <v>39787</v>
      </c>
      <c r="F21" s="41" t="str">
        <f t="shared" ca="1" si="0"/>
        <v>13 años</v>
      </c>
      <c r="G21" s="8">
        <v>6197744</v>
      </c>
      <c r="H21" s="42">
        <v>27</v>
      </c>
      <c r="I21" s="43">
        <f t="shared" si="1"/>
        <v>5577969.6000000006</v>
      </c>
      <c r="J21" s="9">
        <v>246064</v>
      </c>
      <c r="K21" s="44">
        <f t="shared" si="2"/>
        <v>0</v>
      </c>
      <c r="L21" s="10">
        <f t="shared" si="3"/>
        <v>5824033.6000000006</v>
      </c>
      <c r="M21" s="10">
        <f t="shared" si="4"/>
        <v>232961.34400000004</v>
      </c>
      <c r="N21" s="10">
        <f t="shared" si="5"/>
        <v>232961.34400000004</v>
      </c>
      <c r="O21" s="10">
        <v>0</v>
      </c>
      <c r="P21" s="10">
        <v>0</v>
      </c>
      <c r="Q21" s="10">
        <f t="shared" si="6"/>
        <v>465922.68800000008</v>
      </c>
      <c r="R21" s="10">
        <f t="shared" si="7"/>
        <v>5358110.9120000005</v>
      </c>
    </row>
    <row r="22" spans="2:18" ht="18" customHeight="1">
      <c r="B22" s="45">
        <v>19</v>
      </c>
      <c r="C22" s="6" t="s">
        <v>52</v>
      </c>
      <c r="D22" s="6" t="s">
        <v>47</v>
      </c>
      <c r="E22" s="46">
        <v>26549</v>
      </c>
      <c r="F22" s="41" t="str">
        <f t="shared" ca="1" si="0"/>
        <v>49 años</v>
      </c>
      <c r="G22" s="8">
        <v>8041861</v>
      </c>
      <c r="H22" s="42">
        <v>24</v>
      </c>
      <c r="I22" s="43">
        <f t="shared" si="1"/>
        <v>6433488.7999999998</v>
      </c>
      <c r="J22" s="9">
        <v>206258</v>
      </c>
      <c r="K22" s="44">
        <f t="shared" si="2"/>
        <v>0</v>
      </c>
      <c r="L22" s="10">
        <f t="shared" si="3"/>
        <v>6639746.7999999998</v>
      </c>
      <c r="M22" s="10">
        <f t="shared" si="4"/>
        <v>265589.87199999997</v>
      </c>
      <c r="N22" s="10">
        <f t="shared" si="5"/>
        <v>265589.87199999997</v>
      </c>
      <c r="O22" s="10">
        <v>0</v>
      </c>
      <c r="P22" s="10">
        <v>0</v>
      </c>
      <c r="Q22" s="10">
        <f t="shared" si="6"/>
        <v>531179.74399999995</v>
      </c>
      <c r="R22" s="10">
        <f t="shared" si="7"/>
        <v>6108567.0559999999</v>
      </c>
    </row>
    <row r="23" spans="2:18" ht="17.25" customHeight="1">
      <c r="B23" s="45">
        <v>20</v>
      </c>
      <c r="C23" s="6" t="s">
        <v>53</v>
      </c>
      <c r="D23" s="6" t="s">
        <v>54</v>
      </c>
      <c r="E23" s="46">
        <v>16681</v>
      </c>
      <c r="F23" s="41" t="str">
        <f t="shared" ca="1" si="0"/>
        <v>76 años</v>
      </c>
      <c r="G23" s="8">
        <v>9591097</v>
      </c>
      <c r="H23" s="42">
        <v>15</v>
      </c>
      <c r="I23" s="43">
        <f t="shared" si="1"/>
        <v>4795548.5</v>
      </c>
      <c r="J23" s="9">
        <v>0</v>
      </c>
      <c r="K23" s="44">
        <f t="shared" si="2"/>
        <v>0</v>
      </c>
      <c r="L23" s="10">
        <f t="shared" si="3"/>
        <v>4795548.5</v>
      </c>
      <c r="M23" s="10">
        <f t="shared" si="4"/>
        <v>191821.94</v>
      </c>
      <c r="N23" s="10">
        <f t="shared" si="5"/>
        <v>191821.94</v>
      </c>
      <c r="O23" s="10">
        <v>0</v>
      </c>
      <c r="P23" s="10">
        <v>0</v>
      </c>
      <c r="Q23" s="10">
        <f t="shared" si="6"/>
        <v>383643.88</v>
      </c>
      <c r="R23" s="10">
        <f t="shared" si="7"/>
        <v>4411904.62</v>
      </c>
    </row>
    <row r="24" spans="2:18" ht="18" customHeight="1">
      <c r="B24" s="47">
        <v>21</v>
      </c>
      <c r="C24" s="6" t="s">
        <v>55</v>
      </c>
      <c r="D24" s="6" t="s">
        <v>54</v>
      </c>
      <c r="E24" s="46">
        <v>36775</v>
      </c>
      <c r="F24" s="41" t="str">
        <f t="shared" ca="1" si="0"/>
        <v>21 años</v>
      </c>
      <c r="G24" s="8">
        <v>5796891</v>
      </c>
      <c r="H24" s="42">
        <v>31</v>
      </c>
      <c r="I24" s="43">
        <f t="shared" si="1"/>
        <v>5990120.7000000002</v>
      </c>
      <c r="J24" s="9">
        <v>140911</v>
      </c>
      <c r="K24" s="44">
        <f t="shared" si="2"/>
        <v>0</v>
      </c>
      <c r="L24" s="10">
        <f t="shared" si="3"/>
        <v>6131031.7000000002</v>
      </c>
      <c r="M24" s="10">
        <f t="shared" si="4"/>
        <v>245241.26800000001</v>
      </c>
      <c r="N24" s="10">
        <f t="shared" si="5"/>
        <v>245241.26800000001</v>
      </c>
      <c r="O24" s="10">
        <v>0</v>
      </c>
      <c r="P24" s="10">
        <v>0</v>
      </c>
      <c r="Q24" s="10">
        <f t="shared" si="6"/>
        <v>490482.53600000002</v>
      </c>
      <c r="R24" s="10">
        <f t="shared" si="7"/>
        <v>5640549.1639999999</v>
      </c>
    </row>
    <row r="25" spans="2:18" ht="18" customHeight="1">
      <c r="B25" s="47">
        <v>22</v>
      </c>
      <c r="C25" s="6" t="s">
        <v>56</v>
      </c>
      <c r="D25" s="6" t="s">
        <v>35</v>
      </c>
      <c r="E25" s="46">
        <v>38960</v>
      </c>
      <c r="F25" s="41" t="str">
        <f t="shared" ca="1" si="0"/>
        <v>15 años</v>
      </c>
      <c r="G25" s="8">
        <v>9343780</v>
      </c>
      <c r="H25" s="42">
        <v>22</v>
      </c>
      <c r="I25" s="43">
        <f t="shared" si="1"/>
        <v>6852105.333333333</v>
      </c>
      <c r="J25" s="9">
        <v>0</v>
      </c>
      <c r="K25" s="44">
        <f t="shared" si="2"/>
        <v>0</v>
      </c>
      <c r="L25" s="10">
        <f t="shared" si="3"/>
        <v>6852105.333333333</v>
      </c>
      <c r="M25" s="10">
        <f t="shared" si="4"/>
        <v>274084.21333333332</v>
      </c>
      <c r="N25" s="10">
        <f t="shared" si="5"/>
        <v>274084.21333333332</v>
      </c>
      <c r="O25" s="10">
        <v>0</v>
      </c>
      <c r="P25" s="10">
        <v>0</v>
      </c>
      <c r="Q25" s="10">
        <f t="shared" si="6"/>
        <v>548168.42666666664</v>
      </c>
      <c r="R25" s="10">
        <f t="shared" si="7"/>
        <v>6303936.9066666663</v>
      </c>
    </row>
    <row r="26" spans="2:18" ht="16.5" customHeight="1">
      <c r="B26" s="45">
        <v>23</v>
      </c>
      <c r="C26" s="6" t="s">
        <v>57</v>
      </c>
      <c r="D26" s="6" t="s">
        <v>58</v>
      </c>
      <c r="E26" s="46">
        <v>37865</v>
      </c>
      <c r="F26" s="41" t="str">
        <f t="shared" ca="1" si="0"/>
        <v>18 años</v>
      </c>
      <c r="G26" s="8">
        <v>6347351</v>
      </c>
      <c r="H26" s="42">
        <v>17</v>
      </c>
      <c r="I26" s="43">
        <f t="shared" si="1"/>
        <v>3596832.2333333334</v>
      </c>
      <c r="J26" s="9">
        <v>0</v>
      </c>
      <c r="K26" s="44">
        <f t="shared" si="2"/>
        <v>0</v>
      </c>
      <c r="L26" s="10">
        <f t="shared" si="3"/>
        <v>3596832.2333333334</v>
      </c>
      <c r="M26" s="10">
        <f t="shared" si="4"/>
        <v>143873.28933333335</v>
      </c>
      <c r="N26" s="10">
        <f t="shared" si="5"/>
        <v>143873.28933333335</v>
      </c>
      <c r="O26" s="10">
        <v>0</v>
      </c>
      <c r="P26" s="10">
        <v>0</v>
      </c>
      <c r="Q26" s="10">
        <f t="shared" si="6"/>
        <v>287746.5786666667</v>
      </c>
      <c r="R26" s="10">
        <f t="shared" si="7"/>
        <v>3309085.6546666669</v>
      </c>
    </row>
    <row r="27" spans="2:18" ht="15.75" customHeight="1">
      <c r="B27" s="45">
        <v>24</v>
      </c>
      <c r="C27" s="6" t="s">
        <v>59</v>
      </c>
      <c r="D27" s="6" t="s">
        <v>60</v>
      </c>
      <c r="E27" s="16">
        <v>37230</v>
      </c>
      <c r="F27" s="41" t="str">
        <f t="shared" ca="1" si="0"/>
        <v>20 años</v>
      </c>
      <c r="G27" s="8">
        <v>3533976</v>
      </c>
      <c r="H27" s="42">
        <v>22</v>
      </c>
      <c r="I27" s="43">
        <f t="shared" si="1"/>
        <v>2591582.4</v>
      </c>
      <c r="J27" s="9">
        <v>0</v>
      </c>
      <c r="K27" s="44">
        <f t="shared" si="2"/>
        <v>0</v>
      </c>
      <c r="L27" s="10">
        <f t="shared" si="3"/>
        <v>2591582.4</v>
      </c>
      <c r="M27" s="10">
        <f t="shared" si="4"/>
        <v>103663.296</v>
      </c>
      <c r="N27" s="10">
        <f t="shared" si="5"/>
        <v>103663.296</v>
      </c>
      <c r="O27" s="10">
        <v>0</v>
      </c>
      <c r="P27" s="10">
        <v>0</v>
      </c>
      <c r="Q27" s="10">
        <f t="shared" si="6"/>
        <v>207326.592</v>
      </c>
      <c r="R27" s="10">
        <f t="shared" si="7"/>
        <v>2384255.8079999997</v>
      </c>
    </row>
    <row r="28" spans="2:18" ht="15.75" customHeight="1">
      <c r="B28" s="47">
        <v>25</v>
      </c>
      <c r="C28" s="17" t="s">
        <v>61</v>
      </c>
      <c r="D28" s="17" t="s">
        <v>62</v>
      </c>
      <c r="E28" s="48">
        <v>33043</v>
      </c>
      <c r="F28" s="49" t="str">
        <f t="shared" ca="1" si="0"/>
        <v>31 años</v>
      </c>
      <c r="G28" s="8">
        <v>6550536</v>
      </c>
      <c r="H28" s="42">
        <v>20</v>
      </c>
      <c r="I28" s="43">
        <f t="shared" si="1"/>
        <v>4367024</v>
      </c>
      <c r="J28" s="9">
        <v>0</v>
      </c>
      <c r="K28" s="44">
        <f t="shared" si="2"/>
        <v>0</v>
      </c>
      <c r="L28" s="10">
        <f t="shared" si="3"/>
        <v>4367024</v>
      </c>
      <c r="M28" s="10">
        <f t="shared" si="4"/>
        <v>174680.95999999999</v>
      </c>
      <c r="N28" s="10">
        <f t="shared" si="5"/>
        <v>174680.95999999999</v>
      </c>
      <c r="O28" s="10">
        <v>0</v>
      </c>
      <c r="P28" s="10">
        <v>0</v>
      </c>
      <c r="Q28" s="10">
        <f t="shared" si="6"/>
        <v>349361.91999999998</v>
      </c>
      <c r="R28" s="10">
        <f t="shared" si="7"/>
        <v>4017662.08</v>
      </c>
    </row>
    <row r="29" spans="2:18" ht="15.75" customHeight="1">
      <c r="B29" s="45">
        <v>26</v>
      </c>
      <c r="C29" s="50" t="s">
        <v>63</v>
      </c>
      <c r="D29" s="50" t="s">
        <v>64</v>
      </c>
      <c r="E29" s="18">
        <v>29840</v>
      </c>
      <c r="F29" s="49" t="str">
        <f t="shared" ca="1" si="0"/>
        <v>40 años</v>
      </c>
      <c r="G29" s="8">
        <v>6668845</v>
      </c>
      <c r="H29" s="42">
        <v>22</v>
      </c>
      <c r="I29" s="43">
        <f t="shared" si="1"/>
        <v>4890486.333333334</v>
      </c>
      <c r="J29" s="9">
        <v>135724</v>
      </c>
      <c r="K29" s="44">
        <f t="shared" si="2"/>
        <v>0</v>
      </c>
      <c r="L29" s="10">
        <f t="shared" si="3"/>
        <v>5026210.333333334</v>
      </c>
      <c r="M29" s="10">
        <f t="shared" si="4"/>
        <v>201048.41333333336</v>
      </c>
      <c r="N29" s="10">
        <f t="shared" si="5"/>
        <v>201048.41333333336</v>
      </c>
      <c r="O29" s="10">
        <v>0</v>
      </c>
      <c r="P29" s="10">
        <v>0</v>
      </c>
      <c r="Q29" s="10">
        <f t="shared" si="6"/>
        <v>402096.82666666672</v>
      </c>
      <c r="R29" s="10">
        <f t="shared" si="7"/>
        <v>4624113.5066666668</v>
      </c>
    </row>
    <row r="30" spans="2:18" ht="15.75" customHeight="1">
      <c r="B30" s="45">
        <v>27</v>
      </c>
      <c r="C30" s="17" t="s">
        <v>65</v>
      </c>
      <c r="D30" s="17" t="s">
        <v>66</v>
      </c>
      <c r="E30" s="18">
        <v>32047</v>
      </c>
      <c r="F30" s="49" t="str">
        <f t="shared" ca="1" si="0"/>
        <v>34 años</v>
      </c>
      <c r="G30" s="8">
        <v>9513784</v>
      </c>
      <c r="H30" s="42">
        <v>29</v>
      </c>
      <c r="I30" s="43">
        <f t="shared" si="1"/>
        <v>9196657.8666666672</v>
      </c>
      <c r="J30" s="9">
        <v>205597</v>
      </c>
      <c r="K30" s="44">
        <f t="shared" si="2"/>
        <v>0</v>
      </c>
      <c r="L30" s="10">
        <f t="shared" si="3"/>
        <v>9402254.8666666672</v>
      </c>
      <c r="M30" s="10">
        <f t="shared" si="4"/>
        <v>376090.19466666668</v>
      </c>
      <c r="N30" s="10">
        <f t="shared" si="5"/>
        <v>376090.19466666668</v>
      </c>
      <c r="O30" s="10">
        <v>0</v>
      </c>
      <c r="P30" s="10">
        <v>0</v>
      </c>
      <c r="Q30" s="10">
        <f t="shared" si="6"/>
        <v>752180.38933333335</v>
      </c>
      <c r="R30" s="10">
        <f t="shared" si="7"/>
        <v>8650074.4773333333</v>
      </c>
    </row>
    <row r="31" spans="2:18" ht="15.75" customHeight="1">
      <c r="B31" s="45">
        <v>28</v>
      </c>
      <c r="C31" s="17" t="s">
        <v>67</v>
      </c>
      <c r="D31" s="17" t="s">
        <v>68</v>
      </c>
      <c r="E31" s="18">
        <v>36378</v>
      </c>
      <c r="F31" s="49" t="str">
        <f t="shared" ca="1" si="0"/>
        <v>22 años</v>
      </c>
      <c r="G31" s="8">
        <v>6036369</v>
      </c>
      <c r="H31" s="42">
        <v>29</v>
      </c>
      <c r="I31" s="43">
        <f t="shared" si="1"/>
        <v>5835156.6999999993</v>
      </c>
      <c r="J31" s="9">
        <v>136608</v>
      </c>
      <c r="K31" s="44">
        <f t="shared" si="2"/>
        <v>0</v>
      </c>
      <c r="L31" s="10">
        <f t="shared" si="3"/>
        <v>5971764.6999999993</v>
      </c>
      <c r="M31" s="10">
        <f t="shared" si="4"/>
        <v>238870.58799999999</v>
      </c>
      <c r="N31" s="10">
        <f t="shared" si="5"/>
        <v>238870.58799999999</v>
      </c>
      <c r="O31" s="10">
        <v>0</v>
      </c>
      <c r="P31" s="10">
        <v>0</v>
      </c>
      <c r="Q31" s="10">
        <f t="shared" si="6"/>
        <v>477741.17599999998</v>
      </c>
      <c r="R31" s="10">
        <f t="shared" si="7"/>
        <v>5494023.5239999993</v>
      </c>
    </row>
    <row r="32" spans="2:18" ht="15.75" customHeight="1">
      <c r="B32" s="47">
        <v>29</v>
      </c>
      <c r="C32" s="17" t="s">
        <v>69</v>
      </c>
      <c r="D32" s="17" t="s">
        <v>70</v>
      </c>
      <c r="E32" s="18">
        <v>29193</v>
      </c>
      <c r="F32" s="49" t="str">
        <f t="shared" ca="1" si="0"/>
        <v>42 años</v>
      </c>
      <c r="G32" s="8">
        <v>3633522</v>
      </c>
      <c r="H32" s="42">
        <v>31</v>
      </c>
      <c r="I32" s="43">
        <f t="shared" si="1"/>
        <v>3754639.4</v>
      </c>
      <c r="J32" s="9">
        <v>0</v>
      </c>
      <c r="K32" s="44">
        <f t="shared" si="2"/>
        <v>0</v>
      </c>
      <c r="L32" s="10">
        <f t="shared" si="3"/>
        <v>3754639.4</v>
      </c>
      <c r="M32" s="10">
        <f t="shared" si="4"/>
        <v>150185.576</v>
      </c>
      <c r="N32" s="10">
        <f t="shared" si="5"/>
        <v>150185.576</v>
      </c>
      <c r="O32" s="10">
        <v>0</v>
      </c>
      <c r="P32" s="10">
        <v>0</v>
      </c>
      <c r="Q32" s="10">
        <f t="shared" si="6"/>
        <v>300371.152</v>
      </c>
      <c r="R32" s="10">
        <f t="shared" si="7"/>
        <v>3454268.2479999997</v>
      </c>
    </row>
    <row r="33" spans="2:18" ht="15.75" customHeight="1">
      <c r="B33" s="45">
        <v>30</v>
      </c>
      <c r="C33" s="17" t="s">
        <v>71</v>
      </c>
      <c r="D33" s="17" t="s">
        <v>72</v>
      </c>
      <c r="E33" s="18">
        <v>26304</v>
      </c>
      <c r="F33" s="49" t="str">
        <f t="shared" ca="1" si="0"/>
        <v>50 años</v>
      </c>
      <c r="G33" s="8">
        <v>2495988</v>
      </c>
      <c r="H33" s="42">
        <v>27</v>
      </c>
      <c r="I33" s="43">
        <f t="shared" si="1"/>
        <v>2246389.2000000002</v>
      </c>
      <c r="J33" s="9">
        <v>0</v>
      </c>
      <c r="K33" s="44">
        <f t="shared" si="2"/>
        <v>0</v>
      </c>
      <c r="L33" s="10">
        <f t="shared" si="3"/>
        <v>2246389.2000000002</v>
      </c>
      <c r="M33" s="10">
        <f t="shared" si="4"/>
        <v>89855.568000000014</v>
      </c>
      <c r="N33" s="10">
        <f t="shared" si="5"/>
        <v>89855.568000000014</v>
      </c>
      <c r="O33" s="10">
        <v>0</v>
      </c>
      <c r="P33" s="10">
        <v>0</v>
      </c>
      <c r="Q33" s="10">
        <f t="shared" si="6"/>
        <v>179711.13600000003</v>
      </c>
      <c r="R33" s="10">
        <f t="shared" si="7"/>
        <v>2066678.0640000002</v>
      </c>
    </row>
    <row r="34" spans="2:18" ht="15.75" customHeight="1">
      <c r="B34" s="45">
        <v>31</v>
      </c>
      <c r="C34" s="17" t="s">
        <v>73</v>
      </c>
      <c r="D34" s="17" t="s">
        <v>74</v>
      </c>
      <c r="E34" s="18">
        <v>32674</v>
      </c>
      <c r="F34" s="49" t="str">
        <f t="shared" ca="1" si="0"/>
        <v>32 años</v>
      </c>
      <c r="G34" s="8">
        <v>1406415</v>
      </c>
      <c r="H34" s="42">
        <v>24</v>
      </c>
      <c r="I34" s="43">
        <f t="shared" si="1"/>
        <v>1125132</v>
      </c>
      <c r="J34" s="9">
        <v>209542</v>
      </c>
      <c r="K34" s="44">
        <f t="shared" si="2"/>
        <v>93737.599999999991</v>
      </c>
      <c r="L34" s="10">
        <f t="shared" si="3"/>
        <v>1428411.6</v>
      </c>
      <c r="M34" s="10">
        <f t="shared" si="4"/>
        <v>53386.96</v>
      </c>
      <c r="N34" s="10">
        <f t="shared" si="5"/>
        <v>53386.96</v>
      </c>
      <c r="O34" s="10">
        <v>0</v>
      </c>
      <c r="P34" s="10">
        <v>0</v>
      </c>
      <c r="Q34" s="10">
        <f t="shared" si="6"/>
        <v>106773.92</v>
      </c>
      <c r="R34" s="10">
        <f t="shared" si="7"/>
        <v>1321637.6800000002</v>
      </c>
    </row>
    <row r="35" spans="2:18" ht="15.75" customHeight="1">
      <c r="B35" s="45">
        <v>32</v>
      </c>
      <c r="C35" s="17" t="s">
        <v>75</v>
      </c>
      <c r="D35" s="17" t="s">
        <v>76</v>
      </c>
      <c r="E35" s="18">
        <v>28295</v>
      </c>
      <c r="F35" s="49" t="str">
        <f t="shared" ca="1" si="0"/>
        <v>44 años</v>
      </c>
      <c r="G35" s="8">
        <v>1817912</v>
      </c>
      <c r="H35" s="42">
        <v>26</v>
      </c>
      <c r="I35" s="43">
        <f t="shared" si="1"/>
        <v>1575523.7333333334</v>
      </c>
      <c r="J35" s="9">
        <v>0</v>
      </c>
      <c r="K35" s="44">
        <f t="shared" si="2"/>
        <v>101549.06666666667</v>
      </c>
      <c r="L35" s="10">
        <f t="shared" si="3"/>
        <v>1677072.8</v>
      </c>
      <c r="M35" s="10">
        <f t="shared" si="4"/>
        <v>63020.949333333338</v>
      </c>
      <c r="N35" s="10">
        <f t="shared" si="5"/>
        <v>63020.949333333338</v>
      </c>
      <c r="O35" s="10">
        <v>0</v>
      </c>
      <c r="P35" s="10">
        <v>0</v>
      </c>
      <c r="Q35" s="10">
        <f t="shared" si="6"/>
        <v>126041.89866666668</v>
      </c>
      <c r="R35" s="10">
        <f t="shared" si="7"/>
        <v>1551030.9013333335</v>
      </c>
    </row>
    <row r="36" spans="2:18" ht="15.75" customHeight="1">
      <c r="B36" s="47">
        <v>33</v>
      </c>
      <c r="C36" s="17" t="s">
        <v>77</v>
      </c>
      <c r="D36" s="17" t="s">
        <v>78</v>
      </c>
      <c r="E36" s="18">
        <v>33064</v>
      </c>
      <c r="F36" s="49" t="str">
        <f t="shared" ca="1" si="0"/>
        <v>31 años</v>
      </c>
      <c r="G36" s="8">
        <v>6919859</v>
      </c>
      <c r="H36" s="42">
        <v>19</v>
      </c>
      <c r="I36" s="43">
        <f t="shared" si="1"/>
        <v>4382577.3666666672</v>
      </c>
      <c r="J36" s="9">
        <v>0</v>
      </c>
      <c r="K36" s="44">
        <f t="shared" si="2"/>
        <v>0</v>
      </c>
      <c r="L36" s="10">
        <f t="shared" si="3"/>
        <v>4382577.3666666672</v>
      </c>
      <c r="M36" s="10">
        <f t="shared" si="4"/>
        <v>175303.0946666667</v>
      </c>
      <c r="N36" s="10">
        <f t="shared" si="5"/>
        <v>175303.0946666667</v>
      </c>
      <c r="O36" s="10">
        <v>0</v>
      </c>
      <c r="P36" s="10">
        <v>0</v>
      </c>
      <c r="Q36" s="10">
        <f t="shared" si="6"/>
        <v>350606.1893333334</v>
      </c>
      <c r="R36" s="10">
        <f t="shared" si="7"/>
        <v>4031971.1773333335</v>
      </c>
    </row>
    <row r="37" spans="2:18" ht="15.75" customHeight="1">
      <c r="B37" s="45">
        <v>34</v>
      </c>
      <c r="C37" s="17" t="s">
        <v>79</v>
      </c>
      <c r="D37" s="17" t="s">
        <v>80</v>
      </c>
      <c r="E37" s="18">
        <v>28445</v>
      </c>
      <c r="F37" s="49" t="str">
        <f t="shared" ca="1" si="0"/>
        <v>44 años</v>
      </c>
      <c r="G37" s="8">
        <v>5213873</v>
      </c>
      <c r="H37" s="42">
        <v>18</v>
      </c>
      <c r="I37" s="43">
        <f t="shared" si="1"/>
        <v>3128323.8</v>
      </c>
      <c r="J37" s="9">
        <v>152798</v>
      </c>
      <c r="K37" s="44">
        <f t="shared" si="2"/>
        <v>0</v>
      </c>
      <c r="L37" s="10">
        <f t="shared" si="3"/>
        <v>3281121.8</v>
      </c>
      <c r="M37" s="10">
        <f t="shared" si="4"/>
        <v>131244.872</v>
      </c>
      <c r="N37" s="10">
        <f t="shared" si="5"/>
        <v>131244.872</v>
      </c>
      <c r="O37" s="10">
        <v>0</v>
      </c>
      <c r="P37" s="10">
        <v>0</v>
      </c>
      <c r="Q37" s="10">
        <f t="shared" si="6"/>
        <v>262489.74400000001</v>
      </c>
      <c r="R37" s="10">
        <f t="shared" si="7"/>
        <v>3018632.0559999999</v>
      </c>
    </row>
    <row r="38" spans="2:18" ht="15.75" customHeight="1">
      <c r="B38" s="45">
        <v>35</v>
      </c>
      <c r="C38" s="17" t="s">
        <v>81</v>
      </c>
      <c r="D38" s="17" t="s">
        <v>82</v>
      </c>
      <c r="E38" s="18">
        <v>31419</v>
      </c>
      <c r="F38" s="49" t="str">
        <f t="shared" ca="1" si="0"/>
        <v>36 años</v>
      </c>
      <c r="G38" s="8">
        <v>2526881</v>
      </c>
      <c r="H38" s="42">
        <v>17</v>
      </c>
      <c r="I38" s="43">
        <f t="shared" si="1"/>
        <v>1431899.2333333334</v>
      </c>
      <c r="J38" s="9">
        <v>170000</v>
      </c>
      <c r="K38" s="44">
        <f t="shared" si="2"/>
        <v>0</v>
      </c>
      <c r="L38" s="10">
        <f t="shared" si="3"/>
        <v>1601899.2333333334</v>
      </c>
      <c r="M38" s="10">
        <f t="shared" si="4"/>
        <v>64075.969333333334</v>
      </c>
      <c r="N38" s="10">
        <f t="shared" si="5"/>
        <v>64075.969333333334</v>
      </c>
      <c r="O38" s="10">
        <v>0</v>
      </c>
      <c r="P38" s="10">
        <v>0</v>
      </c>
      <c r="Q38" s="10">
        <f t="shared" si="6"/>
        <v>128151.93866666667</v>
      </c>
      <c r="R38" s="10">
        <f t="shared" si="7"/>
        <v>1473747.2946666668</v>
      </c>
    </row>
    <row r="39" spans="2:18" ht="15.75" customHeight="1">
      <c r="B39" s="45">
        <v>36</v>
      </c>
      <c r="C39" s="17" t="s">
        <v>83</v>
      </c>
      <c r="D39" s="17" t="s">
        <v>84</v>
      </c>
      <c r="E39" s="18">
        <v>35825</v>
      </c>
      <c r="F39" s="49" t="str">
        <f t="shared" ca="1" si="0"/>
        <v>24 años</v>
      </c>
      <c r="G39" s="8">
        <v>5113291</v>
      </c>
      <c r="H39" s="42">
        <v>16</v>
      </c>
      <c r="I39" s="43">
        <f t="shared" si="1"/>
        <v>2727088.5333333332</v>
      </c>
      <c r="J39" s="9">
        <v>0</v>
      </c>
      <c r="K39" s="44">
        <f t="shared" si="2"/>
        <v>0</v>
      </c>
      <c r="L39" s="10">
        <f t="shared" si="3"/>
        <v>2727088.5333333332</v>
      </c>
      <c r="M39" s="10">
        <f t="shared" si="4"/>
        <v>109083.54133333333</v>
      </c>
      <c r="N39" s="10">
        <f t="shared" si="5"/>
        <v>109083.54133333333</v>
      </c>
      <c r="O39" s="10">
        <v>0</v>
      </c>
      <c r="P39" s="10">
        <v>0</v>
      </c>
      <c r="Q39" s="10">
        <f t="shared" si="6"/>
        <v>218167.08266666665</v>
      </c>
      <c r="R39" s="10">
        <f t="shared" si="7"/>
        <v>2508921.4506666665</v>
      </c>
    </row>
    <row r="40" spans="2:18" ht="15.75" customHeight="1">
      <c r="B40" s="47">
        <v>37</v>
      </c>
      <c r="C40" s="17" t="s">
        <v>85</v>
      </c>
      <c r="D40" s="17" t="s">
        <v>86</v>
      </c>
      <c r="E40" s="18">
        <v>32801</v>
      </c>
      <c r="F40" s="49" t="str">
        <f t="shared" ca="1" si="0"/>
        <v>32 años</v>
      </c>
      <c r="G40" s="8">
        <v>1664683</v>
      </c>
      <c r="H40" s="42">
        <v>21</v>
      </c>
      <c r="I40" s="43">
        <f t="shared" si="1"/>
        <v>1165278.1000000001</v>
      </c>
      <c r="J40" s="9">
        <v>0</v>
      </c>
      <c r="K40" s="44">
        <f t="shared" si="2"/>
        <v>82020.399999999994</v>
      </c>
      <c r="L40" s="10">
        <f t="shared" si="3"/>
        <v>1247298.5</v>
      </c>
      <c r="M40" s="10">
        <f t="shared" si="4"/>
        <v>46611.124000000003</v>
      </c>
      <c r="N40" s="10">
        <f t="shared" si="5"/>
        <v>46611.124000000003</v>
      </c>
      <c r="O40" s="10">
        <v>0</v>
      </c>
      <c r="P40" s="10">
        <v>0</v>
      </c>
      <c r="Q40" s="10">
        <f t="shared" si="6"/>
        <v>93222.248000000007</v>
      </c>
      <c r="R40" s="10">
        <f t="shared" si="7"/>
        <v>1154076.2520000001</v>
      </c>
    </row>
    <row r="41" spans="2:18" ht="15.75" customHeight="1">
      <c r="B41" s="45">
        <v>38</v>
      </c>
      <c r="C41" s="17" t="s">
        <v>87</v>
      </c>
      <c r="D41" s="17" t="s">
        <v>88</v>
      </c>
      <c r="E41" s="18">
        <v>29548</v>
      </c>
      <c r="F41" s="49" t="str">
        <f t="shared" ca="1" si="0"/>
        <v>41 años</v>
      </c>
      <c r="G41" s="8">
        <v>4054762</v>
      </c>
      <c r="H41" s="42">
        <v>22</v>
      </c>
      <c r="I41" s="43">
        <f t="shared" si="1"/>
        <v>2973492.1333333333</v>
      </c>
      <c r="J41" s="9">
        <v>0</v>
      </c>
      <c r="K41" s="44">
        <f t="shared" si="2"/>
        <v>0</v>
      </c>
      <c r="L41" s="10">
        <f t="shared" si="3"/>
        <v>2973492.1333333333</v>
      </c>
      <c r="M41" s="10">
        <f t="shared" si="4"/>
        <v>118939.68533333333</v>
      </c>
      <c r="N41" s="10">
        <f t="shared" si="5"/>
        <v>118939.68533333333</v>
      </c>
      <c r="O41" s="10">
        <v>0</v>
      </c>
      <c r="P41" s="10">
        <v>0</v>
      </c>
      <c r="Q41" s="10">
        <f t="shared" si="6"/>
        <v>237879.37066666665</v>
      </c>
      <c r="R41" s="10">
        <f t="shared" si="7"/>
        <v>2735612.7626666669</v>
      </c>
    </row>
    <row r="42" spans="2:18" ht="15.75" customHeight="1">
      <c r="B42" s="45">
        <v>39</v>
      </c>
      <c r="C42" s="17" t="s">
        <v>89</v>
      </c>
      <c r="D42" s="17" t="s">
        <v>90</v>
      </c>
      <c r="E42" s="18">
        <v>34903</v>
      </c>
      <c r="F42" s="49" t="str">
        <f t="shared" ca="1" si="0"/>
        <v>26 años</v>
      </c>
      <c r="G42" s="8">
        <v>3935810</v>
      </c>
      <c r="H42" s="42">
        <v>26</v>
      </c>
      <c r="I42" s="43">
        <f t="shared" si="1"/>
        <v>3411035.333333333</v>
      </c>
      <c r="J42" s="9">
        <v>174336</v>
      </c>
      <c r="K42" s="44">
        <f t="shared" si="2"/>
        <v>0</v>
      </c>
      <c r="L42" s="10">
        <f t="shared" si="3"/>
        <v>3585371.333333333</v>
      </c>
      <c r="M42" s="10">
        <f t="shared" si="4"/>
        <v>143414.85333333333</v>
      </c>
      <c r="N42" s="10">
        <f t="shared" si="5"/>
        <v>143414.85333333333</v>
      </c>
      <c r="O42" s="10">
        <v>0</v>
      </c>
      <c r="P42" s="10">
        <v>0</v>
      </c>
      <c r="Q42" s="10">
        <f t="shared" si="6"/>
        <v>286829.70666666667</v>
      </c>
      <c r="R42" s="10">
        <f t="shared" si="7"/>
        <v>3298541.6266666665</v>
      </c>
    </row>
    <row r="43" spans="2:18" ht="15.75" customHeight="1">
      <c r="B43" s="45">
        <v>40</v>
      </c>
      <c r="C43" s="17" t="s">
        <v>91</v>
      </c>
      <c r="D43" s="17" t="s">
        <v>92</v>
      </c>
      <c r="E43" s="18">
        <v>31797</v>
      </c>
      <c r="F43" s="49" t="str">
        <f t="shared" ca="1" si="0"/>
        <v>35 años</v>
      </c>
      <c r="G43" s="8">
        <v>4585058</v>
      </c>
      <c r="H43" s="42">
        <v>25</v>
      </c>
      <c r="I43" s="43">
        <f t="shared" si="1"/>
        <v>3820881.6666666665</v>
      </c>
      <c r="J43" s="9">
        <v>181965</v>
      </c>
      <c r="K43" s="44">
        <f t="shared" si="2"/>
        <v>0</v>
      </c>
      <c r="L43" s="10">
        <f t="shared" si="3"/>
        <v>4002846.6666666665</v>
      </c>
      <c r="M43" s="10">
        <f t="shared" si="4"/>
        <v>160113.86666666667</v>
      </c>
      <c r="N43" s="10">
        <f t="shared" si="5"/>
        <v>160113.86666666667</v>
      </c>
      <c r="O43" s="10">
        <v>0</v>
      </c>
      <c r="P43" s="10">
        <v>0</v>
      </c>
      <c r="Q43" s="10">
        <f t="shared" si="6"/>
        <v>320227.73333333334</v>
      </c>
      <c r="R43" s="10">
        <f t="shared" si="7"/>
        <v>3682618.9333333331</v>
      </c>
    </row>
    <row r="44" spans="2:18" ht="15.75" customHeight="1">
      <c r="B44" s="47">
        <v>41</v>
      </c>
      <c r="C44" s="17" t="s">
        <v>93</v>
      </c>
      <c r="D44" s="17" t="s">
        <v>94</v>
      </c>
      <c r="E44" s="18">
        <v>26820</v>
      </c>
      <c r="F44" s="49" t="str">
        <f t="shared" ca="1" si="0"/>
        <v>48 años</v>
      </c>
      <c r="G44" s="8">
        <v>3431520</v>
      </c>
      <c r="H44" s="42">
        <v>21</v>
      </c>
      <c r="I44" s="43">
        <f t="shared" si="1"/>
        <v>2402064</v>
      </c>
      <c r="J44" s="9">
        <v>0</v>
      </c>
      <c r="K44" s="44">
        <f t="shared" si="2"/>
        <v>0</v>
      </c>
      <c r="L44" s="10">
        <f t="shared" si="3"/>
        <v>2402064</v>
      </c>
      <c r="M44" s="10">
        <f t="shared" si="4"/>
        <v>96082.559999999998</v>
      </c>
      <c r="N44" s="10">
        <f t="shared" si="5"/>
        <v>96082.559999999998</v>
      </c>
      <c r="O44" s="10">
        <v>0</v>
      </c>
      <c r="P44" s="10">
        <v>0</v>
      </c>
      <c r="Q44" s="10">
        <f t="shared" si="6"/>
        <v>192165.12</v>
      </c>
      <c r="R44" s="10">
        <f t="shared" si="7"/>
        <v>2209898.88</v>
      </c>
    </row>
    <row r="45" spans="2:18" ht="15.75" customHeight="1">
      <c r="B45" s="47">
        <v>42</v>
      </c>
      <c r="C45" s="17" t="s">
        <v>95</v>
      </c>
      <c r="D45" s="17" t="s">
        <v>96</v>
      </c>
      <c r="E45" s="18">
        <v>27094</v>
      </c>
      <c r="F45" s="49" t="str">
        <f t="shared" ca="1" si="0"/>
        <v>48 años</v>
      </c>
      <c r="G45" s="8">
        <v>8354891</v>
      </c>
      <c r="H45" s="42">
        <v>27</v>
      </c>
      <c r="I45" s="43">
        <f t="shared" si="1"/>
        <v>7519401.8999999994</v>
      </c>
      <c r="J45" s="9">
        <v>0</v>
      </c>
      <c r="K45" s="44">
        <f t="shared" si="2"/>
        <v>0</v>
      </c>
      <c r="L45" s="10">
        <f t="shared" si="3"/>
        <v>7519401.8999999994</v>
      </c>
      <c r="M45" s="10">
        <f t="shared" si="4"/>
        <v>300776.076</v>
      </c>
      <c r="N45" s="10">
        <f t="shared" si="5"/>
        <v>300776.076</v>
      </c>
      <c r="O45" s="10">
        <v>0</v>
      </c>
      <c r="P45" s="10">
        <v>0</v>
      </c>
      <c r="Q45" s="10">
        <f t="shared" si="6"/>
        <v>601552.152</v>
      </c>
      <c r="R45" s="10">
        <f t="shared" si="7"/>
        <v>6917849.7479999997</v>
      </c>
    </row>
    <row r="46" spans="2:18" ht="15.75" customHeight="1">
      <c r="B46" s="45">
        <v>43</v>
      </c>
      <c r="C46" s="17" t="s">
        <v>97</v>
      </c>
      <c r="D46" s="17" t="s">
        <v>98</v>
      </c>
      <c r="E46" s="18">
        <v>27956</v>
      </c>
      <c r="F46" s="49" t="str">
        <f t="shared" ca="1" si="0"/>
        <v>45 años</v>
      </c>
      <c r="G46" s="8">
        <v>2030845</v>
      </c>
      <c r="H46" s="42">
        <v>24</v>
      </c>
      <c r="I46" s="43">
        <f t="shared" si="1"/>
        <v>1624676</v>
      </c>
      <c r="J46" s="9">
        <v>194519</v>
      </c>
      <c r="K46" s="44">
        <f t="shared" si="2"/>
        <v>0</v>
      </c>
      <c r="L46" s="10">
        <f t="shared" si="3"/>
        <v>1819195</v>
      </c>
      <c r="M46" s="10">
        <f t="shared" si="4"/>
        <v>72767.8</v>
      </c>
      <c r="N46" s="10">
        <f t="shared" si="5"/>
        <v>72767.8</v>
      </c>
      <c r="O46" s="10">
        <v>0</v>
      </c>
      <c r="P46" s="10">
        <v>0</v>
      </c>
      <c r="Q46" s="10">
        <f t="shared" si="6"/>
        <v>145535.6</v>
      </c>
      <c r="R46" s="10">
        <f t="shared" si="7"/>
        <v>1673659.4</v>
      </c>
    </row>
    <row r="47" spans="2:18" ht="15.75" customHeight="1">
      <c r="B47" s="45">
        <v>44</v>
      </c>
      <c r="C47" s="17" t="s">
        <v>99</v>
      </c>
      <c r="D47" s="17" t="s">
        <v>100</v>
      </c>
      <c r="E47" s="18">
        <v>32999</v>
      </c>
      <c r="F47" s="49" t="str">
        <f t="shared" ca="1" si="0"/>
        <v>32 años</v>
      </c>
      <c r="G47" s="8">
        <v>7511939</v>
      </c>
      <c r="H47" s="42">
        <v>28</v>
      </c>
      <c r="I47" s="43">
        <f t="shared" si="1"/>
        <v>7011143.0666666664</v>
      </c>
      <c r="J47" s="9">
        <v>0</v>
      </c>
      <c r="K47" s="44">
        <f t="shared" si="2"/>
        <v>0</v>
      </c>
      <c r="L47" s="10">
        <f t="shared" si="3"/>
        <v>7011143.0666666664</v>
      </c>
      <c r="M47" s="10">
        <f t="shared" si="4"/>
        <v>280445.72266666667</v>
      </c>
      <c r="N47" s="10">
        <f t="shared" si="5"/>
        <v>280445.72266666667</v>
      </c>
      <c r="O47" s="10">
        <v>0</v>
      </c>
      <c r="P47" s="10">
        <v>0</v>
      </c>
      <c r="Q47" s="10">
        <f t="shared" si="6"/>
        <v>560891.44533333334</v>
      </c>
      <c r="R47" s="10">
        <f t="shared" si="7"/>
        <v>6450251.6213333327</v>
      </c>
    </row>
    <row r="48" spans="2:18" ht="15.75" customHeight="1">
      <c r="B48" s="45">
        <v>45</v>
      </c>
      <c r="C48" s="17" t="s">
        <v>101</v>
      </c>
      <c r="D48" s="17" t="s">
        <v>102</v>
      </c>
      <c r="E48" s="18">
        <v>29865</v>
      </c>
      <c r="F48" s="49" t="str">
        <f t="shared" ca="1" si="0"/>
        <v>40 años</v>
      </c>
      <c r="G48" s="8">
        <v>7433399</v>
      </c>
      <c r="H48" s="42">
        <v>15</v>
      </c>
      <c r="I48" s="43">
        <f t="shared" si="1"/>
        <v>3716699.5</v>
      </c>
      <c r="J48" s="9">
        <v>0</v>
      </c>
      <c r="K48" s="44">
        <f t="shared" si="2"/>
        <v>0</v>
      </c>
      <c r="L48" s="10">
        <f t="shared" si="3"/>
        <v>3716699.5</v>
      </c>
      <c r="M48" s="10">
        <f t="shared" si="4"/>
        <v>148667.98000000001</v>
      </c>
      <c r="N48" s="10">
        <f t="shared" si="5"/>
        <v>148667.98000000001</v>
      </c>
      <c r="O48" s="10">
        <v>0</v>
      </c>
      <c r="P48" s="10">
        <v>0</v>
      </c>
      <c r="Q48" s="10">
        <f t="shared" si="6"/>
        <v>297335.96000000002</v>
      </c>
      <c r="R48" s="10">
        <f t="shared" si="7"/>
        <v>3419363.54</v>
      </c>
    </row>
    <row r="49" spans="2:18" ht="15.75" customHeight="1">
      <c r="B49" s="47">
        <v>46</v>
      </c>
      <c r="C49" s="17" t="s">
        <v>103</v>
      </c>
      <c r="D49" s="17" t="s">
        <v>104</v>
      </c>
      <c r="E49" s="18">
        <v>27111</v>
      </c>
      <c r="F49" s="49" t="str">
        <f t="shared" ca="1" si="0"/>
        <v>48 años</v>
      </c>
      <c r="G49" s="8">
        <v>2242374</v>
      </c>
      <c r="H49" s="42">
        <v>23</v>
      </c>
      <c r="I49" s="43">
        <f t="shared" si="1"/>
        <v>1719153.4000000001</v>
      </c>
      <c r="J49" s="9">
        <v>0</v>
      </c>
      <c r="K49" s="44">
        <f t="shared" si="2"/>
        <v>0</v>
      </c>
      <c r="L49" s="10">
        <f t="shared" si="3"/>
        <v>1719153.4000000001</v>
      </c>
      <c r="M49" s="10">
        <f t="shared" si="4"/>
        <v>68766.136000000013</v>
      </c>
      <c r="N49" s="10">
        <f t="shared" si="5"/>
        <v>68766.136000000013</v>
      </c>
      <c r="O49" s="10">
        <v>0</v>
      </c>
      <c r="P49" s="10">
        <v>0</v>
      </c>
      <c r="Q49" s="10">
        <f t="shared" si="6"/>
        <v>137532.27200000003</v>
      </c>
      <c r="R49" s="10">
        <f t="shared" si="7"/>
        <v>1581621.128</v>
      </c>
    </row>
    <row r="50" spans="2:18" ht="15.75" customHeight="1">
      <c r="B50" s="45">
        <v>47</v>
      </c>
      <c r="C50" s="17" t="s">
        <v>105</v>
      </c>
      <c r="D50" s="17" t="s">
        <v>106</v>
      </c>
      <c r="E50" s="18">
        <v>29067</v>
      </c>
      <c r="F50" s="49" t="str">
        <f t="shared" ca="1" si="0"/>
        <v>42 años</v>
      </c>
      <c r="G50" s="8">
        <v>5571570</v>
      </c>
      <c r="H50" s="42">
        <v>31</v>
      </c>
      <c r="I50" s="43">
        <f t="shared" si="1"/>
        <v>5757289</v>
      </c>
      <c r="J50" s="9">
        <v>220116</v>
      </c>
      <c r="K50" s="44">
        <f t="shared" si="2"/>
        <v>0</v>
      </c>
      <c r="L50" s="10">
        <f t="shared" si="3"/>
        <v>5977405</v>
      </c>
      <c r="M50" s="10">
        <f t="shared" si="4"/>
        <v>239096.2</v>
      </c>
      <c r="N50" s="10">
        <f t="shared" si="5"/>
        <v>239096.2</v>
      </c>
      <c r="O50" s="10">
        <v>0</v>
      </c>
      <c r="P50" s="10">
        <v>0</v>
      </c>
      <c r="Q50" s="10">
        <f t="shared" si="6"/>
        <v>478192.4</v>
      </c>
      <c r="R50" s="10">
        <f t="shared" si="7"/>
        <v>5499212.5999999996</v>
      </c>
    </row>
    <row r="51" spans="2:18" ht="15.75" customHeight="1">
      <c r="B51" s="45">
        <v>48</v>
      </c>
      <c r="C51" s="17" t="s">
        <v>107</v>
      </c>
      <c r="D51" s="17" t="s">
        <v>108</v>
      </c>
      <c r="E51" s="18">
        <v>30475</v>
      </c>
      <c r="F51" s="49" t="str">
        <f t="shared" ca="1" si="0"/>
        <v>38 años</v>
      </c>
      <c r="G51" s="8">
        <v>9935701</v>
      </c>
      <c r="H51" s="42">
        <v>29</v>
      </c>
      <c r="I51" s="43">
        <f t="shared" si="1"/>
        <v>9604510.9666666668</v>
      </c>
      <c r="J51" s="9">
        <v>0</v>
      </c>
      <c r="K51" s="44">
        <f t="shared" si="2"/>
        <v>0</v>
      </c>
      <c r="L51" s="10">
        <f t="shared" si="3"/>
        <v>9604510.9666666668</v>
      </c>
      <c r="M51" s="10">
        <f t="shared" si="4"/>
        <v>384180.43866666668</v>
      </c>
      <c r="N51" s="10">
        <f t="shared" si="5"/>
        <v>384180.43866666668</v>
      </c>
      <c r="O51" s="10">
        <v>0</v>
      </c>
      <c r="P51" s="10">
        <v>0</v>
      </c>
      <c r="Q51" s="10">
        <f t="shared" si="6"/>
        <v>768360.87733333337</v>
      </c>
      <c r="R51" s="10">
        <f t="shared" si="7"/>
        <v>8836150.0893333331</v>
      </c>
    </row>
    <row r="52" spans="2:18" ht="15.75" customHeight="1">
      <c r="B52" s="47">
        <v>49</v>
      </c>
      <c r="C52" s="17" t="s">
        <v>109</v>
      </c>
      <c r="D52" s="17" t="s">
        <v>110</v>
      </c>
      <c r="E52" s="18">
        <v>29420</v>
      </c>
      <c r="F52" s="49" t="str">
        <f t="shared" ca="1" si="0"/>
        <v>41 años</v>
      </c>
      <c r="G52" s="8">
        <v>5182847</v>
      </c>
      <c r="H52" s="42">
        <v>17</v>
      </c>
      <c r="I52" s="43">
        <f t="shared" si="1"/>
        <v>2936946.6333333338</v>
      </c>
      <c r="J52" s="9">
        <v>119476</v>
      </c>
      <c r="K52" s="44">
        <f t="shared" si="2"/>
        <v>0</v>
      </c>
      <c r="L52" s="10">
        <f t="shared" si="3"/>
        <v>3056422.6333333338</v>
      </c>
      <c r="M52" s="10">
        <f t="shared" si="4"/>
        <v>122256.90533333336</v>
      </c>
      <c r="N52" s="10">
        <f t="shared" si="5"/>
        <v>122256.90533333336</v>
      </c>
      <c r="O52" s="10">
        <v>0</v>
      </c>
      <c r="P52" s="10">
        <v>0</v>
      </c>
      <c r="Q52" s="10">
        <f t="shared" si="6"/>
        <v>244513.81066666672</v>
      </c>
      <c r="R52" s="10">
        <f t="shared" si="7"/>
        <v>2811908.8226666669</v>
      </c>
    </row>
    <row r="53" spans="2:18" ht="15.75" customHeight="1">
      <c r="B53" s="45">
        <v>50</v>
      </c>
      <c r="C53" s="17" t="s">
        <v>111</v>
      </c>
      <c r="D53" s="17" t="s">
        <v>112</v>
      </c>
      <c r="E53" s="18">
        <v>30710</v>
      </c>
      <c r="F53" s="49" t="str">
        <f t="shared" ca="1" si="0"/>
        <v>38 años</v>
      </c>
      <c r="G53" s="8">
        <v>3590800</v>
      </c>
      <c r="H53" s="42">
        <v>31</v>
      </c>
      <c r="I53" s="43">
        <f t="shared" si="1"/>
        <v>3710493.333333333</v>
      </c>
      <c r="J53" s="9">
        <v>0</v>
      </c>
      <c r="K53" s="44">
        <f t="shared" si="2"/>
        <v>0</v>
      </c>
      <c r="L53" s="10">
        <f t="shared" si="3"/>
        <v>3710493.333333333</v>
      </c>
      <c r="M53" s="10">
        <f t="shared" si="4"/>
        <v>148419.73333333334</v>
      </c>
      <c r="N53" s="10">
        <f t="shared" si="5"/>
        <v>148419.73333333334</v>
      </c>
      <c r="O53" s="10">
        <v>0</v>
      </c>
      <c r="P53" s="10">
        <v>0</v>
      </c>
      <c r="Q53" s="10">
        <f t="shared" si="6"/>
        <v>296839.46666666667</v>
      </c>
      <c r="R53" s="10">
        <f t="shared" si="7"/>
        <v>3413653.8666666662</v>
      </c>
    </row>
    <row r="54" spans="2:18" ht="15.75" customHeight="1">
      <c r="B54" s="59" t="s">
        <v>113</v>
      </c>
      <c r="C54" s="53"/>
      <c r="D54" s="53"/>
      <c r="E54" s="53"/>
      <c r="F54" s="53"/>
      <c r="G54" s="53"/>
      <c r="H54" s="54"/>
      <c r="I54" s="10">
        <f t="shared" ref="I54:R54" si="8">SUM(I46:I53)</f>
        <v>36080911.900000006</v>
      </c>
      <c r="J54" s="51">
        <f t="shared" si="8"/>
        <v>534111</v>
      </c>
      <c r="K54" s="10">
        <f t="shared" si="8"/>
        <v>0</v>
      </c>
      <c r="L54" s="10">
        <f t="shared" si="8"/>
        <v>36615022.900000006</v>
      </c>
      <c r="M54" s="10">
        <f t="shared" si="8"/>
        <v>1464600.9160000002</v>
      </c>
      <c r="N54" s="10">
        <f t="shared" si="8"/>
        <v>1464600.9160000002</v>
      </c>
      <c r="O54" s="10">
        <f t="shared" si="8"/>
        <v>0</v>
      </c>
      <c r="P54" s="10">
        <f t="shared" si="8"/>
        <v>0</v>
      </c>
      <c r="Q54" s="10">
        <f t="shared" si="8"/>
        <v>2929201.8320000004</v>
      </c>
      <c r="R54" s="10">
        <f t="shared" si="8"/>
        <v>33685821.067999996</v>
      </c>
    </row>
    <row r="55" spans="2:18" ht="15.75" customHeight="1">
      <c r="B55" s="19"/>
      <c r="C55" s="19"/>
      <c r="G55" s="11"/>
      <c r="H55" s="11"/>
      <c r="I55" s="11"/>
      <c r="J55" s="11"/>
    </row>
    <row r="56" spans="2:18" ht="15.75" customHeight="1">
      <c r="B56" s="19"/>
      <c r="C56" s="19"/>
    </row>
    <row r="57" spans="2:18" ht="15.75" customHeight="1">
      <c r="B57" s="20" t="s">
        <v>114</v>
      </c>
      <c r="C57" s="21">
        <f ca="1">TODAY()</f>
        <v>44704</v>
      </c>
    </row>
    <row r="58" spans="2:18" ht="15.75" customHeight="1">
      <c r="B58" s="22" t="s">
        <v>115</v>
      </c>
      <c r="C58" s="23">
        <v>1000000</v>
      </c>
      <c r="G58" s="24"/>
    </row>
    <row r="59" spans="2:18" ht="15.75" customHeight="1">
      <c r="B59" s="22" t="s">
        <v>13</v>
      </c>
      <c r="C59" s="23">
        <v>117172</v>
      </c>
    </row>
    <row r="60" spans="2:18" ht="15.75" customHeight="1"/>
    <row r="61" spans="2:18" ht="15.75" customHeight="1">
      <c r="B61" s="52" t="s">
        <v>116</v>
      </c>
      <c r="C61" s="53"/>
      <c r="D61" s="54"/>
    </row>
    <row r="62" spans="2:18" ht="15.75" customHeight="1">
      <c r="B62" s="55" t="s">
        <v>117</v>
      </c>
      <c r="C62" s="54"/>
      <c r="D62" s="23">
        <f>(L54-K54)*0.12</f>
        <v>4393802.7480000006</v>
      </c>
    </row>
    <row r="63" spans="2:18" ht="15.75" customHeight="1">
      <c r="B63" s="55" t="s">
        <v>118</v>
      </c>
      <c r="C63" s="54"/>
      <c r="D63" s="23">
        <f>(L54-K54)*0.085</f>
        <v>3112276.9465000005</v>
      </c>
    </row>
    <row r="64" spans="2:18" ht="15.75" customHeight="1">
      <c r="B64" s="55" t="s">
        <v>119</v>
      </c>
      <c r="C64" s="54"/>
      <c r="D64" s="23">
        <f>(L54-K54)*0.00522</f>
        <v>191130.41953800002</v>
      </c>
    </row>
    <row r="65" spans="2:4" ht="15.75" customHeight="1">
      <c r="B65" s="55" t="s">
        <v>120</v>
      </c>
      <c r="C65" s="54"/>
      <c r="D65" s="23">
        <f>(L54-K54)*0.02</f>
        <v>732300.4580000001</v>
      </c>
    </row>
    <row r="66" spans="2:4" ht="15.75" customHeight="1">
      <c r="B66" s="55" t="s">
        <v>121</v>
      </c>
      <c r="C66" s="54"/>
      <c r="D66" s="23">
        <f>(L54-K54)*0.03</f>
        <v>1098450.6870000002</v>
      </c>
    </row>
    <row r="67" spans="2:4" ht="15.75" customHeight="1">
      <c r="B67" s="55" t="s">
        <v>122</v>
      </c>
      <c r="C67" s="54"/>
      <c r="D67" s="23">
        <f>(L54-K54)*0.04</f>
        <v>1464600.9160000002</v>
      </c>
    </row>
    <row r="68" spans="2:4" ht="15.75" customHeight="1">
      <c r="B68" s="55" t="s">
        <v>123</v>
      </c>
      <c r="C68" s="54"/>
      <c r="D68" s="23">
        <f>L54*0.0833</f>
        <v>3050031.4075700003</v>
      </c>
    </row>
    <row r="69" spans="2:4" ht="15.75" customHeight="1">
      <c r="B69" s="55" t="s">
        <v>124</v>
      </c>
      <c r="C69" s="54"/>
      <c r="D69" s="23">
        <f>L54*0.0833</f>
        <v>3050031.4075700003</v>
      </c>
    </row>
    <row r="70" spans="2:4" ht="15.75" customHeight="1">
      <c r="B70" s="55" t="s">
        <v>125</v>
      </c>
      <c r="C70" s="54"/>
      <c r="D70" s="23">
        <f>D69*0.12</f>
        <v>366003.76890840003</v>
      </c>
    </row>
    <row r="71" spans="2:4" ht="15.75" customHeight="1">
      <c r="B71" s="55" t="s">
        <v>126</v>
      </c>
      <c r="C71" s="54"/>
      <c r="D71" s="23">
        <f>(L54-K54-J54)*0.0417</f>
        <v>1504574.0262300002</v>
      </c>
    </row>
    <row r="72" spans="2:4" ht="15.75" customHeight="1">
      <c r="B72" s="56" t="s">
        <v>127</v>
      </c>
      <c r="C72" s="54"/>
      <c r="D72" s="23">
        <f>SUM(D62:D71)</f>
        <v>18963202.785316404</v>
      </c>
    </row>
    <row r="73" spans="2:4" ht="15.75" customHeight="1"/>
    <row r="74" spans="2:4" ht="15.75" customHeight="1"/>
    <row r="75" spans="2:4" ht="15.75" customHeight="1"/>
    <row r="76" spans="2:4" ht="15.75" customHeight="1"/>
    <row r="77" spans="2:4" ht="15.75" customHeight="1"/>
    <row r="78" spans="2:4" ht="15.75" customHeight="1"/>
    <row r="79" spans="2:4" ht="15.75" customHeight="1"/>
    <row r="80" spans="2:4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B2:F2"/>
    <mergeCell ref="G2:L2"/>
    <mergeCell ref="M2:Q2"/>
    <mergeCell ref="R2:R3"/>
    <mergeCell ref="B54:H54"/>
    <mergeCell ref="B61:D61"/>
    <mergeCell ref="B62:C62"/>
    <mergeCell ref="B70:C70"/>
    <mergeCell ref="B71:C71"/>
    <mergeCell ref="B72:C72"/>
    <mergeCell ref="B63:C63"/>
    <mergeCell ref="B64:C64"/>
    <mergeCell ref="B65:C65"/>
    <mergeCell ref="B66:C66"/>
    <mergeCell ref="B67:C67"/>
    <mergeCell ref="B68:C68"/>
    <mergeCell ref="B69:C69"/>
  </mergeCell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otonInicio">
                <anchor moveWithCells="1">
                  <from>
                    <xdr:col>0</xdr:col>
                    <xdr:colOff>85725</xdr:colOff>
                    <xdr:row>1</xdr:row>
                    <xdr:rowOff>114300</xdr:rowOff>
                  </from>
                  <to>
                    <xdr:col>0</xdr:col>
                    <xdr:colOff>666750</xdr:colOff>
                    <xdr:row>1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2:I1000"/>
  <sheetViews>
    <sheetView workbookViewId="0"/>
  </sheetViews>
  <sheetFormatPr baseColWidth="10" defaultColWidth="14.42578125" defaultRowHeight="15" customHeight="1"/>
  <cols>
    <col min="1" max="1" width="10.5703125" customWidth="1"/>
    <col min="2" max="2" width="39.28515625" customWidth="1"/>
    <col min="3" max="3" width="19.5703125" customWidth="1"/>
    <col min="4" max="4" width="19.42578125" customWidth="1"/>
    <col min="5" max="5" width="15.5703125" customWidth="1"/>
    <col min="6" max="6" width="14.85546875" customWidth="1"/>
    <col min="7" max="7" width="17" customWidth="1"/>
    <col min="8" max="8" width="34.42578125" customWidth="1"/>
    <col min="9" max="9" width="16.42578125" customWidth="1"/>
    <col min="10" max="26" width="10.5703125" customWidth="1"/>
  </cols>
  <sheetData>
    <row r="2" spans="2:9" ht="19.5">
      <c r="B2" s="60" t="s">
        <v>128</v>
      </c>
      <c r="C2" s="61"/>
      <c r="D2" s="61"/>
      <c r="E2" s="61"/>
      <c r="F2" s="61"/>
      <c r="G2" s="61"/>
      <c r="H2" s="61"/>
      <c r="I2" s="61"/>
    </row>
    <row r="3" spans="2:9" ht="19.5">
      <c r="B3" s="25"/>
      <c r="C3" s="25"/>
      <c r="D3" s="25"/>
      <c r="E3" s="25"/>
      <c r="F3" s="25"/>
      <c r="G3" s="25"/>
      <c r="H3" s="25"/>
      <c r="I3" s="25"/>
    </row>
    <row r="4" spans="2:9" ht="17.25">
      <c r="B4" s="26" t="s">
        <v>129</v>
      </c>
      <c r="C4" s="27">
        <v>12</v>
      </c>
      <c r="D4" s="28" t="s">
        <v>5</v>
      </c>
      <c r="E4" s="29" t="str">
        <f>VLOOKUP(C4,NOMINA!B4:G53,2)</f>
        <v>Gabriel</v>
      </c>
      <c r="F4" s="30" t="s">
        <v>6</v>
      </c>
      <c r="G4" s="29" t="str">
        <f>VLOOKUP(C4,NOMINA!B4:G53,3)</f>
        <v>Murillo</v>
      </c>
      <c r="H4" s="31" t="s">
        <v>130</v>
      </c>
      <c r="I4" s="32">
        <f>VLOOKUP(C4,NOMINA!B4:G53,6)</f>
        <v>2271681</v>
      </c>
    </row>
    <row r="5" spans="2:9" ht="38.25" customHeight="1">
      <c r="B5" s="33" t="s">
        <v>131</v>
      </c>
      <c r="C5" s="33" t="s">
        <v>132</v>
      </c>
      <c r="D5" s="33" t="s">
        <v>133</v>
      </c>
      <c r="E5" s="34" t="s">
        <v>134</v>
      </c>
      <c r="F5" s="33" t="s">
        <v>135</v>
      </c>
      <c r="G5" s="34" t="s">
        <v>136</v>
      </c>
      <c r="H5" s="33" t="s">
        <v>137</v>
      </c>
      <c r="I5" s="34" t="s">
        <v>138</v>
      </c>
    </row>
    <row r="6" spans="2:9">
      <c r="B6" s="35" t="s">
        <v>139</v>
      </c>
      <c r="C6" s="35">
        <v>0.35</v>
      </c>
      <c r="D6" s="35">
        <v>1.35</v>
      </c>
      <c r="E6" s="36">
        <f t="shared" ref="E6:E11" si="0">$I$4/240</f>
        <v>9465.3374999999996</v>
      </c>
      <c r="F6" s="36">
        <f t="shared" ref="F6:F11" si="1">E6*C6</f>
        <v>3312.8681249999995</v>
      </c>
      <c r="G6" s="36">
        <f t="shared" ref="G6:G11" si="2">E6+F6</f>
        <v>12778.205624999999</v>
      </c>
      <c r="H6" s="37">
        <f t="shared" ref="H6:H11" ca="1" si="3">RANDBETWEEN(1,5)</f>
        <v>5</v>
      </c>
      <c r="I6" s="36">
        <f t="shared" ref="I6:I11" ca="1" si="4">G6*H6</f>
        <v>63891.028124999997</v>
      </c>
    </row>
    <row r="7" spans="2:9">
      <c r="B7" s="35" t="s">
        <v>140</v>
      </c>
      <c r="C7" s="35">
        <v>0.25</v>
      </c>
      <c r="D7" s="35">
        <v>1.25</v>
      </c>
      <c r="E7" s="36">
        <f t="shared" si="0"/>
        <v>9465.3374999999996</v>
      </c>
      <c r="F7" s="36">
        <f t="shared" si="1"/>
        <v>2366.3343749999999</v>
      </c>
      <c r="G7" s="36">
        <f t="shared" si="2"/>
        <v>11831.671875</v>
      </c>
      <c r="H7" s="37">
        <f t="shared" ca="1" si="3"/>
        <v>5</v>
      </c>
      <c r="I7" s="36">
        <f t="shared" ca="1" si="4"/>
        <v>59158.359375</v>
      </c>
    </row>
    <row r="8" spans="2:9">
      <c r="B8" s="35" t="s">
        <v>141</v>
      </c>
      <c r="C8" s="35">
        <v>0.75</v>
      </c>
      <c r="D8" s="35">
        <v>1.75</v>
      </c>
      <c r="E8" s="36">
        <f t="shared" si="0"/>
        <v>9465.3374999999996</v>
      </c>
      <c r="F8" s="36">
        <f t="shared" si="1"/>
        <v>7099.0031249999993</v>
      </c>
      <c r="G8" s="36">
        <f t="shared" si="2"/>
        <v>16564.340624999997</v>
      </c>
      <c r="H8" s="37">
        <f t="shared" ca="1" si="3"/>
        <v>3</v>
      </c>
      <c r="I8" s="36">
        <f t="shared" ca="1" si="4"/>
        <v>49693.021874999991</v>
      </c>
    </row>
    <row r="9" spans="2:9">
      <c r="B9" s="35" t="s">
        <v>142</v>
      </c>
      <c r="C9" s="35">
        <v>0.75</v>
      </c>
      <c r="D9" s="35">
        <v>1.75</v>
      </c>
      <c r="E9" s="36">
        <f t="shared" si="0"/>
        <v>9465.3374999999996</v>
      </c>
      <c r="F9" s="36">
        <f t="shared" si="1"/>
        <v>7099.0031249999993</v>
      </c>
      <c r="G9" s="36">
        <f t="shared" si="2"/>
        <v>16564.340624999997</v>
      </c>
      <c r="H9" s="37">
        <f t="shared" ca="1" si="3"/>
        <v>5</v>
      </c>
      <c r="I9" s="36">
        <f t="shared" ca="1" si="4"/>
        <v>82821.703124999985</v>
      </c>
    </row>
    <row r="10" spans="2:9">
      <c r="B10" s="35" t="s">
        <v>143</v>
      </c>
      <c r="C10" s="35">
        <v>1</v>
      </c>
      <c r="D10" s="35">
        <v>2</v>
      </c>
      <c r="E10" s="36">
        <f t="shared" si="0"/>
        <v>9465.3374999999996</v>
      </c>
      <c r="F10" s="36">
        <f t="shared" si="1"/>
        <v>9465.3374999999996</v>
      </c>
      <c r="G10" s="36">
        <f t="shared" si="2"/>
        <v>18930.674999999999</v>
      </c>
      <c r="H10" s="37">
        <f t="shared" ca="1" si="3"/>
        <v>4</v>
      </c>
      <c r="I10" s="36">
        <f t="shared" ca="1" si="4"/>
        <v>75722.7</v>
      </c>
    </row>
    <row r="11" spans="2:9">
      <c r="B11" s="35" t="s">
        <v>144</v>
      </c>
      <c r="C11" s="35">
        <v>1.5</v>
      </c>
      <c r="D11" s="35">
        <v>2.5</v>
      </c>
      <c r="E11" s="36">
        <f t="shared" si="0"/>
        <v>9465.3374999999996</v>
      </c>
      <c r="F11" s="36">
        <f t="shared" si="1"/>
        <v>14198.006249999999</v>
      </c>
      <c r="G11" s="36">
        <f t="shared" si="2"/>
        <v>23663.34375</v>
      </c>
      <c r="H11" s="37">
        <f t="shared" ca="1" si="3"/>
        <v>5</v>
      </c>
      <c r="I11" s="36">
        <f t="shared" ca="1" si="4"/>
        <v>118316.71875</v>
      </c>
    </row>
    <row r="12" spans="2:9">
      <c r="B12" s="62"/>
      <c r="C12" s="63"/>
      <c r="D12" s="63"/>
      <c r="E12" s="63"/>
      <c r="F12" s="63"/>
      <c r="G12" s="64"/>
      <c r="H12" s="38" t="s">
        <v>145</v>
      </c>
      <c r="I12" s="39">
        <f ca="1">I7+I8</f>
        <v>108851.38124999999</v>
      </c>
    </row>
    <row r="13" spans="2:9">
      <c r="B13" s="65"/>
      <c r="C13" s="66"/>
      <c r="D13" s="66"/>
      <c r="E13" s="66"/>
      <c r="F13" s="66"/>
      <c r="G13" s="67"/>
      <c r="H13" s="38" t="s">
        <v>146</v>
      </c>
      <c r="I13" s="39">
        <f ca="1">I6</f>
        <v>63891.028124999997</v>
      </c>
    </row>
    <row r="14" spans="2:9">
      <c r="B14" s="65"/>
      <c r="C14" s="66"/>
      <c r="D14" s="66"/>
      <c r="E14" s="66"/>
      <c r="F14" s="66"/>
      <c r="G14" s="67"/>
      <c r="H14" s="38" t="s">
        <v>147</v>
      </c>
      <c r="I14" s="39">
        <f ca="1">I9+I10+I11</f>
        <v>276861.12187499995</v>
      </c>
    </row>
    <row r="15" spans="2:9">
      <c r="B15" s="68"/>
      <c r="C15" s="69"/>
      <c r="D15" s="69"/>
      <c r="E15" s="69"/>
      <c r="F15" s="69"/>
      <c r="G15" s="70"/>
      <c r="H15" s="38" t="s">
        <v>148</v>
      </c>
      <c r="I15" s="40">
        <f ca="1">SUM(I12:I14)</f>
        <v>449603.53124999994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B2:I2"/>
    <mergeCell ref="B12:G15"/>
  </mergeCells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INICIO</vt:lpstr>
      <vt:lpstr>QUIEN</vt:lpstr>
      <vt:lpstr>MISION</vt:lpstr>
      <vt:lpstr>VISION</vt:lpstr>
      <vt:lpstr>PRINCIPIOS</vt:lpstr>
      <vt:lpstr>VALORES</vt:lpstr>
      <vt:lpstr>NOMINA</vt:lpstr>
      <vt:lpstr>CALC HORAS EXTRA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Administrared</dc:creator>
  <cp:keywords/>
  <dc:description/>
  <cp:lastModifiedBy>Administrared</cp:lastModifiedBy>
  <cp:revision/>
  <dcterms:created xsi:type="dcterms:W3CDTF">2022-02-21T23:23:19Z</dcterms:created>
  <dcterms:modified xsi:type="dcterms:W3CDTF">2022-05-23T23:50:38Z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