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804C636C_1655_473E_A66D_D32F54DBF3A5_.wvu.FilterData">Seeds!$A$1:$AF$557</definedName>
    <definedName hidden="1" localSheetId="0" name="Z_EA3A506E_6B6E_456E_AD9B_257852F91E7F_.wvu.FilterData">Seeds!$A$1:$AF$557</definedName>
    <definedName hidden="1" localSheetId="1" name="Z_24CAB4E7_2EE8_41AE_9FC6_335FE58A5D9C_.wvu.FilterData">'Seeds (no hacer)'!$A$1:$Y$58</definedName>
    <definedName hidden="1" localSheetId="1" name="Z_182564A0_C6B6_466E_9AF5_320A84B9EF7C_.wvu.FilterData">'Seeds (no hacer)'!$A$1:$AA$58</definedName>
    <definedName hidden="1" localSheetId="1" name="Z_A758478C_206E_48DA_A039_088C60A612FF_.wvu.FilterData">'Seeds (no hacer)'!$A$1:$AA$58</definedName>
    <definedName hidden="1" localSheetId="1" name="Z_26486491_1EAA_4781_8176_0172082AF8AA_.wvu.FilterData">'Seeds (no hacer)'!$A$1:$Y$58</definedName>
    <definedName hidden="1" localSheetId="1" name="Z_554A9B89_609F_446E_AAA9_69B60566038A_.wvu.FilterData">'Seeds (no hacer)'!$A$1:$Y$58</definedName>
    <definedName hidden="1" localSheetId="1" name="Z_32149C90_37B0_4062_A96E_4B09652E35A3_.wvu.FilterData">'Seeds (no hacer)'!$A$1:$Y$58</definedName>
    <definedName hidden="1" localSheetId="1" name="Z_9BCBDA4E_05A1_455A_8F86_FA8E8BF5C2D8_.wvu.FilterData">'Seeds (no hacer)'!$A$1:$Y$58</definedName>
    <definedName hidden="1" localSheetId="1" name="Z_EDA2A165_E421_467B_9430_7219C2B80599_.wvu.FilterData">'Seeds (no hacer)'!$A$1:$Y$58</definedName>
    <definedName hidden="1" localSheetId="1" name="Z_8753F2E1_E505_468B_BDE8_84513C5646E6_.wvu.FilterData">'Seeds (no hacer)'!$A$1:$AA$58</definedName>
    <definedName hidden="1" localSheetId="1" name="Z_26C04122_FB33_4445_B5D7_3DEC0A851141_.wvu.FilterData">'Seeds (no hacer)'!$A$1:$Y$58</definedName>
    <definedName hidden="1" localSheetId="1" name="Z_AD368C56_0460_4436_93C2_2D85A9DA8FF4_.wvu.FilterData">'Seeds (no hacer)'!$A$1:$Y$58</definedName>
    <definedName hidden="1" localSheetId="0" name="Z_A24B2263_B039_43C8_95C5_82BF60B9D604_.wvu.FilterData">Seeds!$A$1:$AF$557</definedName>
    <definedName hidden="1" localSheetId="0" name="Z_3DF95F90_4597_473E_B1A6_1D668229D783_.wvu.FilterData">Seeds!$A$1:$AG$557</definedName>
    <definedName hidden="1" localSheetId="1" name="Z_6900B735_4ED2_4AF5_990E_FDB24317D61F_.wvu.FilterData">'Seeds (no hacer)'!$A$1:$Y$58</definedName>
    <definedName hidden="1" localSheetId="0" name="Z_ED721D6F_C594_47BF_BBC8_71F33E2D5D71_.wvu.FilterData">Seeds!$A$1:$AF$557</definedName>
    <definedName hidden="1" localSheetId="1" name="Z_C843878A_1E9A_4BB6_99A8_CAE779E7853F_.wvu.FilterData">'Seeds (no hacer)'!$A$1:$Y$58</definedName>
    <definedName hidden="1" localSheetId="1" name="Z_26A64ACF_0A00_4BF5_BE64_B383D50D8B59_.wvu.FilterData">'Seeds (no hacer)'!$A$1:$AA$58</definedName>
    <definedName hidden="1" localSheetId="1" name="Z_D04FEAFC_871E_44C0_8CF2_3671CC3B8342_.wvu.FilterData">'Seeds (no hacer)'!$A$1:$Y$58</definedName>
    <definedName hidden="1" localSheetId="1" name="Z_DA4645F9_503C_48CF_A16C_69415EFFFE8A_.wvu.FilterData">'Seeds (no hacer)'!$A$1:$AA$58</definedName>
    <definedName hidden="1" localSheetId="1" name="Z_9CF8636C_28CC_48B9_B914_CDF19F301F57_.wvu.FilterData">'Seeds (no hacer)'!$A$1:$Y$58</definedName>
    <definedName hidden="1" localSheetId="1" name="Z_3A8835F6_36DC_4961_B628_F3B077FCBBB6_.wvu.FilterData">'Seeds (no hacer)'!$A$1:$Y$58</definedName>
    <definedName hidden="1" localSheetId="1" name="Z_871F0CDC_F5A5_4D69_A52D_53525AD72D74_.wvu.FilterData">'Seeds (no hacer)'!$A$1:$Y$58</definedName>
    <definedName hidden="1" localSheetId="1" name="Z_6E1042F0_BF2C_4AFD_9BCF_84A6C403924B_.wvu.FilterData">'Seeds (no hacer)'!$A$1:$Y$58</definedName>
    <definedName hidden="1" localSheetId="1" name="Z_17CB4B5B_90EC_42B5_BCBB_247A421E67CF_.wvu.FilterData">'Seeds (no hacer)'!$A$1:$Y$58</definedName>
    <definedName hidden="1" localSheetId="1" name="Z_D274D896_E3BC_41D2_A22F_428F28A214B0_.wvu.FilterData">'Seeds (no hacer)'!$A$1:$Y$58</definedName>
    <definedName hidden="1" localSheetId="1" name="Z_1E5538B7_98C5_4CE2_8690_A3325F237080_.wvu.FilterData">'Seeds (no hacer)'!$A$1:$Y$58</definedName>
    <definedName hidden="1" localSheetId="1" name="Z_59926D3E_2CA1_42B5_897F_0511BBA6E090_.wvu.FilterData">'Seeds (no hacer)'!$A$1:$Y$58</definedName>
    <definedName hidden="1" localSheetId="0" name="Z_B98A1093_5F6E_458D_BCD2_ACA006DFAF16_.wvu.FilterData">Seeds!$A$1:$AG$557</definedName>
    <definedName hidden="1" localSheetId="0" name="Z_D4F6A797_93A5_43E8_AB92_B154FC98C82B_.wvu.FilterData">Seeds!$A$1:$AF$55</definedName>
    <definedName hidden="1" localSheetId="1" name="Z_3E8EF028_B9C6_4EE7_AFDD_076DE21939B8_.wvu.FilterData">'Seeds (no hacer)'!$A$1:$Y$58</definedName>
    <definedName hidden="1" localSheetId="1" name="Z_D7DC483F_F545_437B_88FA_050D4D0415B3_.wvu.FilterData">'Seeds (no hacer)'!$A$1:$Y$58</definedName>
    <definedName hidden="1" localSheetId="0" name="Z_B0171DB3_63F1_4BE2_A2B9_7FC1C5363CE4_.wvu.FilterData">Seeds!$A$1:$AG$557</definedName>
    <definedName hidden="1" localSheetId="1" name="Z_B0171DB3_63F1_4BE2_A2B9_7FC1C5363CE4_.wvu.FilterData">'Seeds (no hacer)'!$A$1:$Y$58</definedName>
    <definedName hidden="1" localSheetId="0" name="Z_F1ACB537_38DE_4629_BA12_E0787973F4AF_.wvu.FilterData">Seeds!$A$1:$AF$557</definedName>
    <definedName hidden="1" localSheetId="1" name="Z_4DA5BCCD_A562_4681_AE3B_79102A64C836_.wvu.FilterData">'Seeds (no hacer)'!$A$1:$Y$58</definedName>
    <definedName hidden="1" localSheetId="1" name="Z_771DBC82_FC7D_48B2_B10A_6329DFFADBD3_.wvu.FilterData">'Seeds (no hacer)'!$A$1:$Y$58</definedName>
    <definedName hidden="1" localSheetId="1" name="Z_AF9F2A1D_692A_47F4_A32A_4E43EB58F573_.wvu.FilterData">'Seeds (no hacer)'!$A$1:$AA$58</definedName>
    <definedName hidden="1" localSheetId="1" name="Z_26C30211_6506_4804_886C_3C1172F978C7_.wvu.FilterData">'Seeds (no hacer)'!$A$1:$Y$58</definedName>
    <definedName hidden="1" localSheetId="0" name="Z_DC4E31D4_50D2_40EB_97AF_B5ED6E5322E9_.wvu.FilterData">Seeds!$A$1:$AF$557</definedName>
    <definedName hidden="1" localSheetId="1" name="Z_DDC1F704_1B4B_4CDC_8C7D_FB7555C0EDB4_.wvu.FilterData">'Seeds (no hacer)'!$A$1:$Y$58</definedName>
    <definedName hidden="1" localSheetId="0" name="Z_40AC21C5_8A60_4BF5_864B_4813302F6414_.wvu.FilterData">Seeds!$A$1:$AF$557</definedName>
    <definedName hidden="1" localSheetId="1" name="Z_1BF97475_C5DA_4D83_B174_12B91287571E_.wvu.FilterData">'Seeds (no hacer)'!$A$1:$Y$58</definedName>
    <definedName hidden="1" localSheetId="0" name="Z_EDD21B0D_42E4_493C_9F8B_91ADF428426F_.wvu.FilterData">Seeds!$A$1:$AG$557</definedName>
    <definedName hidden="1" localSheetId="1" name="Z_EDD21B0D_42E4_493C_9F8B_91ADF428426F_.wvu.FilterData">'Seeds (no hacer)'!$J$1:$J$13</definedName>
    <definedName hidden="1" localSheetId="0" name="Z_D923DE19_3737_47EE_A341_776C88C30FC2_.wvu.FilterData">Seeds!$A$1:$AG$557</definedName>
    <definedName hidden="1" localSheetId="1" name="Z_D923DE19_3737_47EE_A341_776C88C30FC2_.wvu.FilterData">'Seeds (no hacer)'!$D$1:$D$58</definedName>
    <definedName hidden="1" localSheetId="0" name="Z_46C6FE37_42BE_4664_9B78_7CD82C859BCA_.wvu.FilterData">Seeds!$A$1:$AG$557</definedName>
    <definedName hidden="1" localSheetId="0" name="Z_98BDB371_66AE_46E7_9E02_0B6A337B1A24_.wvu.FilterData">Seeds!$A$1:$AF$557</definedName>
    <definedName hidden="1" localSheetId="1" name="Z_98BDB371_66AE_46E7_9E02_0B6A337B1A24_.wvu.FilterData">'Seeds (no hacer)'!$A$1:$W$19</definedName>
    <definedName hidden="1" localSheetId="0" name="Z_07CA5469_23F7_4BBB_ADB2_66071CDD7981_.wvu.FilterData">Seeds!$A$1:$AF$557</definedName>
    <definedName hidden="1" localSheetId="1" name="Z_07CA5469_23F7_4BBB_ADB2_66071CDD7981_.wvu.FilterData">'Seeds (no hacer)'!$B$1:$J$13</definedName>
    <definedName hidden="1" localSheetId="2" name="Z_07CA5469_23F7_4BBB_ADB2_66071CDD7981_.wvu.FilterData">'Imágenes'!$A$1:$O$247</definedName>
    <definedName hidden="1" localSheetId="1" name="Z_86B2366D_5913_4055_9FDB_CC63DC5AD813_.wvu.FilterData">'Seeds (no hacer)'!$A$1:$Y$58</definedName>
    <definedName hidden="1" localSheetId="1" name="Z_DF27BB2D_82DA_478C_A472_04DCBD9D79C3_.wvu.FilterData">'Seeds (no hacer)'!$A$1:$AA$58</definedName>
    <definedName hidden="1" localSheetId="1" name="Z_1853D9F5_0620_434D_8A1A_4080317D2747_.wvu.FilterData">'Seeds (no hacer)'!$A$1:$Y$58</definedName>
    <definedName hidden="1" localSheetId="0" name="Z_BED6FB94_7468_491C_957E_AD31A4B86B09_.wvu.FilterData">Seeds!$A$1:$AF$557</definedName>
    <definedName hidden="1" localSheetId="0" name="Z_7C9AF61A_8DCB_48E9_A884_451282EF17EB_.wvu.FilterData">Seeds!$A$1:$AF$557</definedName>
    <definedName hidden="1" localSheetId="1" name="Z_5ECC8CFF_DBC7_4843_A6CB_2631E85BCD7C_.wvu.FilterData">'Seeds (no hacer)'!$A$1:$Y$58</definedName>
    <definedName hidden="1" localSheetId="1" name="Z_F23A979B_C1E4_48E0_8B6F_513933C117D7_.wvu.FilterData">'Seeds (no hacer)'!$A$1:$Y$58</definedName>
    <definedName hidden="1" localSheetId="1" name="Z_C85FDB24_E895_4A03_88FA_69C1A321BB30_.wvu.FilterData">'Seeds (no hacer)'!$A$1:$Y$58</definedName>
    <definedName hidden="1" localSheetId="1" name="Z_C0DDB627_2A2E_44A8_92A3_4226E945C3B4_.wvu.FilterData">'Seeds (no hacer)'!$A$1:$X$58</definedName>
    <definedName hidden="1" localSheetId="1" name="Z_6430E86F_CB64_4EF5_9295_41901178C3CB_.wvu.FilterData">'Seeds (no hacer)'!$A$1:$Y$58</definedName>
    <definedName hidden="1" localSheetId="0" name="Z_92AEA4D4_3466_4BAE_9281_BA421A88E79C_.wvu.FilterData">Seeds!$A$1:$AG$557</definedName>
    <definedName hidden="1" localSheetId="1" name="Z_92AEA4D4_3466_4BAE_9281_BA421A88E79C_.wvu.FilterData">'Seeds (no hacer)'!$A$1:$Y$58</definedName>
    <definedName hidden="1" localSheetId="0" name="Z_566F7539_6855_4EDC_A6CA_86AF60B702A6_.wvu.FilterData">Seeds!$A$1:$AG$557</definedName>
    <definedName hidden="1" localSheetId="1" name="Z_E8AFB168_7AC7_4593_AD27_2F3E49C51FC2_.wvu.FilterData">'Seeds (no hacer)'!$A$1:$Y$58</definedName>
    <definedName hidden="1" localSheetId="1" name="Z_78592609_9034_459A_8C05_CAECB99C8C93_.wvu.FilterData">'Seeds (no hacer)'!$A$1:$Y$58</definedName>
    <definedName hidden="1" localSheetId="1" name="Z_307D8E38_419A_4139_84C9_5E4E432965E3_.wvu.FilterData">'Seeds (no hacer)'!$A$1:$Y$58</definedName>
    <definedName hidden="1" localSheetId="0" name="Z_80CF40BE_18A5_4742_B6F4_F2EF6DC17FDA_.wvu.FilterData">Seeds!$A$1:$AG$557</definedName>
    <definedName hidden="1" localSheetId="1" name="Z_80CF40BE_18A5_4742_B6F4_F2EF6DC17FDA_.wvu.FilterData">'Seeds (no hacer)'!$J$1:$J$13</definedName>
    <definedName hidden="1" localSheetId="1" name="Z_C1E55347_66FC_4771_95A3_FBEA16F608C2_.wvu.FilterData">'Seeds (no hacer)'!$A$1:$Y$58</definedName>
    <definedName hidden="1" localSheetId="1" name="Z_EDF9AD93_E798_4F6C_81A3_CBD9A2B7F3A0_.wvu.FilterData">'Seeds (no hacer)'!$A$1:$Y$58</definedName>
    <definedName hidden="1" localSheetId="0" name="Z_73C13501_DC66_4199_9567_E50B94333966_.wvu.FilterData">Seeds!$A$1:$AF$557</definedName>
    <definedName hidden="1" localSheetId="0" name="Z_E5C7D073_C142_496E_B9C4_197B93EA1E7F_.wvu.FilterData">Seeds!$A$1:$AG$557</definedName>
    <definedName hidden="1" localSheetId="1" name="Z_E5C7D073_C142_496E_B9C4_197B93EA1E7F_.wvu.FilterData">'Seeds (no hacer)'!$A$1:$W$13</definedName>
    <definedName hidden="1" localSheetId="0" name="Z_841C2343_021E_4D49_B7C6_DA3101B1214C_.wvu.FilterData">Seeds!$A$1:$AG$557</definedName>
    <definedName hidden="1" localSheetId="1" name="Z_841C2343_021E_4D49_B7C6_DA3101B1214C_.wvu.FilterData">'Seeds (no hacer)'!$B$1:$P$58</definedName>
    <definedName hidden="1" localSheetId="1" name="Z_5D0B80EA_115A_41AE_A9D2_0CC2B2FB01C8_.wvu.FilterData">'Seeds (no hacer)'!$A$1:$Y$58</definedName>
    <definedName hidden="1" localSheetId="1" name="Z_A7313734_AA33_4175_AF13_0FE92DDBD9A7_.wvu.FilterData">'Seeds (no hacer)'!$A$1:$Y$58</definedName>
    <definedName hidden="1" localSheetId="0" name="Z_FD1BDA8D_9D67_414E_A0B1_FD87639E8561_.wvu.FilterData">Seeds!$A$1:$AG$557</definedName>
    <definedName hidden="1" localSheetId="1" name="Z_FD1BDA8D_9D67_414E_A0B1_FD87639E8561_.wvu.FilterData">'Seeds (no hacer)'!$A$1:$Y$58</definedName>
    <definedName hidden="1" localSheetId="1" name="Z_A6ABB633_DA7C_46F1_BCB2_C4634A2A6AD9_.wvu.FilterData">'Seeds (no hacer)'!$A$1:$Y$58</definedName>
    <definedName hidden="1" localSheetId="0" name="Z_6A7A5FB8_7B65_49B8_A864_B081A0D1C1B2_.wvu.FilterData">Seeds!$A$1:$AF$557</definedName>
    <definedName hidden="1" localSheetId="1" name="Z_B5BB8216_E881_43C4_BD38_F46ABC438484_.wvu.FilterData">'Seeds (no hacer)'!$A$1:$Y$58</definedName>
    <definedName hidden="1" localSheetId="0" name="Z_43C3906F_D66A_4E44_8248_A8693FDCD592_.wvu.FilterData">Seeds!$A$1:$AF$557</definedName>
    <definedName hidden="1" localSheetId="1" name="Z_D127E542_C6F9_44D5_AF86_939FC9B0EFA1_.wvu.FilterData">'Seeds (no hacer)'!$A$1:$AA$58</definedName>
    <definedName hidden="1" localSheetId="0" name="Z_D0B59EAA_57A9_41D6_B6DD_16C4D14A45AF_.wvu.FilterData">Seeds!$A$1:$AG$557</definedName>
    <definedName hidden="1" localSheetId="1" name="Z_5FBCF193_514E_497D_9462_4CCCC5E8F7CE_.wvu.FilterData">'Seeds (no hacer)'!$A$1:$AA$58</definedName>
    <definedName hidden="1" localSheetId="1" name="Z_DC1F9F53_78E4_4C1C_A30E_F88502BD91C7_.wvu.FilterData">'Seeds (no hacer)'!$A$1:$Y$58</definedName>
    <definedName hidden="1" localSheetId="0" name="Z_224EE9E2_7343_4E6D_B55E_140980268147_.wvu.FilterData">Seeds!$A$1:$AG$557</definedName>
    <definedName hidden="1" localSheetId="1" name="Z_224EE9E2_7343_4E6D_B55E_140980268147_.wvu.FilterData">'Seeds (no hacer)'!$F$1:$F$13</definedName>
    <definedName hidden="1" localSheetId="1" name="Z_69336E3E_3701_462D_9C20_AF3B4824CB22_.wvu.FilterData">'Seeds (no hacer)'!$A$1:$Y$58</definedName>
  </definedNames>
  <calcPr/>
  <customWorkbookViews>
    <customWorkbookView activeSheetId="0" maximized="1" windowHeight="0" windowWidth="0" guid="{3E8EF028-B9C6-4EE7-AFDD-076DE21939B8}" name="Filtro 17"/>
    <customWorkbookView activeSheetId="0" maximized="1" windowHeight="0" windowWidth="0" guid="{C1E55347-66FC-4771-95A3-FBEA16F608C2}" name="Filtro 18"/>
    <customWorkbookView activeSheetId="0" maximized="1" windowHeight="0" windowWidth="0" guid="{AF9F2A1D-692A-47F4-A32A-4E43EB58F573}" name="Filtro 59"/>
    <customWorkbookView activeSheetId="0" maximized="1" windowHeight="0" windowWidth="0" guid="{D7DC483F-F545-437B-88FA-050D4D0415B3}" name="Filtro 15"/>
    <customWorkbookView activeSheetId="0" maximized="1" windowHeight="0" windowWidth="0" guid="{78592609-9034-459A-8C05-CAECB99C8C93}" name="Filtro 16"/>
    <customWorkbookView activeSheetId="0" maximized="1" windowHeight="0" windowWidth="0" guid="{D274D896-E3BC-41D2-A22F-428F28A214B0}" name="Filtro 57"/>
    <customWorkbookView activeSheetId="0" maximized="1" windowHeight="0" windowWidth="0" guid="{EDF9AD93-E798-4F6C-81A3-CBD9A2B7F3A0}" name="Filtro 13"/>
    <customWorkbookView activeSheetId="0" maximized="1" windowHeight="0" windowWidth="0" guid="{DC1F9F53-78E4-4C1C-A30E-F88502BD91C7}" name="Filtro 58"/>
    <customWorkbookView activeSheetId="0" maximized="1" windowHeight="0" windowWidth="0" guid="{AD368C56-0460-4436-93C2-2D85A9DA8FF4}" name="Filtro 14"/>
    <customWorkbookView activeSheetId="0" maximized="1" windowHeight="0" windowWidth="0" guid="{92AEA4D4-3466-4BAE-9281-BA421A88E79C}" name="Filtro 11"/>
    <customWorkbookView activeSheetId="0" maximized="1" windowHeight="0" windowWidth="0" guid="{26C04122-FB33-4445-B5D7-3DEC0A851141}" name="Filtro 55"/>
    <customWorkbookView activeSheetId="0" maximized="1" windowHeight="0" windowWidth="0" guid="{5ECC8CFF-DBC7-4843-A6CB-2631E85BCD7C}" name="Filtro 56"/>
    <customWorkbookView activeSheetId="0" maximized="1" windowHeight="0" windowWidth="0" guid="{9BCBDA4E-05A1-455A-8F86-FA8E8BF5C2D8}" name="Filtro 12"/>
    <customWorkbookView activeSheetId="0" maximized="1" windowHeight="0" windowWidth="0" guid="{24CAB4E7-2EE8-41AE-9FC6-335FE58A5D9C}" name="Filtro 53"/>
    <customWorkbookView activeSheetId="0" maximized="1" windowHeight="0" windowWidth="0" guid="{FD1BDA8D-9D67-414E-A0B1-FD87639E8561}" name="Filtro 10"/>
    <customWorkbookView activeSheetId="0" maximized="1" windowHeight="0" windowWidth="0" guid="{59926D3E-2CA1-42B5-897F-0511BBA6E090}" name="Filtro 51"/>
    <customWorkbookView activeSheetId="0" maximized="1" windowHeight="0" windowWidth="0" guid="{307D8E38-419A-4139-84C9-5E4E432965E3}" name="Filtro 52"/>
    <customWorkbookView activeSheetId="0" maximized="1" windowHeight="0" windowWidth="0" guid="{1853D9F5-0620-434D-8A1A-4080317D2747}" name="Filtro 50"/>
    <customWorkbookView activeSheetId="0" maximized="1" windowHeight="0" windowWidth="0" guid="{46C6FE37-42BE-4664-9B78-7CD82C859BCA}" name="Single Choice"/>
    <customWorkbookView activeSheetId="0" maximized="1" windowHeight="0" windowWidth="0" guid="{B98A1093-5F6E-458D-BCD2-ACA006DFAF16}" name="Erica"/>
    <customWorkbookView activeSheetId="0" maximized="1" windowHeight="0" windowWidth="0" guid="{43C3906F-D66A-4E44-8248-A8693FDCD592}" name="JSON sin imagen"/>
    <customWorkbookView activeSheetId="0" maximized="1" windowHeight="0" windowWidth="0" guid="{40AC21C5-8A60-4BF5-864B-4813302F6414}" name="Order"/>
    <customWorkbookView activeSheetId="0" maximized="1" windowHeight="0" windowWidth="0" guid="{3A8835F6-36DC-4961-B628-F3B077FCBBB6}" name="Filtro 28"/>
    <customWorkbookView activeSheetId="0" maximized="1" windowHeight="0" windowWidth="0" guid="{C85FDB24-E895-4A03-88FA-69C1A321BB30}" name="Filtro 29"/>
    <customWorkbookView activeSheetId="0" maximized="1" windowHeight="0" windowWidth="0" guid="{6900B735-4ED2-4AF5-990E-FDB24317D61F}" name="Filtro 26"/>
    <customWorkbookView activeSheetId="0" maximized="1" windowHeight="0" windowWidth="0" guid="{F23A979B-C1E4-48E0-8B6F-513933C117D7}" name="Filtro 27"/>
    <customWorkbookView activeSheetId="0" maximized="1" windowHeight="0" windowWidth="0" guid="{E5C7D073-C142-496E-B9C4-197B93EA1E7F}" name="Filtro 8"/>
    <customWorkbookView activeSheetId="0" maximized="1" windowHeight="0" windowWidth="0" guid="{9CF8636C-28CC-48B9-B914-CDF19F301F57}" name="Filtro 24"/>
    <customWorkbookView activeSheetId="0" maximized="1" windowHeight="0" windowWidth="0" guid="{771DBC82-FC7D-48B2-B10A-6329DFFADBD3}" name="Filtro 25"/>
    <customWorkbookView activeSheetId="0" maximized="1" windowHeight="0" windowWidth="0" guid="{B0171DB3-63F1-4BE2-A2B9-7FC1C5363CE4}" name="Filtro 9"/>
    <customWorkbookView activeSheetId="0" maximized="1" windowHeight="0" windowWidth="0" guid="{26C30211-6506-4804-886C-3C1172F978C7}" name="Filtro 22"/>
    <customWorkbookView activeSheetId="0" maximized="1" windowHeight="0" windowWidth="0" guid="{8753F2E1-E505-468B-BDE8-84513C5646E6}" name="Filtro 66"/>
    <customWorkbookView activeSheetId="0" maximized="1" windowHeight="0" windowWidth="0" guid="{DA4645F9-503C-48CF-A16C-69415EFFFE8A}" name="Filtro 67"/>
    <customWorkbookView activeSheetId="0" maximized="1" windowHeight="0" windowWidth="0" guid="{1BF97475-C5DA-4D83-B174-12B91287571E}" name="Filtro 23"/>
    <customWorkbookView activeSheetId="0" maximized="1" windowHeight="0" windowWidth="0" guid="{32149C90-37B0-4062-A96E-4B09652E35A3}" name="Filtro 20"/>
    <customWorkbookView activeSheetId="0" maximized="1" windowHeight="0" windowWidth="0" guid="{DF27BB2D-82DA-478C-A472-04DCBD9D79C3}" name="Filtro 64"/>
    <customWorkbookView activeSheetId="0" maximized="1" windowHeight="0" windowWidth="0" guid="{E8AFB168-7AC7-4593-AD27-2F3E49C51FC2}" name="Filtro 21"/>
    <customWorkbookView activeSheetId="0" maximized="1" windowHeight="0" windowWidth="0" guid="{5FBCF193-514E-497D-9462-4CCCC5E8F7CE}" name="Filtro 65"/>
    <customWorkbookView activeSheetId="0" maximized="1" windowHeight="0" windowWidth="0" guid="{BED6FB94-7468-491C-957E-AD31A4B86B09}" name="Traducão brasil"/>
    <customWorkbookView activeSheetId="0" maximized="1" windowHeight="0" windowWidth="0" guid="{26A64ACF-0A00-4BF5-BE64-B383D50D8B59}" name="Filtro 62"/>
    <customWorkbookView activeSheetId="0" maximized="1" windowHeight="0" windowWidth="0" guid="{ED721D6F-C594-47BF-BBC8-71F33E2D5D71}" name="Pasar a orto"/>
    <customWorkbookView activeSheetId="0" maximized="1" windowHeight="0" windowWidth="0" guid="{D127E542-C6F9-44D5-AF86-939FC9B0EFA1}" name="Filtro 63"/>
    <customWorkbookView activeSheetId="0" maximized="1" windowHeight="0" windowWidth="0" guid="{182564A0-C6B6-466E-9AF5-320A84B9EF7C}" name="Filtro 60"/>
    <customWorkbookView activeSheetId="0" maximized="1" windowHeight="0" windowWidth="0" guid="{A758478C-206E-48DA-A039-088C60A612FF}" name="Filtro 61"/>
    <customWorkbookView activeSheetId="0" maximized="1" windowHeight="0" windowWidth="0" guid="{7C9AF61A-8DCB-48E9-A884-451282EF17EB}" name="BNCC"/>
    <customWorkbookView activeSheetId="0" maximized="1" windowHeight="0" windowWidth="0" guid="{EA3A506E-6B6E-456E-AD9B-257852F91E7F}" name="Ana"/>
    <customWorkbookView activeSheetId="0" maximized="1" windowHeight="0" windowWidth="0" guid="{C0DDB627-2A2E-44A8-92A3-4226E945C3B4}" name="Filtro 19"/>
    <customWorkbookView activeSheetId="0" maximized="1" windowHeight="0" windowWidth="0" guid="{A7313734-AA33-4175-AF13-0FE92DDBD9A7}" name="Filtro 39"/>
    <customWorkbookView activeSheetId="0" maximized="1" windowHeight="0" windowWidth="0" guid="{73C13501-DC66-4199-9567-E50B94333966}" name="Orto+cast"/>
    <customWorkbookView activeSheetId="0" maximized="1" windowHeight="0" windowWidth="0" guid="{EDA2A165-E421-467B-9430-7219C2B80599}" name="Filtro 37"/>
    <customWorkbookView activeSheetId="0" maximized="1" windowHeight="0" windowWidth="0" guid="{B5BB8216-E881-43C4-BD38-F46ABC438484}" name="Filtro 38"/>
    <customWorkbookView activeSheetId="0" maximized="1" windowHeight="0" windowWidth="0" guid="{5D0B80EA-115A-41AE-A9D2-0CC2B2FB01C8}" name="Filtro 35"/>
    <customWorkbookView activeSheetId="0" maximized="1" windowHeight="0" windowWidth="0" guid="{554A9B89-609F-446E-AAA9-69B60566038A}" name="Filtro 36"/>
    <customWorkbookView activeSheetId="0" maximized="1" windowHeight="0" windowWidth="0" guid="{6E1042F0-BF2C-4AFD-9BCF-84A6C403924B}" name="Filtro 33"/>
    <customWorkbookView activeSheetId="0" maximized="1" windowHeight="0" windowWidth="0" guid="{6430E86F-CB64-4EF5-9295-41901178C3CB}" name="Filtro 34"/>
    <customWorkbookView activeSheetId="0" maximized="1" windowHeight="0" windowWidth="0" guid="{C843878A-1E9A-4BB6-99A8-CAE779E7853F}" name="Filtro 31"/>
    <customWorkbookView activeSheetId="0" maximized="1" windowHeight="0" windowWidth="0" guid="{1E5538B7-98C5-4CE2-8690-A3325F237080}" name="Filtro 32"/>
    <customWorkbookView activeSheetId="0" maximized="1" windowHeight="0" windowWidth="0" guid="{26486491-1EAA-4781-8176-0172082AF8AA}" name="Filtro 30"/>
    <customWorkbookView activeSheetId="0" maximized="1" windowHeight="0" windowWidth="0" guid="{A24B2263-B039-43C8-95C5-82BF60B9D604}" name="Match"/>
    <customWorkbookView activeSheetId="0" maximized="1" windowHeight="0" windowWidth="0" guid="{D4F6A797-93A5-43E8-AB92-B154FC98C82B}" name="Isa"/>
    <customWorkbookView activeSheetId="0" maximized="1" windowHeight="0" windowWidth="0" guid="{EDD21B0D-42E4-493C-9F8B-91ADF428426F}" name="Filtro 4"/>
    <customWorkbookView activeSheetId="0" maximized="1" windowHeight="0" windowWidth="0" guid="{D923DE19-3737-47EE-A341-776C88C30FC2}" name="Filtro 5"/>
    <customWorkbookView activeSheetId="0" maximized="1" windowHeight="0" windowWidth="0" guid="{841C2343-021E-4D49-B7C6-DA3101B1214C}" name="Filtro 6"/>
    <customWorkbookView activeSheetId="0" maximized="1" windowHeight="0" windowWidth="0" guid="{98BDB371-66AE-46E7-9E02-0B6A337B1A24}" name="Filtro 7"/>
    <customWorkbookView activeSheetId="0" maximized="1" windowHeight="0" windowWidth="0" guid="{07CA5469-23F7-4BBB-ADB2-66071CDD7981}" name="Filtro 1"/>
    <customWorkbookView activeSheetId="0" maximized="1" windowHeight="0" windowWidth="0" guid="{224EE9E2-7343-4E6D-B55E-140980268147}" name="Filtro 2"/>
    <customWorkbookView activeSheetId="0" maximized="1" windowHeight="0" windowWidth="0" guid="{80CF40BE-18A5-4742-B6F4-F2EF6DC17FDA}" name="Filtro 3"/>
    <customWorkbookView activeSheetId="0" maximized="1" windowHeight="0" windowWidth="0" guid="{17CB4B5B-90EC-42B5-BCBB-247A421E67CF}" name="Filtro 48"/>
    <customWorkbookView activeSheetId="0" maximized="1" windowHeight="0" windowWidth="0" guid="{86B2366D-5913-4055-9FDB-CC63DC5AD813}" name="Filtro 46"/>
    <customWorkbookView activeSheetId="0" maximized="1" windowHeight="0" windowWidth="0" guid="{A6ABB633-DA7C-46F1-BCB2-C4634A2A6AD9}" name="Filtro 47"/>
    <customWorkbookView activeSheetId="0" maximized="1" windowHeight="0" windowWidth="0" guid="{69336E3E-3701-462D-9C20-AF3B4824CB22}" name="Filtro 44"/>
    <customWorkbookView activeSheetId="0" maximized="1" windowHeight="0" windowWidth="0" guid="{871F0CDC-F5A5-4D69-A52D-53525AD72D74}" name="Filtro 45"/>
    <customWorkbookView activeSheetId="0" maximized="1" windowHeight="0" windowWidth="0" guid="{4DA5BCCD-A562-4681-AE3B-79102A64C836}" name="Filtro 43"/>
    <customWorkbookView activeSheetId="0" maximized="1" windowHeight="0" windowWidth="0" guid="{DDC1F704-1B4B-4CDC-8C7D-FB7555C0EDB4}" name="Filtro 40"/>
    <customWorkbookView activeSheetId="0" maximized="1" windowHeight="0" windowWidth="0" guid="{3DF95F90-4597-473E-B1A6-1D668229D783}" name="CC(ES)"/>
    <customWorkbookView activeSheetId="0" maximized="1" windowHeight="0" windowWidth="0" guid="{D04FEAFC-871E-44C0-8CF2-3671CC3B8342}" name="Filtro 41"/>
    <customWorkbookView activeSheetId="0" maximized="1" windowHeight="0" windowWidth="0" guid="{6A7A5FB8-7B65-49B8-A864-B081A0D1C1B2}" name="JSON imagen"/>
    <customWorkbookView activeSheetId="0" maximized="1" windowHeight="0" windowWidth="0" guid="{D0B59EAA-57A9-41D6-B6DD-16C4D14A45AF}" name="Other JSON"/>
    <customWorkbookView activeSheetId="0" maximized="1" windowHeight="0" windowWidth="0" guid="{DC4E31D4-50D2-40EB-97AF-B5ED6E5322E9}" name="Traducir a PT"/>
    <customWorkbookView activeSheetId="0" maximized="1" windowHeight="0" windowWidth="0" guid="{F1ACB537-38DE-4629-BA12-E0787973F4AF}" name="JSON con imagen"/>
    <customWorkbookView activeSheetId="0" maximized="1" windowHeight="0" windowWidth="0" guid="{566F7539-6855-4EDC-A6CA-86AF60B702A6}" name="Traducción US"/>
    <customWorkbookView activeSheetId="0" maximized="1" windowHeight="0" windowWidth="0" guid="{804C636C-1655-473E-A66D-D32F54DBF3A5}"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61">
      <text>
        <t xml:space="preserve">Saxofón: bit.ly/3OzMvoA</t>
      </text>
    </comment>
    <comment authorId="0" ref="I251">
      <text>
        <t xml:space="preserve">Esperar a jueves 16 13h:20 para que se vean en AWS</t>
      </text>
    </comment>
  </commentList>
</comments>
</file>

<file path=xl/sharedStrings.xml><?xml version="1.0" encoding="utf-8"?>
<sst xmlns="http://schemas.openxmlformats.org/spreadsheetml/2006/main" count="11881" uniqueCount="3960">
  <si>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</si>
  <si>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</si>
  <si>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</si>
  <si>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</si>
  <si>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</si>
  <si>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</si>
  <si>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</si>
  <si>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</si>
  <si>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</si>
  <si>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</si>
  <si>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</si>
  <si>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</si>
  <si>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</si>
  <si>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</si>
  <si>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</si>
  <si>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</si>
  <si>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</si>
  <si>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</si>
  <si>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</si>
  <si>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</si>
  <si>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</si>
  <si>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</si>
  <si>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</si>
  <si>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</si>
  <si>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</si>
  <si>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English</t>
  </si>
  <si>
    <t>Referencia para ID</t>
  </si>
  <si>
    <t>ID con idioma</t>
  </si>
  <si>
    <t>STANDARD</t>
  </si>
  <si>
    <t>Falta revisión Pablo</t>
  </si>
  <si>
    <t>Código</t>
  </si>
  <si>
    <t>CC (US)</t>
  </si>
  <si>
    <t>M2-NyO-1a</t>
  </si>
  <si>
    <t>Lee los números del 1 al 99</t>
  </si>
  <si>
    <t>Identificar</t>
  </si>
  <si>
    <t>JSON revisado</t>
  </si>
  <si>
    <t>Señala la opción correcta.
El número {{Q1}} se lee \"{{T1}}\".*
El número {{Q2}} se lee \"{{T2}}\".*
El número {{Q3}} se lee \"{{T3}}\".
El número {{Q4}} se lee \"{{T4}}\".
(Se ven 3, 1 correcta)</t>
  </si>
  <si>
    <t>no</t>
  </si>
  <si>
    <t>Single choice</t>
  </si>
  <si>
    <t>Q1-Q6= Min = 1; Max =99; Step = 1</t>
  </si>
  <si>
    <t>T1 = Lemonlib.numToWords({{Q1}})
T2 = Lemonlib.numToWords({{Q2}})
T3 = Lemonlib.numToWords({{Q5}})
T4 = Lemonlib.numToWords({{Q6}})
T5 = Lemonlib.numToWords({{Q3}})
T6 = Lemonlib.numToWords({{Q4}})</t>
  </si>
  <si>
    <t>TE + hint</t>
  </si>
  <si>
    <t>La posición de cada cifra determina la forma en la que se lee.</t>
  </si>
  <si>
    <t>La posición de cada cifra determina la forma en la que se lee.
A3=&lt;p&gt;El número {{Q3}} se lee \"{{T5}}\".&lt;/p&gt;
A4=&lt;p&gt;El número {{Q4}} se lee \"{{T6}}\".&lt;/p&gt;</t>
  </si>
  <si>
    <t>Números y operaciones</t>
  </si>
  <si>
    <t>{
    "id": "M2-NyO-1a-I-1",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"Lemonlib.numToWords({{Q1}},'en')",
                "temp": true
            },
            {
                "name": "T2",
                "label": "{{function}}",
                "function": "Lemonlib.numToWords({{Q2}},'en')",
                "temp": true
            },
            {
                "name": "T3",
                "label": "{{function}}",
                "function": "Lemonlib.numToWords({{Q5}},'en')",
                "temp": true
            },
            {
                "name": "T4",
                "label": "{{function}}",
                "function": "Lemonlib.numToWords({{Q6}},'en')",
                "temp": true
            },
            {
                "name": "T5",
                "label": "{{function}}",
                "function": "Lemonlib.numToWords({{Q3}},'en')",
                "temp": true
            },
            {
                "name": "T6",
                "label": "{{function}}",
                "function": "Lemonlib.numToWords({{Q4}},'en')",
                "temp": true
            },
            {
                "name": "A1",
                "label": "{{function}}",
                "function": "Number {{Q1}} is read as “{{T1}}.”"
            },
            {
                "name": "A2",
                "label": "{{function}}",
                "function": "Number {{Q2}} is read as “{{T2}}.”"
            },
            {
                "name": "A3",
                "label": "{{function}}",
                "function": "Number {{Q3}} is read as “{{T3}}.”",
                "incorrect": true,
                "feedback": "&lt;p&gt;Number {{Q3}} is read as “{{T5}}.”&lt;/p&gt;"
            },
            {
                "name": "A4",
                "label": "{{function}}",
                "function": "Number {{Q4}} is read as “{{T4}}.”",
                "incorrect": true,
                "feedback": "&lt;p&gt;Number {{Q4}} is read as “{{T6}}.”&lt;/p&gt;"
            }
        ],
        "uniques": true
    },
    "algorithm": {
        "name": "trueFalse",
        "template": "Multiple choice – standard",
        "params": {
            "countCorrect": 1,
            "countIncorrect": 2,
            "showCheckIcon": true
        }
    }
}</t>
  </si>
  <si>
    <t>CC</t>
  </si>
  <si>
    <t>BNCC</t>
  </si>
  <si>
    <t>USA</t>
  </si>
  <si>
    <t>Une con líneas estos números con la forma en que se leen.
{{Q1}} - {{T1}}
{{Q2}} - {{T2}}
{{Q3}} - {{T3}}</t>
  </si>
  <si>
    <t>Linking lines</t>
  </si>
  <si>
    <t>Q1= Min = 1; Max =99; Step = 1
Q2= Min = 1; Max =99; Step = 1
Q3= Min = 1; Max =99; Step = 1</t>
  </si>
  <si>
    <t>T1 = Lemonlib.numToWords({{Q1}})
T2 = Lemonlib.numToWords({{Q2}})
T3 = Lemonlib.numToWords({{Q3}})</t>
  </si>
  <si>
    <t>{
    "id": "M2-NyO-1a-I-2",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1,
                "max": 99,
                "step": 1
            },
            {
                "name": "Q2",
                "label": null,
                "min": 1,
                "max": 99,
                "step": 1
            },
            {
                "name": "Q3",
                "label": null,
                "min": 1,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</si>
  <si>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Evocar</t>
  </si>
  <si>
    <t>Completa esta frase.</t>
  </si>
  <si>
    <t>El número {{Q1}} se lee {{A1}}.</t>
  </si>
  <si>
    <t>Cloze with text</t>
  </si>
  <si>
    <t>Q1= Min = 1; Max = 99; Step = 1</t>
  </si>
  <si>
    <t>A1= Lemonlib.numToWords({{Q1}})</t>
  </si>
  <si>
    <t>{
    "id": "M2-NyO-1a-E-1",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“{{T2}}-{{response}}.”&lt;/p&gt;",
    "seed": {
        "parameters": [
            {
                "name": "Q1",
                "label": null,
                "min": 2,
                "max": 9,
                "step": 1
            },
            {
                "name": "Q2",
                "label": null,
                "min": 1,
                "max": 9,
                "step": 1
            }
        ],
        "calculated": [
            {
                "name": "T1",
                "label": "{{function}}",
                "function": "{{Q1}}*10+{{Q2}}",
                "temp": true
            },
            {
                "name": "T2",
                "label": "{{function}}",
                "function": "Lemonlib.numToWords({{Q1}}*10,'en')",
                "temp": true
            },
            {
                "name": "A1",
                "label": "{{function}}",
                "function": "Lemonlib.numToWords({{Q2}},'en')"
            }
        ],
        "uniques": true
    },
    "algorithm": {
        "name": "calculateOperation",
        "template": "Cloze with text"
    }
}</t>
  </si>
  <si>
    <t>{
    "id": "M2-NyO-1a-E-2",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“{{response}}-{{T2}}.”&lt;/p&gt;",
    "seed": {
        "parameters": [
            {
                "name": "Q1",
                "label": null,
                "min": 2,
                "max": 9,
                "step": 1
            },
            {
                "name": "Q2",
                "label": null,
                "min": 1,
                "max": 9,
                "step": 1
            }
        ],
        "calculated": [
            {
                "name": "T1",
                "label": "{{function}}",
                "function": "{{Q1}}*10+{{Q2}}",
                "temp": true
            },
            {
                "name": "T2",
                "label": "{{function}}",
                "function": "Lemonlib.numToWords({{Q2}},'en')",
                "temp": true
            },
            {
                "name": "A1",
                "label": "{{function}}",
                "function": "Lemonlib.numToWords({{Q1}}*10,'en')"
            }
        ],
        "uniques": true
    },
    "algorithm": {
        "name": "calculateOperation",
        "template": "Cloze with text"
    }
}</t>
  </si>
  <si>
    <t>{
    "id": "M2-NyO-1a-E-3",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10,
                "max": 90,
                "step": 10
            }
        ],
        "calculated": [
            {
                "name": "A1",
                "label": "{{function}}",
                "function": "Lemonlib.numToWords({{Q1}},'en')"
            }
        ],
        "uniques": true
    },
    "algorithm": {
        "name": "calculateOperation",
        "template": "Cloze with text"
    }
}</t>
  </si>
  <si>
    <t>{
    "id": "M2-NyO-1a-E-4",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
                "max": 19,
                "step": 1
            }
        ],
        "calculated": [
            {
                "name": "A1",
                "label": "{{function}}",
                "function": "Lemonlib.numToWords({{Q1}},'en')"
            }
        ],
        "uniques": true
    },
    "algorithm": {
        "name": "calculateOperation",
        "template": "Cloze with text"
    }
}</t>
  </si>
  <si>
    <t>M2-NyO-1b</t>
  </si>
  <si>
    <t>Escribe los números del 1 al 99</t>
  </si>
  <si>
    <t>Arrastra el número correcto.</t>
  </si>
  <si>
    <t>El número \"{{T1}}\" se escribe {{A1}}.</t>
  </si>
  <si>
    <t>Drag and drop</t>
  </si>
  <si>
    <t>Q1= Min = 1; Max = 99; Step = 1
Q2= Min = 1; Max = 99; Step = 1
Q3= Min = 1; Max = 99; Step = 1</t>
  </si>
  <si>
    <t>T1 = Lemonlib.numToWords({{Q1}})
A1 = {{Q1}}
A2 = {{Q2}}
A3 = {{Q3}}</t>
  </si>
  <si>
    <t>La posición de cada cifra determina la forma en la que se escribe.</t>
  </si>
  <si>
    <t>{
    "id": "M2-NyO-1b-I-1",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1,
                "max": 99,
                "step": 1
            },
            {
                "name": "Q2",
                "label": null,
                "min": 1,
                "max": 99,
                "step": 1
            },
            {
                "name": "Q3",
                "label": null,
                "min": 1,
                "max": 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t>
  </si>
  <si>
    <t>Selecciona el número correcto.</t>
  </si>
  <si>
    <t>El número \"{{T1}}\" se escribe {{group1}}.</t>
  </si>
  <si>
    <t>Dropdown</t>
  </si>
  <si>
    <t>T1 = Lemonlib.numToWords({{Q1}})
group1 = A1*, A2, A3
A1 = {{Q1}}
A2 = {{Q2}}
A3 = {{Q3}}</t>
  </si>
  <si>
    <t>{
    "id": "M2-NyO-1b-I-2",
    "stimulus": "&lt;p&gt;Select the correct number.&lt;/p&gt;",
    "template": "&lt;p&gt;The number “{{T1}}” is written as {{response}}.&lt;/p&gt;",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t>
  </si>
  <si>
    <t>Cloze math</t>
  </si>
  <si>
    <t>T1= Lemonlib.numToWords({{Q1}})
A1 = {{Q1}}</t>
  </si>
  <si>
    <t>{
    "id": "M2-NyO-1b-E-1",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{{response}}.&lt;/p&gt;",
    "seed": {
        "parameters": [
            {
                "name": "Q1",
                "label": null,
                "min": 1,
                "max": 99,
                "step": 1
            }
        ],
        "calculated": [
            {
                "name": "T1",
                "label": "{{function}}",
                "function": "Lemonlib.numToWords({{Q1}},'en')",
                "temp": true
            },
            {
                "name": "A1",
                "label": "{{function}}",
                "function": "{{Q1}}"
            }
        ],
        "uniques": true
    },
    "algorithm": {
        "name": "calculateOperation",
        "params": {
            "method": "equivLiteral",
            "keyboard": "NUMERICAL"
        }
    }
}</t>
  </si>
  <si>
    <t>M2-NyO-1c</t>
  </si>
  <si>
    <t>Descompone y compone números naturales del 0 al 99</t>
  </si>
  <si>
    <t>Selecciona la descomposición correcta.
{{Q1}}{{Q2}} = {{Q1}}0 + {{Q2}}*
{{Q3}}{{Q4}} = {{Q3}} + {{Q4}}
{{Q5}}{{Q6}} = {{Q6}}0 + {{Q5}}</t>
  </si>
  <si>
    <t>Q1= Min=1; Max=9; Step=1
Q2= Min=1; Max=9; Step=1
Q3= Min=1; Max=9; Step=1
Q4= Min=1; Max=9; Step=1
Q5= Min=1; Max=9; Step=1
Q6= Min=1; Max=9; Step=1</t>
  </si>
  <si>
    <t>N/A</t>
  </si>
  <si>
    <t>Fíjate en la posición de cada cifra.</t>
  </si>
  <si>
    <t>Para descomponer un número hay que fijarse en la posición de cada cifra.</t>
  </si>
  <si>
    <t>{
    "id": "M2-NyO-1c-I-1",
    "stimulus": "&lt;p&gt;Select the correct decomposition.&lt;/p&gt;",
    "hint": "&lt;p&gt;Notice the position of each number.&lt;/p&gt;",
    "feedback": "&lt;p&gt;To decompose a number you must look at the position of each digit:&lt;/p&gt;&lt;p style=\"text-align: center\"&gt;&lt;span style=\"color: #E3360C\"&gt;{{Q3}}&lt;/span&gt;&lt;span style=\"color: #2C9CDC\"&gt;{{Q4}}&lt;/span&gt; = &lt;span style=\"color: #E3360C\"&gt;{{Q3}}0&lt;/span&gt; + &lt;span style=\"color: #2C9CDC\"&gt;{{Q4}}&lt;/span&gt;&lt;/p&gt;",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"showCheckIcon":false,
            "columns": 3
        }
    }
}</t>
  </si>
  <si>
    <t>&lt;p&gt;Fíjate en el ejemplo y completa la siguiente descomposición.&lt;/p&gt;&lt;p&gt;{{Q1}}{{Q2}} = {{Q1}}0 + {{Q2}}&lt;/p&gt;</t>
  </si>
  <si>
    <t>{{T1}} = {{A1}} + {{A2}}</t>
  </si>
  <si>
    <t>Q1= Min=1; Max=9; Step=1
Q2= Min=1; Max=9; Step=1
Q3= Min=1; Max=9; Step=1
Q4= Min=1; Max=9; Step=1</t>
  </si>
  <si>
    <t>T1= {{Q3}}*10+{{Q4}}
A1={{Q3}}*10
A2={{Q4}}</t>
  </si>
  <si>
    <t>{
    "id": "M2-NyO-1c-E-1",
    "stimulus": "&lt;p&gt;Look at the example and complete the following decomposition.&lt;/p&gt;&lt;p&gt;{{Q1}}{{Q2}} = {{Q1}}0 + {{Q2}}&lt;/p&gt;",
    "feedback": "&lt;p&gt;To decompose a number you have to look at the position of each digit:&lt;/p&gt;&lt;p style=\"text-align: center\"&gt;&lt;span style=\"color: #E3360C\"&gt;{{Q1}}&lt;/span&gt;&lt;span style=\"color: #2C9CDC\"&gt;{{Q2}}&lt;/span&gt; = &lt;span style=\"color: #E3360C\"&gt;{{Q1}}0&lt;/span&gt; + &lt;span style=\"color: #2C9CDC\"&gt;{{Q2}}&lt;/span&gt;&lt;/p&gt;",
    "hint": "&lt;p&gt;Notice the position of each digit.&lt;/p&gt;",
    "template": "&lt;p&gt;{{T1}}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t>
  </si>
  <si>
    <t>M2-NyO-3a</t>
  </si>
  <si>
    <t>Ordena los números del 1 al 99</t>
  </si>
  <si>
    <t>Ordena estos números de menor a mayor.</t>
  </si>
  <si>
    <t>Order list</t>
  </si>
  <si>
    <t>Q1-Q3= Min = 1; Max = 99; Step = 1</t>
  </si>
  <si>
    <t>Compara los números empezando por la cifra de la izquierda.</t>
  </si>
  <si>
    <t>{
    "id": "M2-NyO-3a-I-1",
    "stimulus": "&lt;p&gt;Drag and put these numbers in order from lowest to highest.&lt;/p&gt;",
    "template": "&lt;p style=\"text-align:center;\"&gt;{{response}} &lt; {{response}} &lt; {{response}}&lt;/p&gt;",
    "feedback": "&lt;p&gt;Compare the numbers starting &lt;b&gt;with the digit on the left&lt;/b&gt;:&lt;/p&gt;&lt;p style=\"text-align: center\"&gt;&lt;span style=\"color: #E3360C\"&gt;{{T1}}&lt;/span&gt;{{T2}} &lt; &lt;span style=\"color: #E3360C\"&gt;{{T3}}&lt;/span&gt;{{T4}} &lt; &lt;span style=\"color: #E3360C\"&gt;{{T5}}&lt;/span&gt;{{T6}}&lt;/p&gt;",
    "hint": "&lt;p&gt;Compare the numbers starting with the digit on the left.&lt;/p&gt;",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t>
  </si>
  <si>
    <t>Arrastra estos números para ordenarlos de mayor a menor.</t>
  </si>
  <si>
    <t>{{A1}} &gt; {{A2}}</t>
  </si>
  <si>
    <t>Q1-Q2= Min = 1; Max = 99; Step = 1</t>
  </si>
  <si>
    <t>A1= math.max({{Q1}},{{Q2}})
A2= math.min({{Q1}},{{Q2}})</t>
  </si>
  <si>
    <t>{
    "id": "M2-NyO-3a-E-1",
    "stimulus": "&lt;p&gt;Drag these numbers to order them from highest to lowest.&lt;/p&gt;",
    "feedback": "&lt;p&gt;Compare the numbers starting &lt;b&gt;with the digits on the left&lt;/b&gt;:&lt;/p&gt;&lt;p style=\"text-align: center\"&gt;&lt;span style=\"color: #E3360C\"&gt;{{T1}}&lt;/span&gt;{{T2}} &gt; &lt;span style=\"color: #E3360C\"&gt;{{T3}}&lt;/span&gt;{{T4}}&lt;/p&gt;",
    "hint": "&lt;p&gt;Compare the numbers starting with the digits on the left.&lt;/p&gt;",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</si>
  <si>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Arrastra estos números para ordenarlos de menor a mayor.</t>
  </si>
  <si>
    <t>{{A2}} &lt; {{A1}}</t>
  </si>
  <si>
    <t>{
    "id": "M2-NyO-3a-E-2",
    "stimulus": "&lt;p&gt;Drag these numbers to order them from lowest to highest.&lt;/p&gt;",
    "feedback": "&lt;p&gt;Compare the numbers starting &lt;b&gt;with the digit on the left&lt;/b&gt;:&lt;/p&gt;&lt;p style=\"text-align: center\"&gt;&lt;span style=\"color: #E3360C\"&gt;{{T1}}&lt;/span&gt;{{T2}} &lt; &lt;span style=\"color: #E3360C\"&gt;{{T3}}&lt;/span&gt;{{T4}}&lt;/p&gt;",
    "hint": "&lt;p&gt;Compare the numbers starting with the digit on the left.&lt;/p&gt;",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t>
  </si>
  <si>
    <t>M2-NyO-4a</t>
  </si>
  <si>
    <t>Establece equivalencias entre unidades, decenas y centenas.</t>
  </si>
  <si>
    <t>Arrastra la palabra correcta.</t>
  </si>
  <si>
    <t>{{T1}} unidades son {{Q1}} {{A1}}.</t>
  </si>
  <si>
    <t>Q1 = min = 2;Max = 9; Step = 1</t>
  </si>
  <si>
    <t>T1 = {{Q1}}*10
A1 = decenas
A2 = unidades
A3 = centenas</t>
  </si>
  <si>
    <t>&lt;p&gt;10 unidades = 1 decena&lt;/p&gt;&lt;p&gt;10 decenas = 1 centena&lt;/p&gt;</t>
  </si>
  <si>
    <t>{
    "id": "M2-NyO-4a-I-1",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
                "temp": true
            },
            {
                "name": "A1",
                "label": "{{function}}",
                "function": "tens"
            },
            {
                "name": "A2",
                "label": "{{function}}",
                "function": "ones",
                "incorrect": true
            },
            {
                "name": "A3",
                "label": "{{function}}",
                "function": "hundreds",
                "incorrect": true
            }
        ],
        "uniques": true
    },
    "algorithm": {
        "name": "calculateOperation",
        "template": "Cloze with drag &amp; drop",
        "params": {
            "keyboard": "NUMERICAL"
        }
    }
}</t>
  </si>
  <si>
    <t>T1 = {{Q1}}*100
A1 = centenas
A2 = unidades
A3 = decenas</t>
  </si>
  <si>
    <t>{
    "id": "M2-NyO-4a-I-2",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"{{Q1}}*100",
                "temp": true
            },
            {
                "name": "A1",
                "label": "{{function}}",
                "function": "hundreds"
            },
            {
                "name": "A2",
                "label": "{{function}}",
                "function": "ones",
                "incorrect": true
            },
            {
                "name": "A3",
                "label": "{{function}}",
                "function": "tens",
                "incorrect": true
            }
        ],
        "uniques": true
    },
    "algorithm": {
        "name": "calculateOperation",
        "template": "Cloze with drag &amp; drop",
        "params": {
            "keyboard": "NUMERICAL"
        }
    }
}</t>
  </si>
  <si>
    <t>Elige la opción correcta. 
{{T1}} unidades son {{Q1}} decenas.*
{{T1}} unidades son {{Q1}} centenas.</t>
  </si>
  <si>
    <t>Q1 = min = 1;Max = 9; Step = 1</t>
  </si>
  <si>
    <t>T1 = {{Q1}}*10</t>
  </si>
  <si>
    <t>{
    "id": "M2-NyO-4a-E-1",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
                "temp": true
            },
            {
                "name": "A1",
                "label": "{{function}}",
                "function": "{{T1}} ones are {{Q1}} tens."
            },
            {
                "name": "A2",
                "label": "{{function}}",
                "function": "{{T1}} ones are {{Q1}} hundreds.",
                "incorrect": true
            },
            {
                "name": "A3",
                "label": "{{function}}",
                "function": "{{Q1}} ones are {{T1}} hundreds.",
                "incorrect": true
            },
            {
                "name": "A4",
                "label": "{{function}}",
                "function": "{{Q1}} ones are {{T1}} tens.",
                "incorrect": true
            }
        ],
        "uniques": true
    },
    "algorithm": {
        "name": "trueFalse",
        "template": "Multiple choice – standard",
        "params": {
            "countCorrect": 1,
            "countIncorrect": 2,
            "showCheckIcon": false,
            "columns": 3
        }
    }
}</t>
  </si>
  <si>
    <t>Elige la opción correcta. 
{{T1}} unidades son {{Q1}} centenas.*
{{T1}} unidades son {{Q1}} decenas.</t>
  </si>
  <si>
    <t>T1 = {{Q1}}*100</t>
  </si>
  <si>
    <t>{
    "id": "M2-NyO-4a-E-2",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"{{Q1}}*100",
                "temp": true
            },
            {
                "name": "A1",
                "label": "{{function}}",
                "function": "{{T1}} ones are {{Q1}} hundreds."
            },
            {
                "name": "A2",
                "label": "{{function}}",
                "function": "{{T1}} ones are {{Q1}} tens.",
                "incorrect": true
            },
            {
                "name": "A3",
                "label": "{{function}}",
                "function": "{{Q1}} ones are {{T1}} tens.",
                "incorrect": true
            },
            {
                "name": "A4",
                "label": "{{function}}",
                "function": "{{Q1}} ones are {{T1}} hundreds.",
                "incorrect": true
            }
        ],
        "uniques": true
    },
    "algorithm": {
        "name": "trueFalse",
        "template": "Multiple choice – standard",
        "params": {
            "countCorrect": 1,
            "countIncorrect": 2,
            "showCheckIcon": false,
            "columns": 3
        }
    }
}</t>
  </si>
  <si>
    <t>M2-NyO-4b</t>
  </si>
  <si>
    <t>Explica el valor que tiene una cifra dentro de un número de 3 cifras</t>
  </si>
  <si>
    <t>¿Cuál es el valor de {{Q1}} en el número {{T1}}? Arrastra la respuesta correcta.</t>
  </si>
  <si>
    <t>Vale {{A1}}.</t>
  </si>
  <si>
    <t>Q1="min":1,"max":9,"step":1
Q2="min":1,"max":9,"step":1
Q3="min":1,"max":9,"step":1</t>
  </si>
  <si>
    <t>T1 = {{Q3}}*100+{{Q2}}*10+{{Q1}}
A1 = {{Q1}}
A2 = {{Q2}}*10
A3 = {{Q3}}*100</t>
  </si>
  <si>
    <t>{{T1}} es la suma de {{A3}}, {{A2}} y {{Q1}}.</t>
  </si>
  <si>
    <t>{
    "id": "M2-NyO-4b-I-1",
    "stimulus": "&lt;p&gt;What is the value of {{Q1}} in the number {{T1}}?&lt;/p&gt;",
    "feedback": "&lt;p&gt;{{T1}} is the result of adding {{A3}}, {{A2}}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"A1",
                "label": "{{function}}",
                "function": "{{Q1}}"
            },
            {
                "name": "A2",
                "label": "{{function}}",
                "function": "{{Q2}}*10",
                "incorrect": true
            },
            {
                "name": "A3",
                "label": "{{function}}",
                "function": "{{Q3}}*100",
                "incorrect": true
            }
        ],
        "uniques": true
    },
    "algorithm": {
        "name": "calculateOperation",
        "template": "Cloze with drag &amp; drop",
        "params": {
            "keyboard": "NUMERICAL"
        }
    }
}</t>
  </si>
  <si>
    <t>¿Cuál es el valor de {{Q2}} en el número {{T1}}? Arrastra la respuesta correcta.</t>
  </si>
  <si>
    <t>T1 = {{Q3}}*100+{{Q2}}*10+{{Q1}}
A1 = {{Q2}}*10
A2 = {{Q1}}
A3 = {{Q3}}*100</t>
  </si>
  <si>
    <t>{
    "id": "M2-NyO-4b-I-2",
    "stimulus": "&lt;p&gt;What is the value of {{Q2}} in the number {{T1}}?&lt;/p&gt;",
    "feedback": "&lt;p&gt;{{T1}} is the result of adding {{A3}}, {{A1}}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"{{Q2}}*10"
            },
            {
                "name": "A3",
                "label": "{{function}}",
                "function": "{{Q3}}*100",
                "incorrect": true
            }
        ],
        "uniques": true
    },
    "algorithm": {
        "name": "calculateOperation",
        "template": "Cloze with drag &amp; drop",
        "params": {
            "keyboard": "NUMERICAL"
        }
    }
}</t>
  </si>
  <si>
    <t>¿Cuál es el valor de {{Q3}} en el número {{T1}}? Arrastra la respuesta correcta.</t>
  </si>
  <si>
    <t>T1 = {{Q3}}*100+{{Q2}}*10+{{Q1}}
A1 = {{Q3}}*100
A2 = {{Q1}}
A3 = {{Q2}}*10</t>
  </si>
  <si>
    <t>{{T1}} es la suma de {{A2}}, {{A3}} y {{Q1}}.</t>
  </si>
  <si>
    <t>{
    "id": "M2-NyO-4b-I-3",
    "stimulus": "&lt;p&gt;What is the value of {{Q3}} in the number {{T1}}?&lt;/p&gt;",
    "feedback": "&lt;p&gt;{{T1}} is the result of adding {{A1}}, {{A3}}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"{{Q3}}*100"
            },
            {
                "name": "A3",
                "label": "{{function}}",
                "function": "{{Q2}}*10",
                "incorrect": true
            }
        ],
        "uniques": true
    },
    "algorithm": {
        "name": "calculateOperation",
        "template": "Cloze with drag",
        "params": {
            "keyboard": "NUMERICAL"
        }
    }
}</t>
  </si>
  <si>
    <t>¿En cuál de estos números el valor de {{Q2}} es {{T7}}?
{{T1}}*
{{T3}}
{{T4}}
{{T5}}
{{T6}}
(Se ven 3)</t>
  </si>
  <si>
    <t>T1 = {{Q3}}*100+{{Q2}}*10+{{Q1}}
T3 = {{Q2}}*100+{{Q3}}*10+{{Q1}}
T4 = {{Q1}}*100+{{Q3}}*10+{{Q2}}
T5 = {{Q3}}*100+{{Q1}}*10+{{Q2}}
T6 = {{Q2}}*100+{{Q1}}*10+{{Q3}}
T7 = {{Q2}}*10
T8 = {{Q3}}*100</t>
  </si>
  <si>
    <t>{{T1}} es la suma de {{T9}}, {{T8}} y {{Q1}}.</t>
  </si>
  <si>
    <t>{
    "id": "M2-NyO-4b-E-1",
    "stimulus": "&lt;p&gt;In which of these numbers is {{T7}} the value of the {{Q2}}?&lt;/p&gt;",
    "hint": "&lt;p style=\"text-align: center\"&gt;10 ones = 1 ten&lt;/p&gt;&lt;p style=\"text-align: center\"&gt;10 tens = 1 hundred&lt;/p&gt;",
    "feedback": "&lt;p&gt;The solution is:&lt;/p&gt;&lt;p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t>
  </si>
  <si>
    <t>¿En cuál de estos números el valor de {{Q3}} es {{T8}}?
{{T1}}*
{{T3}}
{{T4}}
{{T5}}
{{T6}}
(Se ven 3)</t>
  </si>
  <si>
    <t>T1 = {{Q3}}*100+{{Q2}}*10+{{Q1}}
T3 = {{Q2}}*100+{{Q3}}*10+{{Q1}}
T4 = {{Q1}}*100+{{Q3}}*10+{{Q2}}
T5 = {{Q2}}*100+{{Q1}}*10+{{Q3}}
T6 = {{Q1}}*100+{{Q2}}*10+{{Q3}}
T7 = {{Q2}}*10
T8 = {{Q3}}*100</t>
  </si>
  <si>
    <t>{
    "id": "M2-NyO-4b-E-2",
    "stimulus": "&lt;p&gt;In which of these numbers is {{T8}} the value of the {{Q3}}?&lt;/p&gt;",
    "hint": "&lt;p style=\"text-align: center\"&gt;10 ones = 1 ten&lt;/p&gt;&lt;p style=\"text-align: center\"&gt;10 tens = 1 hundred&lt;/p&gt;",
    "feedback": "&lt;p&gt;The solution is:&lt;/p&gt;&lt;p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t>
  </si>
  <si>
    <t>M2-NyO-4c</t>
  </si>
  <si>
    <t>Explica en qué posición (unidades, decenas o centenas) está una cifra en un número</t>
  </si>
  <si>
    <t>Selecciona la opción correcta.</t>
  </si>
  <si>
    <t>En {{T1}}, {{Q1}} está en la posición de las {{group1}}.</t>
  </si>
  <si>
    <t>T1 = {{Q3}}*100+{{Q2}}*10+{{Q1}}
group1 = unidades*, decenas, centenas</t>
  </si>
  <si>
    <t>&lt;p&gt;Este número está formado por:&lt;/p&gt;&lt;ul&gt;&lt;li&gt;{{Q3}} centenas&lt;/li&gt;&lt;li&gt;{{Q2}} decenas&lt;/li&gt;&lt;li&gt;{{Q1}} unidades&lt;/li&gt;&lt;/ul&gt;</t>
  </si>
  <si>
    <t>{
    "id": "M2-NyO-4c-I-1",
    "stimulus": "&lt;p&gt;Select the correct option.&lt;/p&gt;",
    "template": "&lt;p&gt;In the number {{T1}}, the {{Q1}}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
            {
                "name": "A2",
                "label": "tens",
                "function": "",
                "group": 1,
                "incorrect": true
            },
            {
                "name": "A3",
                "label": "hundreds",
                "function": "",
                "group": 1,
                "incorrect": true
            }
        ],
        "uniques": true
    },
    "algorithm": {
        "name": "groupResponses",
        "template": "Cloze with drop down"
    }
}</t>
  </si>
  <si>
    <t>En {{T1}}, {{Q2}} está en la posición de las {{group1}}.</t>
  </si>
  <si>
    <t>T1 = {{Q3}}*100+{{Q2}}*10+{{Q1}}
group1 = unidades, decenas*, centenas</t>
  </si>
  <si>
    <t>{
    "id": "M2-NyO-4c-I-2",
    "stimulus": "&lt;p&gt;Select the correct option.&lt;/p&gt;",
    "template": "&lt;p&gt;In the number {{T1}}, the {{Q2}}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
            {
                "name": "A3",
                "label": "hundreds",
                "function": "",
                "group": 1,
                "incorrect": true
            }
        ],
        "uniques": true
    },
    "algorithm": {
        "name": "groupResponses",
        "template": "Cloze with drop down"
    }
}</t>
  </si>
  <si>
    <t>En {{T1}}, {{Q3}} está en la posición de las {{group1}}.</t>
  </si>
  <si>
    <t>T1 = {{Q3}}*100+{{Q2}}*10+{{Q1}}
group1 = unidades, decenas, centenas*</t>
  </si>
  <si>
    <t>{
    "id": "M2-NyO-4c-I-3",
    "stimulus": "&lt;p&gt;Select the correct option.&lt;/p&gt;",
    "template": "&lt;p&gt;In the number {{T1}}, the {{Q3}}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"incorrect": true
            },
            {
                "name": "A3",
                "label": "hundreds",
                "function": "",
                "group": 1
            }
        ],
        "uniques": true
    },
    "algorithm": {
        "name": "groupResponses",
        "template": "Cloze with drop down"
    }
}</t>
  </si>
  <si>
    <t>¿Cuál de estas cifras está en la posición de las unidades en {{T1}}?
{{Q1}}*
{{Q2}}
{{Q3}}
{{Q4}}
{{Q5}}
{{Q6}}
(Los botones colocados en 3 columnas, sin bullets)</t>
  </si>
  <si>
    <t>Q1="min":1,"max":9."step":1
Q2="min":1,"max":9."step":1
Q3="min":1,"max":9."step":1
Q4="min":1,"max":9."step":1
Q5="min":1,"max":9."step":1
Q6="min":1,"max":9."step":1</t>
  </si>
  <si>
    <t>T1 = {{Q3}}*100+{{Q2}}*10+{{Q1}}</t>
  </si>
  <si>
    <t>{
    "id": "M2-NyO-4c-E-1",
    "stimulus": "&lt;p&gt;Which of these digits is in the ones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"TO 5",
                "label": "{{function}}",
                "function": "{{Q5}}",
                "incorrect": true
            }
        ],
        "uniques": true
    },
    "algorithm": {
        "name": "trueFalse",
        "template": "Multiple choice – standard",
        "params": {
            "countCorrect": 1,
            "countIncorrect": 2,
            "showCheckIcon": false,
            "columns": 3
        }
    }
}</t>
  </si>
  <si>
    <t>¿Cuál de estas cifras está en la posición de las decenas en {{T1}}?
{{Q1}}
{{Q2}}*
{{Q3}}
{{Q4}}
{{Q5}}
{{Q6}}
(Los botones colocados en 3 columnas, sin bullets)</t>
  </si>
  <si>
    <t>Q1="min":1,"max":9."step":1
Q2="min":1,"max":9."step":1
Q3="min":1,"max":9."step":1
Q4="min":1,"max":9."step":1
Q5="min":1,"max":9."step":1
Q6="min":1,"max":9."step":1</t>
  </si>
  <si>
    <t>{
    "id": "M2-NyO-4c-E-2",
    "stimulus": "&lt;p&gt;Which of these digits is in the tens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</si>
  <si>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¿Cuál de estas cifras está en la posición de las centenas en {{T1}}?
{{Q1}}
{{Q2}}
{{Q3}}*
{{Q4}}
{{Q5}}
{{Q6}}
(Los botones colocados en 3 columnas, sin bullets)</t>
  </si>
  <si>
    <t>{
    "id": "M2-NyO-4c-E-3",
    "stimulus": "&lt;p&gt;Which of these digits is in the hundreds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"TO 5",
                "label": "{{function}}",
                "function": "{{Q5}}",
                "incorrect": true
            }
        ],
        "uniques": true
    },
    "algorithm": {
        "name": "trueFalse",
        "template": "Multiple choice – standard",
        "params": {
            "countCorrect": 1,
            "countIncorrect": 2,
            "showCheckIcon": false,
            "columns": 3
        }
    }
}</t>
  </si>
  <si>
    <t>M2-NyO-5a</t>
  </si>
  <si>
    <t>Lee los números del 100 al 199</t>
  </si>
  <si>
    <t>Selecciona cómo se lee el número {{Q1}}.
{{A1}}*
{{A2}}
{{A3}}</t>
  </si>
  <si>
    <t>Q1= Min = 100; Max = 199; Step = 1
Q2= Min = 100; Max = 199; Step = 1
Q3= Min = 100; Max = 199; Step = 1</t>
  </si>
  <si>
    <t>A1= Lemonlib.numToWords({{Q1}})
A2= Lemonlib.numToWords({{Q2}})
A3= Lemonlib.numToWords({{Q3}})</t>
  </si>
  <si>
    <t>{
    "id": "M2-NyO-5a-I-1",
    "stimulus": "&lt;p&gt;Select how the number {{Q1}} is read.&lt;/p&gt;",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</si>
  <si>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¿Qué número está bien leído? ¿Y cuál de los dos está mal?
{{Q1}} se lee \"{{T1}}\".*
{{Q2}} se lee \"{{T3}}\".</t>
  </si>
  <si>
    <t>True or false</t>
  </si>
  <si>
    <t>T1= Lemonlib.numToWords({{Q1}})
T2= Lemonlib.numToWords({{Q2}})
T3= Lemonlib.numToWords({{Q3}})</t>
  </si>
  <si>
    <t>La posición de cada cifra determina la forma en la que se lee.
A2 = &lt;p&gt;{{Q2}} se lee \"{{T2}}\"&lt;/p&gt;</t>
  </si>
  <si>
    <t>{
    "id": "M2-NyO-5a-I-2",
    "stimulus": "&lt;p&gt;Which number is well read?&lt;/p&gt;",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"T1",
                "label": "{{function}}",
                "function": "Lemonlib.numToWords({{Q1}},'en')",
                "temp": true
            },
            {
                "name": "T2",
                "label": "{{function}}",
                "function": "Lemonlib.numToWords({{Q2}},'en')",
                "temp": true
            },
            {
                "name": "T3",
                "label": "{{function}}",
                "function": "Lemonlib.numToWords({{Q3}},'en')",
                "temp": true
            },
            {
                "name": "A1",
                "label": "{{Q1}} is read “{{T1}}.”"
            },
            {
                "name": "A2",
                "label": "{{Q2}} is read “{{T3}}.”",
                "incorrect": true,
                "feedback": "&lt;p&gt;{{Q2}} is read “{{T2}}.”&lt;/p&gt;"
            }
        ],
        "uniques": true
    },
    "algorithm": {
        "name": "trueFalse",
        "template": "Choice matrix – inline",
        "params": {
            "countCorrect": 1,
            "countIncorrect": 1,
            "showCheckIcon": false,
            "options": [
                "Correct",
                "Incorrect"
            ]
        }
    }
}</t>
  </si>
  <si>
    <t>¿Cómo se escribe este número? Completa el hueco.</t>
  </si>
  <si>
    <t>{{T1}}: {{T2}} y {{A1}}</t>
  </si>
  <si>
    <t>Q1 = Min = 3; Max = 9; Step = 1
Q2 = Min = 1; Max = 9; Step = 1</t>
  </si>
  <si>
    <t>T1= 100+{{Q1}}*10+{{Q2}}
T2= Lemonlib.numToWords(100+{{Q1}}*10)
A1= Lemonlib.numToWords({{Q2}})</t>
  </si>
  <si>
    <t>{
    "id": "M2-NyO-5a-E-1",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"100+{{Q1}}*10+{{Q2}}",
                "temp": true
            },
            {
                "name": "T2",
                "label": "{{function}}",
                "function": "Lemonlib.numToWords(100+{{Q1}}*10,'en')",
                "temp": true
            },
            {
                "name": "A1",
                "label": "{{function}}",
                "function": "Lemonlib.numToWords({{Q2}},'en')"
            }
        ],
        "uniques": true
    },
    "algorithm": {
        "name": "calculateOperation",
        "template": "Cloze with text"
    }
}</t>
  </si>
  <si>
    <t>{{T1}}: ciento {{A1}}</t>
  </si>
  <si>
    <t>Q1 = Min = 10; Max = 30; Step = 1</t>
  </si>
  <si>
    <t>T1= 100+{{Q1}}
A1= Lemonlib.numToWords({{Q1}})</t>
  </si>
  <si>
    <t>{
    "id": "M2-NyO-5a-E-2",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
    "seed": {
        "parameters": [
            {
                "name": "Q1",
                "label": null,
                "min": 10,
                "max": 30,
                "step": 1
            }
        ],
        "calculated": [
            {
                "name": "T1",
                "label": "{{function}}",
                "function": "100+{{Q1}}",
                "temp": true
            },
            {
                "name": "A1",
                "label": "{{function}}",
                "function": "Lemonlib.numToWords({{Q1}},'en')"
            }
        ],
        "uniques": true
    },
    "algorithm": {
        "name": "calculateOperation",
        "template": "Cloze with text"
    }
}</t>
  </si>
  <si>
    <t>{{T1}}: ciento {{A1}} y {{T2}}</t>
  </si>
  <si>
    <t>T1= 100+{{Q1}}*10+{{Q2}}
T2= Lemonlib.numToWords({{Q2}})
A1= Lemonlib.numToWords({{Q1}}*10)</t>
  </si>
  <si>
    <t>{
    "id": "M2-NyO-5a-E-3",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{{response}}-{{T2}}",
    "seed": {
        "parameters": [
            {
                "name": "Q1",
                "label": null,
                "min": 3,
                "max": 9,
                "step": 1
            },
            {
                "name": "Q2",
                "label": null,
                "min": 1,
                "max": 9,
                "step": 1
            }
        ],
        "calculated": [
            {
                "name": "T1",
                "label": "{{function}}",
                "function": "100+{{Q1}}*10+{{Q2}}",
                "temp": true
            },
            {
                "name": "T2",
                "label": "{{function}}",
                "function": "Lemonlib.numToWords({{Q2}},'en')",
                "temp": true
            },
            {
                "name": "A1",
                "label": "{{function}}",
                "function": "Lemonlib.numToWords({{Q1}}*10,'en')"
            }
        ],
        "uniques": true
    },
    "algorithm": {
        "name": "calculateOperation",
        "template": "Cloze with text"
    }
}</t>
  </si>
  <si>
    <t>{{T1}}: {{A1}} {{T2}}</t>
  </si>
  <si>
    <t>Q1 = Min = 1; Max = 99; Step = 1</t>
  </si>
  <si>
    <t>T1= 100+{{Q1}}
T3= Lemonlib.numToWords({{Q1}})
A1= "ciento"</t>
  </si>
  <si>
    <t>{
    "id": "M2-NyO-5a-E-4",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{{response}} and {{T3}}",
    "seed": {
        "parameters": [
            {
                "name": "Q1",
                "label": null,
                "min": 1,
                "max": 99,
                "step": 1
            }
        ],
        "calculated": [
            {
                "name": "T1",
                "label": "{{function}}",
                "function": "100+{{Q1}}",
                "temp": true
            },
            {
                "name": "T3",
                "label": "{{function}}",
                "function": "Lemonlib.numToWords({{Q1}},'en')",
                "temp": true
            },
            {
                "name": "A1",
                "label": "one hundred",
                "function": ""
            }
        ],
        "uniques": true
    },
    "algorithm": {
        "name": "calculateOperation",
        "template": "Cloze with text"
    }
}</t>
  </si>
  <si>
    <t>M2-NyO-5b</t>
  </si>
  <si>
    <t>Escribe los números del 100 al 199</t>
  </si>
  <si>
    <t>¿Cuál de estos números está bien escrito?
El \"{{T1}}\" es el {{Q1}}.*
El \"{{T2}}\" es el {{Q2}}.
El \"{{T3}}\" es el {{Q3}}.
El \"{{T4}}\" es el {{Q4}}.
El \"{{T5}}\" es el {{Q5}}.
El \"{{T6}}\" es el {{Q6}}.
(Se ve 3)</t>
  </si>
  <si>
    <t>Q1= Min = 100; Max =198; Step = 1
Q2= Min = 100; Max =198; Step = 1
Q3= Min = 100; Max =198; Step = 1
Q4= Min = 100; Max =198; Step = 1
Q5= Min = 101; Max =198; Step = 1</t>
  </si>
  <si>
    <t>T1 = Lemonlib.numToWords({{Q1}})
T2= Lemonlib.numToWords({{Q2}}+1)
T3= Lemonlib.numToWords({{Q3}}-1)
T4 = Lemonlib.numToWords({{Q4}}+10)
T5 = Lemonlib.numToWords({{Q5}}-10)
T6 = Lemonlib.numToWords({{Q6}}-100)
T7 = {{Q2}}+1
T8 = {{Q3}}-1
T9 = {{Q4}}+10
T10 = {{Q5}}-10
T11 = {{Q6}}-100</t>
  </si>
  <si>
    <t>La posición de cada cifra determina la forma en la que se lee.
A2 = &lt;p&gt;El \"{{T2}}\" se escribe {{T7}}.&lt;/p&gt;
A3 = &lt;p&gt;El \"{{T3}}\" se escribe {{T8}}.&lt;/p&gt;
A4 = &lt;p&gt;El \"{{T4}}\" se escribe {{T9}}.&lt;/p&gt;
A5 = &lt;p&gt;El \"{{T5}}\" se escribe {{T10}}.&lt;/p&gt;
A6 = &lt;p&gt;El \"{{T6}}\" se escribe {{T11}}.&lt;/p&gt;</t>
  </si>
  <si>
    <t>{
    "id": "M2-NyO-5b-I-1",
    "stimulus": "&lt;p&gt;Which of these numbers is spelled correctly?&lt;/p&gt;",
    "hint": "&lt;p&gt;The position of each digit determines the way in which the number is read and spelled.&lt;/p&gt;",
    "feedback": "&lt;p&gt;The position of each digit determines the way in which the number is read and spelled.&lt;/p&gt;",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is {{Q1}}.",
                "function": "Lemonlib.numToWords({{Q1}},'en')[0].toUpperCase() + Lemonlib.numToWords({{Q1}},'en').slice(1,)"
            },
            {
                "name": "A2",
                "label": "“{{function}}” is {{Q2}}.",
                "function": "Lemonlib.numToWords({{Q2}}+1,'en')[0].toUpperCase() + Lemonlib.numToWords({{Q2}}+1,'en').slice(1,)",
                "incorrect": true
            },
            {
                "name": "A3",
                "label": "“{{function}}” is {{Q3}}.",
                "function": "Lemonlib.numToWords({{Q3}}-1,'en')[0].toUpperCase() + Lemonlib.numToWords({{Q3}}-1,'en').slice(1,)",
                "incorrect": true
            },
            {
                "name": "A4",
                "label": "“{{function}}” is {{Q4}}.",
                "function": "Lemonlib.numToWords({{Q4}}+10,'en')[0].toUpperCase() + Lemonlib.numToWords({{Q4}}+10,'en').slice(1,)",
                "incorrect": true
            },
            {
                "name": "A5",
                "label": "“{{function}}” is {{Q5}}.",
                "function": "Lemonlib.numToWords({{Q5}}-10,'en')[0].toUpperCase() + Lemonlib.numToWords({{Q5}}-10,'en').slice(1,)",
                "incorrect": true
            },
            {
                "name": "A6",
                "label": "“{{function}}” is {{Q6}}.",
                "function": "Lemonlib.numToWords({{Q6}}-100,'en')[0].toUpperCase() + Lemonlib.numToWords({{Q6}}-100,'en').slice(1,)",
                "incorrect": true
            }
        ],
        "uniques": true
    },
    "algorithm": {
        "name": "trueFalse",
        "template": "Multiple choice – standard",
        "params": {
            "countCorrect": 1,
            "countIncorrect": 2,
            "showCheckIcon": true
        }
    }
}</t>
  </si>
  <si>
    <t>Une con líneas la forma en la que se leen y escriben estos números.
{{T1}} - {{Q1}}
{{T2}} - {{Q2}}
{{T3}} - {{Q3}}</t>
  </si>
  <si>
    <t>Q1 = Min = 100; Max = 199; Step = 1
Q2 = Min = 100; Max = 199; Step = 1
Q3 = Min = 100; Max = 199; Step = 1</t>
  </si>
  <si>
    <t>{
    "id": "M2-NyO-5b-I-2",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100,
                "max": 199,
                "step": 1
            },
            {
                "name": "Q2",
                "label": null,
                "min": 100,
                "max": 199,
                "step": 1
            },
            {
                "name": "Q3",
                "label": null,
                "min": 100,
                "max": 199,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</si>
  <si>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Escribe el número {{T1}}.</t>
  </si>
  <si>
    <t>{{A1}}</t>
  </si>
  <si>
    <t>Q1= Min = 100; Max = 199; Step = 1</t>
  </si>
  <si>
    <t>T1= Lemonlib.numToWords({{Q1}})
A1= {{Q1}}</t>
  </si>
  <si>
    <t>{
    "id": "M2-NyO-5b-E-1",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100,
                "max": 199,
                "step": 1
            }
        ],
        "calculated": [
            {
                "name": "T1",
                "label": null,
                "function": "Lemonlib.numToWords({{Q1}},'en')",
                "temp": true
            },
            {
                "name": "A1",
                "label": null,
                "function": "{{Q1}}"
            }
        ],
        "uniques": true
    },
    "algorithm": {
        "name": "calculateOperation",
        "params": {
            "method": "equivLiteral",
            "keyboard": "NUMERICAL"
        }
    }
}</t>
  </si>
  <si>
    <t>M2-NyO-5c</t>
  </si>
  <si>
    <t>Ordena los números del 100 al 199</t>
  </si>
  <si>
    <t>Ordena estos números de mayor a menor.</t>
  </si>
  <si>
    <t>Q1-Q3= Min = 100; Max = 199; Step = 1</t>
  </si>
  <si>
    <t>{
    "id": "M2-NyO-5c-I-1",
    "stimulus": "&lt;p&gt;Drag and put these numbers in order from highest to lowest.&lt;/p&gt;",
    "template": "&lt;p style=\"text-align:center;\"&gt;{{response}} &gt; {{response}} &gt; {{response}}&lt;/p&gt;",
    "feedback": "&lt;p&gt;Compare the numbers starting &lt;b&gt;with the digit on the left&lt;/b&gt;:&lt;/p&gt;&lt;p style=\"text-align: center\"&gt;&lt;b&gt;{{T1}}&lt;/b&gt;{{T2}} &gt; &lt;b&gt;{{T3}}&lt;/b&gt;{{T4}} &gt; &lt;b&gt;{{T5}}&lt;/b&gt;{{T6}}&lt;/p&gt;",
    "hint": "&lt;p&gt;Compare the numbers starting with the digit on the left.&lt;/p&gt;",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</si>
  <si>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Selecciona la comparación correcta.
{{T1}} &gt; {{T2}}*
{{T1}} &gt; {{T3}}*
{{T2}} &gt; {{T3}}*
{{T2}} &lt; {{T1}}*
{{T3}} &lt; {{T1}}*
{{T3}} &lt; {{T2}}*
{{T1}} &lt; {{T2}}
{{T1}} &lt; {{T3}}
{{T2}} &lt; {{T3}}
{{T2}} &gt; {{T1}}
{{T3}} &gt; {{T1}}
{{T3}} &gt; {{T2}}
Se ven 3</t>
  </si>
  <si>
    <t>T1 = math.max({{Q1}}, {{Q2}}, {{Q3}})
T2 = {{Q1}}+{{Q2}}+{{Q3}}-math.max({{Q1}}, {{Q2}}, {{Q3}})-math.max({{Q1}}, {{Q2}}, {{Q3}})
T3 = math.min({{Q1}}, {{Q2}}, {{Q3}})</t>
  </si>
  <si>
    <t>{
    "id": "M2-NyO-5c-E-1",
    "stimulus": "&lt;p&gt;Select the correct comparison.&lt;/p&gt;",
    "hint": "&lt;p&gt;Compare the numbers starting with the digit on the left.&lt;/p&gt;",
    "feedback": "&lt;p&gt;Compare the numbers starting with the digit on the left.&lt;/p&gt;",
    "seed": {
        "parameters": [
            {
                "name": "Q1",
                "label": null,
                "min": 100,
                "max": 199,
                "step": 1
            },
            {
                "name": "Q2",
                "label": null,
                "min": 100,
                "max": 199,
                "step": 1
            },
            {
                "name": "Q3",
                "label": null,
                "min": 100,
                "max": 199,
                "step": 1
            }
        ],
        "calculated": [
            {
                "name": "T1",
                "label": "{{function}}",
                "function": "math.max({{Q1}}, {{Q2}}, {{Q3}})",
                "temp": true
            },
            {
                "name": "T2",
                "label": "{{function}}",
                "function": "{{Q1}}+{{Q2}}+{{Q3}}-math.max({{Q1}}, {{Q2}}, {{Q3}})-math.min({{Q1}}, {{Q2}}, {{Q3}})",
                "temp": true
            },
            {
                "name": "T3",
                "label": "{{function}}",
                "function": "math.min({{Q1}}, {{Q2}}, {{Q3}})",
                "temp": true
            },
            {
                "name": "A1",
                "label": "{{T1}} &gt; {{T2}}",
                "function": ""
            },
            {
                "name": "A2",
                "label": "{{T1}} &gt; {{T3}}",
                "function": ""
            },
            {
                "name": "A3",
                "label": "{{T2}} &gt; {{T3}}",
                "function": ""
            },
            {
                "name": "A4",
                "label": "{{T2}} &lt; {{T1}}",
                "function": ""
            },
            {
                "name": "TO 5",
                "label": "{{T3}} &lt; {{T1}}",
                "function": ""
            },
            {
                "name": "A6",
                "label": "{{T3}} &lt; {{T2}}",
                "function": ""
            },
            {
                "name": "A7",
                "label": "{{T1}} &lt; {{T2}}",
                "function": "",
                "incorrect": true
            },
            {
                "name": "A8",
                "label": "{{T1}} &lt; {{T3}}",
                "function": "",
                "incorrect": true
            },
            {
                "name": "A9",
                "label": "{{T2}} &lt; {{T3}}",
                "function": "",
                "incorrect": true
            },
            {
                "name": "A10",
                "label": "{{T2}} &gt; {{T1}}",
                "function": "",
                "incorrect": true
            },
            {
                "name": "A11",
                "label": "{{T3}} &gt; {{T1}}",
                "function": "",
                "incorrect": true
            },
            {
                "name": "A12",
                "label": "{{T3}} &gt; {{T2}}",
                "function": "",
                "incorrect": true
            }
        ],
        "uniques": true
    },
    "algorithm": {
        "name": "trueFalse",
        "template": "Multiple choice – standard",
        "params": {
            "countCorrect": 1,
            "countIncorrect": 2,
            "showCheckIcon": false,
            "columns": 3
        }
    }
}</t>
  </si>
  <si>
    <t>M2-NyO-5d</t>
  </si>
  <si>
    <t>Descompone y compone números naturales del 100 al 199</t>
  </si>
  <si>
    <t>&lt;p&gt;Observa este ejemplo. Después, arrastra los números para completar la siguiente descomposición.&lt;/p&gt;&lt;p&gt;{{T1}} = 100 + {{T3}} + {{Q2}}&lt;/p&gt;</t>
  </si>
  <si>
    <t xml:space="preserve">{{T2}} = {{A1}} + {{A2}} + {{A3}}
</t>
  </si>
  <si>
    <t>T1= 100+{{Q1}}*10+{{Q2}}
T2=100+{{Q3}}*10+{{Q4}}
T3={{Q1}}*10
A1 = 100
A2 = {{Q3}}*10
A3 = {{Q4}}</t>
  </si>
  <si>
    <t>{
    "id": "M2-NyO-5d-I-1",
    "stimulus": "&lt;p&gt;Look at this example.&lt;/p&gt;&lt;p style=\"text-align: center\"&gt;{{T1}} = 100 + {{T3}} + {{Q2}}&lt;/p&gt;",
    "feedback": "&lt;p&gt;To decompose a number you have to look at the position of each digit.&lt;/p&gt;",
    "hint": "&lt;p&gt;Notice the position of each digit.&lt;/p&gt;",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t>
  </si>
  <si>
    <t>&lt;p&gt;Fíjate en el ejemplo y escribe los números que faltan para completar la siguiente descomposición.&lt;/p&gt;&lt;p&gt;1{{Q1}}{{Q2}} = 100 + {{Q1}}0 + {{Q2}}&lt;/p&gt;</t>
  </si>
  <si>
    <t>{{T1}} = {{A1}} + {{A2}} + {{A3}}</t>
  </si>
  <si>
    <t>T1= 100+{{Q3}}*10+{{Q4}}
A1 = 100
A2={{Q3}}*10
A3={{Q4}}</t>
  </si>
  <si>
    <t>{
    "id": "M2-NyO-5d-E-1",
    "stimulus": "&lt;p&gt;Look at the example and write the missing numbers to complete the following decomposition.&lt;/p&gt;&lt;p style=\"text-align: center\"&gt;1{{Q1}}{{Q2}} = 100 + {{Q1}}0 + {{Q2}}&lt;/p&gt;",
    "feedback": "&lt;p&gt;To decompose a number you have to look at the position of each digit.&lt;/p&gt;",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t>
  </si>
  <si>
    <t>M2-NyO-6a</t>
  </si>
  <si>
    <t>Lee los números del 200 al 299</t>
  </si>
  <si>
    <t>Señala la frase correcta.
El número {{Q1}} se lee \"{{T1}}\".*
El número {{Q1}} se lee \"{{T2}}\".
El número {{Q1}} se lee \"{{T3}}\".</t>
  </si>
  <si>
    <t>Q1= Min = 200; Max = 299; Step = 1
Q2= Min = 200; Max = 299; Step = 1
Q3= Min = 200; Max = 299; Step = 1</t>
  </si>
  <si>
    <t>{
    "id": "M2-NyO-6a-I-1",
    "stimulus": "&lt;p&gt;Select the correct sentence.&lt;/p&gt;",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"T2",
                "label": "{{function}}",
                "function": "Lemonlib.numToWords({{Q2}},'en')",
                "temp": true
            },
            {
                "name": "T3",
                "label": "{{function}}",
                "function": "Lemonlib.numToWords({{Q3}},'en')",
                "temp": true
            },
            {
                "name": "A1",
                "label": "{{Q1}} is read “{{T1}}.”",
                "function": ""
            },
            {
                "name": "A2",
                "label": "{{Q1}} is read “{{T2}}.”",
                "function": "",
                "incorrect": true
            },
            {
                "name": "A3",
                "label": "{{Q1}} is read “{{T3}}.”",
                "function": "",
                "incorrect": true
            }
        ],
        "uniques": true
    },
    "algorithm": {
        "name": "trueFalse",
        "template": "Multiple choice – standard",
        "params": {
            "countCorrect": 1,
            "countIncorrect": 2,
            "showCheckIcon": true
        }
    }
}</t>
  </si>
  <si>
    <t>Une la forma en la que se escriben y leen estos números.
{{Q1}} - {{T1}}
{{Q2}} - {{T2}}
{{Q3}} - {{T3}}</t>
  </si>
  <si>
    <t>{
    "id": "M2-NyO-6a-I-2",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200,
                "max": 299,
                "step": 1
            },
            {
                "name": "Q2",
                "label": null,
                "min": 200,
                "max": 299,
                "step": 1
            },
            {
                "name": "Q3",
                "label": null,
                "min": 200,
                "max": 299,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</si>
  <si>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Completa la forma en la que se escribe este número.</t>
  </si>
  <si>
    <t>T1= 200+{{Q1}}*10+{{Q2}}
T2= Lemonlib.numToWords(200+{{Q1}}*10)
A1= Lemonlib.numToWords({{Q2}})</t>
  </si>
  <si>
    <t>{
    "id": "M2-NyO-6a-E-1",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"200+{{Q1}}*10+{{Q2}}",
                "temp": true
            },
            {
                "name": "T2",
                "label": "{{function}}",
                "function": "Lemonlib.numToWords(200+{{Q1}}*10,'en')",
                "temp": true
            },
            {
                "name": "A1",
                "label": "{{function}}",
                "function": "Lemonlib.numToWords({{Q2}},'en')"
            }
        ],
        "uniques": true
    },
    "algorithm": {
        "name": "calculateOperation",
        "template": "Cloze with text"
    }
}</t>
  </si>
  <si>
    <t>{{T1}}: doscientos {{A1}}</t>
  </si>
  <si>
    <t>T1= 200+{{Q1}}
A1= Lemonlib.numToWords({{Q1}})</t>
  </si>
  <si>
    <t>{
    "id": "M2-NyO-6a-E-2",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two hundred and {{response}}&lt;/p&gt;",
    "seed": {
        "parameters": [
            {
                "name": "Q1",
                "label": null,
                "min": 10,
                "max": 30,
                "step": 1
            }
        ],
        "calculated": [
            {
                "name": "T1",
                "label": "{{function}}",
                "function": "200+{{Q1}}",
                "temp": true
            },
            {
                "name": "A1",
                "label": "{{function}}",
                "function": "Lemonlib.numToWords({{Q1}},'en')"
            }
        ],
        "uniques": true
    },
    "algorithm": {
        "name": "calculateOperation",
        "template": "Cloze with text"
    }
}</t>
  </si>
  <si>
    <t>{{T1}}: doscientos {{A1}} y {{T2}}</t>
  </si>
  <si>
    <t>T1= 200+{{Q1}}*10+{{Q2}}
T2= Lemonlib.numToWords({{Q2}})
A1= Lemonlib.numToWords({{Q1}}*10)</t>
  </si>
  <si>
    <t>{
    "id": "M2-NyO-6a-E-3",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two hundred and {{response}}-{{T2}}&lt;/p&gt;",
    "seed": {
        "parameters": [
            {
                "name": "Q1",
                "label": null,
                "min": 3,
                "max": 9,
                "step": 1
            },
            {
                "name": "Q2",
                "label": null,
                "min": 1,
                "max": 9,
                "step": 1
            }
        ],
        "calculated": [
            {
                "name": "T1",
                "label": "{{function}}",
                "function": "200+{{Q1}}*10+{{Q2}}",
                "temp": true
            },
            {
                "name": "T2",
                "label": "{{function}}",
                "function": "Lemonlib.numToWords({{Q2}},'en')",
                "temp": true
            },
            {
                "name": "A1",
                "label": "{{function}}",
                "function": "Lemonlib.numToWords({{Q1}}*10,'en')"
            }
        ],
        "uniques": true
    },
    "algorithm": {
        "name": "calculateOperation",
        "template": "Cloze with text"
    }
}</t>
  </si>
  <si>
    <t>T1= 200+{{Q1}}
T2= Lemonlib.numToWords({{Q1}})
A1= "doscientos"</t>
  </si>
  <si>
    <t>{
    "id": "M2-NyO-6a-E-4",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"200+{{Q1}}",
                "temp": true
            },
            {
                "name": "T2",
                "label": "{{function}}",
                "function": "Lemonlib.numToWords({{Q1}},'en')",
                "temp": true
            },
            {
                "name": "A1",
                "label": "two hundred",
                "function": ""
            }
        ],
        "uniques": true
    },
    "algorithm": {
        "name": "calculateOperation",
        "template": "Cloze with text"
    }
}</t>
  </si>
  <si>
    <t>M2-NyO-6b</t>
  </si>
  <si>
    <t>Escribe los números del 200 al 299</t>
  </si>
  <si>
    <t>Arrastra la forma en la que se escribe este número.</t>
  </si>
  <si>
    <t>{{T1}}: {{A1}}</t>
  </si>
  <si>
    <t>T1= Lemonlib.numToWords({{Q1}})
A1 = {{Q1}}
A2 = {{Q2}}
A3 = {{Q3}}</t>
  </si>
  <si>
    <t>{
    "id": "M2-NyO-6b-I-1",
    "stimulus": "&lt;p&gt;Drag the correct number to the following spelling.&lt;/p&gt;",
    "feedback": "&lt;p&gt;The position of each digit determines the way in which the number is read and spelled.&lt;/p&gt;",
    "hint": "&lt;p&gt;The position of each digit determines the way in which the number is read and spelled.&lt;/p&gt;",
    "template": "&lt;p&gt;{{T1}}: {{response}}&lt;/p&gt;",
    "seed": {
        "parameters": [
            {
                "name": "Q1",
                "label": null,
                "min": 200,
                "max": 299,
                "step": 1
            },
            {
                "name": "Q2",
                "label": null,
                "min": 200,
                "max": 299,
                "step": 1
            },
            {
                "name": "Q3",
                "label": null,
                "min": 200,
                "max": 299,
                "step": 1
            }
        ],
        "calculated": [
            {
                "name": "T1",
                "label": "{{function}}",
                "function": "Lemonlib.numToWords({{Q1}},'en')[0].toUpperCase() + Lemonlib.numToWords({{Q1}},'en').slice(1,)",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</si>
  <si>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T1= Lemonlib.numToWords({{Q1}})
group1 = A1*, A2, A3
A1 = {{Q1}}
A2 = {{Q2}}
A3 = {{Q3}}</t>
  </si>
  <si>
    <t>{
    "id": "M2-NyO-6b-I-2",
    "stimulus": "&lt;p&gt;Select the correct option.&lt;/p&gt;",
    "template": "&lt;p&gt;The number “{{T1}}” is {{response}}.&lt;/p&gt;",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t>
  </si>
  <si>
    <t>Escribe el número \"{{T1}}\".</t>
  </si>
  <si>
    <t>Q1= Min = 200; Max = 299; Step = 1</t>
  </si>
  <si>
    <t>{
    "id": "M2-NyO-6b-E-1",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200,
                "max": 299,
                "step": 1
            }
        ],
        "calculated": [
            {
                "name": "T1",
                "label": null,
                "function": "Lemonlib.numToWords({{Q1}},'en')",
                "temp": true
            },
            {
                "name": "A1",
                "label": null,
                "function": "{{Q1}}"
            }
        ],
        "uniques": true
    },
    "algorithm": {
        "name": "calculateOperation",
        "params": {
            "method": "equivLiteral",
            "keyboard": "NUMERICAL"
        }
    }
}</t>
  </si>
  <si>
    <t>M2-NyO-6c</t>
  </si>
  <si>
    <t>Ordena los números del 200 al 299</t>
  </si>
  <si>
    <t>{
    "id": "M2-NyO-6c-I-1",
    "stimulus": "&lt;p&gt;Drag and put these numbers in order from lowest to highest.&lt;/p&gt;",
    "template": "&lt;p style=\"text-align:center;\"&gt;{{response}} &lt; {{response}} &lt; {{response}}&lt;/p&gt;",
    "feedback": "&lt;p&gt;Compare the numbers starting &lt;b&gt;with the digit on the left&lt;/b&gt;:&lt;/p&gt;&lt;p style=\"text-align: center\"&gt;&lt;b&gt;{{T1}}&lt;/b&gt;{{T2}} &lt; &lt;b&gt;{{T3}}&lt;/b&gt;{{T4}} &lt; &lt;b&gt;{{T5}}&lt;/b&gt;{{T6}}&lt;/p&gt;",
    "hint": "&lt;p&gt;Compare the numbers starting with the digit on the left.&lt;/p&gt;",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</si>
  <si>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Arrastra un número para que esta comparación sea correcta.</t>
  </si>
  <si>
    <t>{{Q1}} &lt; {{A1}}</t>
  </si>
  <si>
    <t>Q1= Min = 220; Max = 279; Step = 1
Q2=Min = 1; Max = 20; 1
Q3=Min = 1; Max = 20; 1
Q4=Min = 1; Max = 20; 1</t>
  </si>
  <si>
    <t>A1 = {{Q1}}+{{Q2}}
A2 = {{Q1}}-{{Q3}}
A3 = {{Q1}}-{{Q4}}</t>
  </si>
  <si>
    <t>{
    "id": "M2-NyO-6c-E-1",
    "stimulus": "&lt;p&gt;Drag a number to complete the following comparison.&lt;/p&gt;",
    "feedback": "&lt;p&gt;Compare the numbers starting &lt;b&gt;with the digit on the left&lt;/b&gt;:&lt;/p&gt;&lt;p style=\"text-align: center\"&gt;&lt;b&gt;{{T1}}&lt;/b&gt;{{T2}} &lt; &lt;b&gt;{{T3}}&lt;/b&gt;{{T4}}&lt;/p&gt;",
    "hint": "&lt;p&gt;Compare the numbers starting with the digit on the left.&lt;/p&gt;",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</si>
  <si>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Ordena los números del 200 al 300</t>
  </si>
  <si>
    <t>{{Q1}} &gt; {{A1}}</t>
  </si>
  <si>
    <t>A1 = {{Q1}}-{{Q2}}
A2 = {{Q1}}+{{Q3}}
A3 = {{Q1}}+{{Q4}}</t>
  </si>
  <si>
    <t>{
    "id": "M2-NyO-6c-E-2",
    "stimulus": "&lt;p&gt;Drag a number to complete the following comparison.&lt;/p&gt;",
    "feedback": "&lt;p&gt;Compare the numbers starting &lt;b&gt;with the digit on the left&lt;/b&gt;:&lt;/p&gt;&lt;p style=\"text-align: center\"&gt;&lt;b&gt;{{T1}}&lt;/b&gt;{{T2}} &gt; &lt;b&gt;{{T3}}&lt;/b&gt;{{T4}}&lt;/p&gt;",
    "hint": "&lt;p&gt;Compare the numbers starting with the digit on the left.&lt;/p&gt;",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t>
  </si>
  <si>
    <t>M2-NyO-6d</t>
  </si>
  <si>
    <t>Descompone y compone números naturales del 200 al 299</t>
  </si>
  <si>
    <t>Elige la descomposición del número {{T1}}.
200 + {{Q1}}0 + {{Q2}}*
200 + {{Q2}}0 + {{Q1}}
{{Q1}}00 + 20 + {{Q2}}
{{Q2}}00 + {{Q1}}0 + 2
(Se ven 3).¡</t>
  </si>
  <si>
    <t>T1= 200+{{Q1}}*10+{{Q2}}</t>
  </si>
  <si>
    <t>{
    "id": "M2-NyO-6d-I-1",
    "stimulus": "&lt;p&gt;Choose the decomposition of the number {{T1}}.&lt;/p&gt;",
    "hint": "&lt;p&gt;Notice the position of each digit.&lt;/p&gt;",
    "feedback": "&lt;p&gt;To decompose a number you have to look at the position of each digit:&lt;/p&gt;&lt;p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t>
  </si>
  <si>
    <t>&lt;p&gt;Fíjate en el ejemplo y escribe la siguiente descomposición.&lt;/p&gt;&lt;p&gt;2{{Q1}}{{Q2}} = 200 + {{Q1}}0 + {{Q2}}&lt;/p&gt;</t>
  </si>
  <si>
    <t>T1= 200+{{Q3}}*10+{{Q4}}
A1 = 200
A2={{Q3}}*10
A3={{Q4}}</t>
  </si>
  <si>
    <t>{
    "id": "M2-NyO-6d-E-1",
    "stimulus": "&lt;p&gt;Look at the example and type the following decomposition.&lt;/p&gt;&lt;p style=\"text-align: center\"&gt;2{{Q1}}{{Q2}} = 200 + {{Q1}}0 + {{Q2}}&lt;/p&gt;",
    "feedback": "&lt;p&gt;To decompose a number you have to look at the position of each digit:&lt;/p&gt;&lt;p style=\"text-align: center\"&gt;&lt;span style=\"color: #2C9CDC\"&gt;2&lt;/span&gt;&lt;span style=\"color: #E3360C\"&gt;{{Q3}}&lt;/span&gt;&lt;span style=\"color: #2CC133\"&gt;{{Q4}}&lt;/span&gt; = &lt;span style=\"color: #2C9CDC\"&gt;200&lt;/span&gt;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t>
  </si>
  <si>
    <t>M2-NyO-7a</t>
  </si>
  <si>
    <t>Lee los números del 300 al 399</t>
  </si>
  <si>
    <t>Une con líneas los números y la forma en que se leen.
{{Q1}} {{T1}}
{{Q2}} {{T2}}
{{Q3}} {{T3}}</t>
  </si>
  <si>
    <t>Q1-Q3= Min = 300; Max = 399; Step=1</t>
  </si>
  <si>
    <t>T1 = Lemonlib.numToWords({{Q1}})
T2 = Lemonlib.numToWords({{Q2}})
T3 = Lemonlib.numToWords({{Q3}})</t>
  </si>
  <si>
    <t>{
    "id": "M2-NyO-7a-I-1",
    "stimulus": "&lt;p&gt;Drag each spelling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300,
                "max": 399,
                "step": 1
            },
            {
                "name": "Q2",
                "label": null,
                "min": 300,
                "max": 399,
                "step": 1
            },
            {
                "name": "Q3",
                "label": null,
                "min": 300,
                "max": 399,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t>
  </si>
  <si>
    <t>Q1= Min = 300; Max = 399; Step=1
Q2= Min = 300; Max = 399; Step=1
Q3= Min = 300; Max = 399; Step=1</t>
  </si>
  <si>
    <t>A1 = Lemonlib.numToWords({{Q1}})
A2 = Lemonlib.numToWords({{Q2}})
A3 = Lemonlib.numToWords({{Q3}})</t>
  </si>
  <si>
    <t>{
    "id": "M2-NyO-7a-I-2",
    "stimulus": "&lt;p&gt;Select the correct spelling of the number {{Q1}}.&lt;/p&gt;",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false,"columns":3
        }
    }
}</t>
  </si>
  <si>
    <t>T1= 300+{{Q1}}*10+{{Q2}}
T2= Lemonlib.numToWords(300+{{Q1}}*10)
A1= Lemonlib.numToWords({{Q2}})</t>
  </si>
  <si>
    <t>{
    "id": "M2-NyO-7a-E-1",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"300+{{Q1}}*10+{{Q2}}",
                "temp": true
            },
            {
                "name": "T2",
                "label": "{{function}}",
                "function": "Lemonlib.numToWords(300+{{Q1}}*10,'en')",
                "temp": true
            },
            {
                "name": "A1",
                "label": "{{function}}",
                "function": "Lemonlib.numToWords({{Q2}},'en')"
            }
        ],
        "uniques": true
    },
    "algorithm": {
        "name": "calculateOperation",
        "template": "Cloze with text"
    }
}</t>
  </si>
  <si>
    <t>{{T1}}: trescientos {{A1}}</t>
  </si>
  <si>
    <t>T1= 300+{{Q1}}
A1= Lemonlib.numToWords({{Q1}})</t>
  </si>
  <si>
    <t>{
    "id": "M2-NyO-7a-E-2",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three hundred and {{response}}&lt;/p&gt;",
    "seed": {
        "parameters": [
            {
                "name": "Q1",
                "label": null,
                "min": 10,
                "max": 30,
                "step": 1
            }
        ],
        "calculated": [
            {
                "name": "T1",
                "label": "{{function}}",
                "function": "300+{{Q1}}",
                "temp": true
            },
            {
                "name": "A1",
                "label": "{{function}}",
                "function": "Lemonlib.numToWords({{Q1}},'en')"
            }
        ],
        "uniques": true
    },
    "algorithm": {
        "name": "calculateOperation",
        "template": "Cloze with text"
    }
}</t>
  </si>
  <si>
    <t>{{T1}}: trescientos {{A1}} y {{T2}}</t>
  </si>
  <si>
    <t>T1= 300+{{Q1}}*10+{{Q2}}
T2= Lemonlib.numToWords({{Q2}})
A1= Lemonlib.numToWords({{Q1}}*10)</t>
  </si>
  <si>
    <t>{
    "id": "M2-NyO-7a-E-3",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three hundred {{response}}-{{T2}}&lt;/p&gt;",
    "seed": {
        "parameters": [
            {
                "name": "Q1",
                "label": null,
                "min": 3,
                "max": 9,
                "step": 1
            },
            {
                "name": "Q2",
                "label": null,
                "min": 1,
                "max": 9,
                "step": 1
            }
        ],
        "calculated": [
            {
                "name": "T1",
                "label": "{{function}}",
                "function": "300+{{Q1}}*10+{{Q2}}",
                "temp": true
            },
            {
                "name": "T2",
                "label": "{{function}}",
                "function": "Lemonlib.numToWords({{Q2}},'en')",
                "temp": true
            },
            {
                "name": "A1",
                "label": "{{function}}",
                "function": "Lemonlib.numToWords({{Q1}}*10,'en')"
            }
        ],
        "uniques": true
    },
    "algorithm": {
        "name": "calculateOperation",
        "template": "Cloze with text"
    }
}</t>
  </si>
  <si>
    <t>T1= 300+{{Q1}}
T3= Lemonlib.numToWords({{Q1}})
A1= "trescientos"</t>
  </si>
  <si>
    <t>{
    "id": "M2-NyO-7a-E-4",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"300+{{Q1}}",
                "temp": true
            },
            {
                "name": "T2",
                "label": "{{function}}",
                "function": "Lemonlib.numToWords({{Q1}},'en')",
                "temp": true
            },
            {
                "name": "A1",
                "label": "three hundred",
                "function": ""
            }
        ],
        "uniques": true
    },
    "algorithm": {
        "name": "calculateOperation",
        "template": "Cloze with text"
    }
}</t>
  </si>
  <si>
    <t>M2-NyO-7b</t>
  </si>
  <si>
    <t>Escribe los números del 300 al 399</t>
  </si>
  <si>
    <t>Di si estos números están bien o mal escritos.
El número \"{{T1}}\" se escribe {{Q1}}.*
El número \"{{T2}}\" se escribe {{Q2}}.*
El número \"{{T7}}\" se escribe {{Q3}}.
El número \"{{T8}}\" se escribe {{Q4}}.
El número \"{{T9}}\" se escribe {{Q5}}.
El número \"{{T10}}\" se escribe {{Q6}}.
(Se ven 3: dos true, etiquetas "correcto"/"incorrecto")</t>
  </si>
  <si>
    <t>Q1= Min = 300; Max = 399; Step=1
Q2= Min = 300; Max = 399; Step=1
Q3= Min = 310; Max = 399; Step=1
Q4= Min = 300; Max = 389; Step=1
Q5= Min = 300; Max = 399; Step=1
Q6= Min = 300; Max = 399; Step=1</t>
  </si>
  <si>
    <t>T1 = Lemonlib.numToWords({{Q1}})
T2 = Lemonlib.numToWords({{Q2}})
T3 = Lemonlib.numToWords({{Q3}}-10)
T4 = Lemonlib.numToWords({{Q4}}+10)
T5 = Lemonlib.numToWords({{Q5}}-100)
T6 = Lemonlib.numToWords({{Q6}}+100)
T7 = {{Q3}}-10
T8 = {{Q4}}+10
T9 = {{Q5}}-100
T10 = {{Q6}}+100</t>
  </si>
  <si>
    <t>&lt;p&gt;La posición de cada cifra determina la forma en la que se lee.&lt;/p&gt;
&lt;p&gt;A3 es el {{T7}}.&lt;/p&gt;
&lt;p&gt;A4 es el {{T8}}.&lt;/p&gt;
&lt;p&gt;A5 es el {{T9}}.&lt;/p&gt;
&lt;p&gt;A6 es el {{T10}}.&lt;/p&gt;</t>
  </si>
  <si>
    <t>{
    "id": "M2-NyO-7b-I-1",
    "stimulus": "&lt;p&gt;Are these numbers spelled correctly or incorrectly? Select the correct option.&lt;/p&gt;",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is written as {{Q1}}.",
                "function": "Lemonlib.numToWords({{Q1}},'en')[0].toUpperCase() + Lemonlib.numToWords({{Q1}},'en').slice(1,)"
            },
            {
                "name": "A2",
                "label": "“{{function}}” is written as {{Q2}}.",
                "function": "Lemonlib.numToWords({{Q2}},'en')[0].toUpperCase() + Lemonlib.numToWords({{Q2}},'en').slice(1,)"
            },
            {
                "name": "A3",
                "label": "“{{function}}” is written as {{Q3}}.",
                "function": "Lemonlib.numToWords({{Q3}}-10,'en')[0].toUpperCase() + Lemonlib.numToWords({{Q3}}-10,'en').slice(1,)",
                "incorrect": true,
                "feedback": "&lt;p&gt;{{Q3}} is spelled as “{{T3}}”.&lt;/p&gt;"
            },
            {
                "name": "A4",
                "label": "“{{function}}” is written as {{Q4}}.",
                "function": "Lemonlib.numToWords({{Q4}}+10,'en')[0].toUpperCase() + Lemonlib.numToWords({{Q4}}+10,'en').slice(1,)",
                "incorrect": true,
                "feedback": "&lt;p&gt;{{Q4}} is spelled as “{{T4}}”.&lt;/p&gt;"
            },
            {
                "name": "A5",
                "label": "“{{function}}” is written as {{Q5}}.",
                "function": "Lemonlib.numToWords({{Q5}}-100,'en')[0].toUpperCase() + Lemonlib.numToWords({{Q5}}-100,'en').slice(1,)",
                "incorrect": true,
                "feedback": "&lt;p&gt;{{Q5}} is spelled as “{{T5}}”.&lt;/p&gt;"
            },
            {
                "name": "A6",
                "label": "“{{function}}” is written as {{Q6}}.",
                "function": "Lemonlib.numToWords({{Q6}}+100,'en')[0].toUpperCase() + Lemonlib.numToWords({{Q6}}+100,'en').slice(1,)",
                "incorrect": true,
                "feedback": "&lt;p&gt;{{Q6}} is spelled as “{{T6}}”.&lt;/p&gt;"
            }
        ],
        "uniques": true
    },
    "algorithm": {
        "name": "trueFalse",
        "template": "Choice matrix – inline",
        "params": {
            "countCorrect": 2,
            "countIncorrect": 1,
            "showCheckIcon": false,
            "options": [
                "Correct",
                "Incorrect"
            ]
        }
    }
}</t>
  </si>
  <si>
    <t>¿Qué número es \"{{T1}}\"?
{{Q1}}*
{{Q2}}
{{Q3}}</t>
  </si>
  <si>
    <t>T1 = Lemonlib.numToWords({{Q1}})</t>
  </si>
  <si>
    <t>{
    "id": "M2-NyO-7b-I-2",
    "stimulus": "&lt;p&gt;What number is “{{T1}}”?&lt;/p&gt;",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"T1",
                "label": "{{function}}",
                "function": "Lemonlib.numToWords({{Q1}},'eng')",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</si>
  <si>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300; Max = 399; Step = 1</t>
  </si>
  <si>
    <t>T1= Lemonlib.numToWords({{Q1}})
A1={{Q1}}</t>
  </si>
  <si>
    <t>{
    "id": "M2-NyO-7b-E-1",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300,
                "max": 399,
                "step": 1
            }
        ],
        "calculated": [
            {
                "name": "T1",
                "label": null,
                "function": " Lemonlib.numToWords({{Q1}},'eng')",
                "temp": true
            },
            {
                "name": "A1",
                "label": null,
                "function": "{{Q1}}"
            }
        ],
        "uniques": true
    },
    "algorithm": {
        "name": "calculateOperation",
        "params": {
            "method": "equivLiteral",
            "keyboard": "NUMERICAL"
        }
    }
}</t>
  </si>
  <si>
    <t>M2-NyO-7c</t>
  </si>
  <si>
    <t>Ordena los números del 300 al 399</t>
  </si>
  <si>
    <t>Q1 = Min = 300; Max = 399; Step=1
Q2 = Min = 300; Max = 399; Step=1</t>
  </si>
  <si>
    <t>{
    "id": "M2-NyO-7c-I-1",
    "stimulus": "&lt;p&gt;Drag and put these numbers in order from highest to lowest.&lt;/p&gt;",
    "template": "&lt;p style= \"text-align:center;\"&gt;{{response}} &gt; {{response}} &gt; {{response}}&lt;/p&gt;",
    "hint": "&lt;p&gt;Compare the numbers starting &lt;b&gt;with the digit on the left&lt;/b&gt;.&lt;/p&gt;",
    "feedback": "&lt;p&gt;Compare the numbers starting &lt;b&gt;with the digit on the left&lt;/b&gt;:&lt;/p&gt;&lt;p style=\"text-align: center\"&gt;&lt;b&gt;{{T1}}&lt;/b&gt;{{T2}} &gt; &lt;b&gt;{{T3}}&lt;/b&gt;{{T4}} &gt; &lt;b&gt;{{T5}}&lt;/b&gt;{{T6}}&lt;/p&gt;",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</si>
  <si>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Elige el signo correcto en esta comparación.</t>
  </si>
  <si>
    <t>{{T1}} {{group1}} {{T2}}</t>
  </si>
  <si>
    <t>Q1= Min = 300; Max = 399; Step=1
Q2= Min = 300; Max = 399; Step=1</t>
  </si>
  <si>
    <t>T1=math.max({{Q1}},{{Q2}})
T2=math.min({{Q1}},{{Q2}})
group1 = &lt;, &gt;*</t>
  </si>
  <si>
    <t>{
    "id": "M2-NyO-7c-E-1",
    "stimulus": "&lt;p&gt;Choose the correct sign in this comparison.&lt;/p&gt;",
    "template": "&lt;p style=\"text-align: center\"&gt;{{T1}} {{response}} {{T2}}&lt;/p&gt;",
    "hint": "&lt;p&gt;Compare the numbers starting &lt;b&gt;with the digit on the left&lt;/b&gt;.&lt;/p&gt;",
    "feedback": "&lt;p&gt;Compare the numbers starting &lt;b&gt;with the digit on the left&lt;/b&gt;:&lt;/p&gt;&lt;p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t>
  </si>
  <si>
    <t>Ordena los números del 300 al 400</t>
  </si>
  <si>
    <t>{{T2}} {{group1}} {{T1}}</t>
  </si>
  <si>
    <t>T1=math.max({{Q1}},{{Q2}})
T2=math.min({{Q1}},{{Q2}})
group1 = &lt;*, &gt;</t>
  </si>
  <si>
    <t>{
    "id": "M2-NyO-7c-E-2",
    "stimulus": "&lt;p&gt;Choose the correct sign in this comparison.&lt;/p&gt;",
    "template": "&lt;p style=\"text-align: center\"&gt;{{T2}} {{response}} {{T1}}&lt;/p&gt;",
    "hint": "&lt;p&gt;Compare the numbers starting &lt;b&gt;with the digit on the left&lt;/b&gt;.&lt;/p&gt;",
    "feedback": "&lt;p&gt;Compare the numbers starting &lt;b&gt;with the digit on the left&lt;/b&gt;:&lt;/p&gt;&lt;p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t>
  </si>
  <si>
    <t>M2-NyO-7d</t>
  </si>
  <si>
    <t>Descompone y compone números naturales del 300 al 399</t>
  </si>
  <si>
    <t>&lt;p&gt;Fíjate en el ejemplo y arrasta los números para completar la siguiente descomposición.&lt;/p&gt;&lt;p&gt;3{{Q1}}{{Q2}} = 300 + {{Q1}}0 + {{Q2}}&lt;/p&gt;</t>
  </si>
  <si>
    <t>T1= 300+{{Q3}}*10+{{Q4}}
A1 = 300
A2={{Q3}}*10
A3={{Q4}}
A4={{Q3}}
A5={{Q4}}*10</t>
  </si>
  <si>
    <t>{
    "id": "M2-NyO-7d-I-1",
    "stimulus": "&lt;p&gt;Look at this example:&lt;/p&gt;&lt;p style=\"text-align: center\"&gt;3{{Q1}}{{Q2}} = 300 + {{Q1}}0 + {{Q2}}&lt;/p&gt;&lt;p&gt;Drag the numbers to complete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t>
  </si>
  <si>
    <t>&lt;p&gt;Fíjate en el ejemplo y escribe los números para completar la siguiente descomposición.&lt;/p&gt;&lt;p&gt;3{{Q1}}{{Q2}} = 300 + {{Q1}}0 + {{Q2}}&lt;/p&gt;</t>
  </si>
  <si>
    <t>T1= 300+{{Q3}}*10+{{Q4}}
A1 = 300
A2={{Q3}}*10
A3={{Q4}}</t>
  </si>
  <si>
    <t>{
    "id": "M2-NyO-7d-E-1",
    "stimulus": "&lt;p&gt;Look at this example:&lt;/p&gt;&lt;p style=\"text-align: center\"&gt;3{{Q1}}{{Q2}} = 300 + {{Q1}}0 + {{Q2}}&lt;/p&gt;&lt;p&gt;Type the numbers of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t>
  </si>
  <si>
    <t>M2-NyO-8a</t>
  </si>
  <si>
    <t>Lee los números del 400 al 499</t>
  </si>
  <si>
    <t>¿Cómo se lee el número {{Q1}}? Arrastra la opción correcta.</t>
  </si>
  <si>
    <t>Q1= Min = 400; Max =499; Step = 1
Q2= Min = 400; Max =499; Step = 1
Q3= Min = 400; Max =499; Step = 1</t>
  </si>
  <si>
    <t>{
    "id": "M2-NyO-8a-I-1",
    "stimulus": "&lt;p&gt;Drag the correct option.&lt;/p&gt;",
    "feedback": "&lt;p&gt;The position of each digit determines how it is read.&lt;/p&gt;",
    "hint": "&lt;p&gt;The position of each digit determines how it is read.&lt;/p&gt;",
    "template": "{{Q1}} is read {{response}}.&lt;/p&gt;",
    "seed": {
        "parameters": [
            {
                "name": "Q1",
                "label": null,
                "min": 400,
                "max": 499,
                "step": 1
            },
            {
                "name": "Q2",
                "label": null,
                "min": 400,
                "max": 499,
                "step": 1
            },
            {
                "name": "Q3",
                "label": null,
                "min": 400,
                "max": 499,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t>
  </si>
  <si>
    <t>Selecciona cómo se lee el número {{Q1}}.
{{T1}}*
{{T2}}
{{T3}}</t>
  </si>
  <si>
    <t>Q1= Min = 400; Max = 499; Step = 1
Q2= Min = 400; Max = 499; Step = 1
Q3= Min = 400; Max = 499; Step = 1</t>
  </si>
  <si>
    <t>{
    "id": "M2-NyO-8a-I-2",
    "stimulus": "&lt;p&gt;Select how the number {{Q1}} is read.&lt;/p&gt;",
    "feedback": "&lt;p&gt;The position of each digit determines how it is read.&lt;/p&gt;",
    "hint": "&lt;p&gt;The position of each digit determines how it is read.&lt;/p&gt;",
    "seed": {
        "parameters": [
            {
                "name": "Q1",
                "label": null,
                "min": 400,
                "max": 499,
                "step": 5
            },
            {
                "name": "Q2",
                "label": null,
                "min": 400,
                "max": 499,
                "step": 1
            },
            {
                "name": "Q3",
                "label": null,
                "min": 400,
                "max": 499,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t>
  </si>
  <si>
    <t>T1= 400+{{Q1}}*10+{{Q2}}
T2= Lemonlib.numToWords(400+{{Q1}}*10)
A1= Lemonlib.numToWords({{Q2}})</t>
  </si>
  <si>
    <t>{
    "id": "M2-NyO-8a-E-1",
    "stimulus": "&lt;p&gt;Complete with the remaining part of this number.&lt;/p&gt;",
    "feedback": "&lt;p&gt;The position of each digit determines how it is read.&lt;/p&gt;",
    "hint": "&lt;p&gt;The position of each digit determines how it is read.&lt;/p&gt;",
    "template": "&lt;p&gt;{{T1}}: {{T2}} and {{response}}&lt;/p&gt;",
    "seed": {
        "parameters": [
            {
                "name": "Q1",
                "label": null,
                "min": 3,
                "max": 9,
                "step": 1
            },
            {
                "name": "Q2",
                "label": null,
                "min": 1,
                "max": 9,
                "step": 1
            }
        ],
        "calculated": [
            {
                "name": "T1",
                "label": "{{function}}",
                "function": "400+{{Q1}}*10+{{Q2}}",
                "temp": true
            },
            {
                "name": "T2",
                "label": "{{function}}",
                "function": "Lemonlib.numToWords(400+{{Q1}}*10,'en')",
                "temp": true
            },
            {
                "name": "A1",
                "label": "{{function}}",
                "function": "Lemonlib.numToWords({{Q2}},'en')"
            }
        ],
        "uniques": true
    },
    "algorithm": {
        "name": "calculateOperation",
        "template": "Cloze with text"
    }
}</t>
  </si>
  <si>
    <t>{{T1}}: cuatrocientos {{A1}}</t>
  </si>
  <si>
    <t>T1= 400+{{Q1}}
A1= Lemonlib.numToWords({{Q1}})</t>
  </si>
  <si>
    <t>{
    "id": "M2-NyO-8a-E-2",
    "stimulus": "&lt;p&gt;How do you write this number? Fill in the blank.&lt;/p&gt;",
    "feedback": "&lt;p&gt;The position of each digit determines how it is read.&lt;/p&gt;",
    "hint": "&lt;p&gt;The position of each digit determines how it is read.&lt;/p&gt;",
    "template": "{{T1}}: four hundred and {{response}}&lt;/p&gt;",
    "seed": {
        "parameters": [
            {
                "name": "Q1",
                "label": null,
                "min": 10,
                "max": 30,
                "step": 1
            }
        ],
        "calculated": [
            {
                "name": "T1",
                "label": "{{function}}",
                "function": "400+{{Q1}}",
                "temp": true
            },
            {
                "name": "A1",
                "label": "{{function}}",
                "function": "Lemonlib.numToWords({{Q1}},'en')"
            }
        ],
        "uniques": true
    },
    "algorithm": {
        "name": "calculateOperation",
        "template": "Cloze with text"
    }
}</t>
  </si>
  <si>
    <t>{{T1}}: cuatrocientos {{A1}} y {{T2}}</t>
  </si>
  <si>
    <t>T1= 400+{{Q1}}*10+{{Q2}}
T2= Lemonlib.numToWords({{Q2}})
A1= Lemonlib.numToWords({{Q1}}*10)</t>
  </si>
  <si>
    <t>{
    "id": "M2-NyO-8a-E-3",
    "stimulus": "&lt;p&gt;How do you write this number? Fill in the blank.&lt;/p&gt;",
    "feedback": "&lt;p&gt;The position of each digit determines how it is read.&lt;/p&gt;",
    "hint": "&lt;p&gt;The position of each digit determines how it is read.&lt;/p&gt;",
    "template": "&lt;p&gt;{{T1}}: four hundred and {{response}} {{T2}}&lt;/p&gt;",
    "seed": {
        "parameters": [
            {
                "name": "Q1",
                "label": null,
                "min": 3,
                "max": 9,
                "step": 1
            },
            {
                "name": "Q2",
                "label": null,
                "min": 1,
                "max": 9,
                "step": 1
            }
        ],
        "calculated": [
            {
                "name": "T1",
                "label": "{{function}}",
                "function": "400+{{Q1}}*10+{{Q2}}",
                "temp": true
            },
            {
                "name": "T2",
                "label": "{{function}}",
                "function": "Lemonlib.numToWords({{Q2}},'en')",
                "temp": true
            },
            {
                "name": "A1",
                "label": "{{function}}",
                "function": "Lemonlib.numToWords({{Q1}}*10,'en')"
            }
        ],
        "uniques": true
    },
    "algorithm": {
        "name": "calculateOperation",
        "template": "Cloze with text"
    }
}</t>
  </si>
  <si>
    <t>T1= 400+{{Q1}}
T3= Lemonlib.numToWords({{Q1}})
A1= "cuatrocientos"</t>
  </si>
  <si>
    <t>{
    "id": "M2-NyO-8a-E-4",
    "stimulus": "&lt;p&gt;How do you write this number? Fill in the blank.&lt;/p&gt;",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"400+{{Q1}}",
                "temp": true
            },
            {
                "name": "T2",
                "label": "{{function}}",
                "function": "Lemonlib.numToWords({{Q1}},'en')",
                "temp": true
            },
            {
                "name": "A1",
                "label": "four hundred",
                "function": ""
            }
        ],
        "uniques": true
    },
    "algorithm": {
        "name": "calculateOperation",
        "template": "Cloze with text"
    }
}</t>
  </si>
  <si>
    <t>M2-NyO-8b</t>
  </si>
  <si>
    <t>Escribe los números del 400 al 499</t>
  </si>
  <si>
    <t>Une con líneas los números y la forma en que se leen.
{{T1}} {{Q1}}
{{T2}} {{Q2}}
{{T3}} {{Q3}}</t>
  </si>
  <si>
    <t>Q1= Min=400; Max=499; Step=1
Q2= Min=400; Max=499; Step=1
Q3= Min=400; Max=499; Step=1</t>
  </si>
  <si>
    <t>{
    "id": "M2-NyO-8b-I-1",
    "stimulus": "&lt;p&gt;Drag the numbers to their corresponding places.&lt;/p&gt;",
    "feedback": "&lt;p&gt;The position of each digit determines how it is read.&lt;/p&gt;",
    "hint": "&lt;p&gt;The position of each digit determines how it is read.&lt;/p&gt;",
    "seed": {
        "parameters": [
            {
                "name": "Q1",
                "label": null,
                "min": 400,
                "max": 499,
                "step": 1
            },
            {
                "name": "Q2",
                "label": null,
                "min": 400,
                "max": 499,
                "step": 1
            },
            {
                "name": "Q3",
                "label": null,
                "min": 400,
                "max": 499,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</si>
  <si>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Completa la siguiente frase.</t>
  </si>
  <si>
    <t>T1 = Lemonlib.numToWords({{Q1}})
group1 = Q1*, Q2, Q3</t>
  </si>
  <si>
    <t>{
    "id": "M2-NyO-8b-I-2",
    "stimulus": "&lt;p&gt;Complete the following sentence.&lt;/p&gt;",
    "template": "&lt;p&gt;The number “{{T1}}” is written as {{response}}.&lt;/p&gt;",
    "feedback": "&lt;p&gt;The position of each digit determines the way in which the number is read and spelled.&lt;/p&gt;",
    "hint": "&lt;p&gt;The position of each digit determines the way in which the number is read and spelled.&lt;/p&gt;",
    "seed": {
        "parameters": [
            {
                "name": "Q1",
                "label": null,
                "min": 400,
                "max": 499,
                "step": 1
            },
            {
                "name": "Q2",
                "label": null,
                "min": 400,
                "max": 499,
                "step": 1
            },
            {
                "name": "Q3",
                "label": null,
                "min": 400,
                "max": 499,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t>
  </si>
  <si>
    <t>Q1= Min = 400; Max = 499; Step = 1</t>
  </si>
  <si>
    <t>{
    "id": "M2-NyO-8b-E-1",
    "stimulus": "&lt;p&gt;Type the number “{{T1}}.”&lt;/p&gt;",
    "feedback": "&lt;p&gt;The position of each digit determines how it is read.&lt;/p&gt;",
    "hint": "&lt;p&gt;The position of each digit determines how it is read.&lt;/p&gt;",
    "template": "{{response}}",
    "seed": {
        "parameters": [
            {
                "name": "Q1",
                "label": null,
                "min": 400,
                "max": 499,
                "step": 1
            }
        ],
        "calculated": [
            {
                "name": "T1",
                "label": null,
                "function": " Lemonlib.numToWords({{Q1}},'en')",
                "temp": true
            },
            {
                "name": "A1",
                "label": null,
                "function": "{{Q1}}"
            }
        ],
        "uniques": true
    },
    "algorithm": {
        "name": "calculateOperation",
        "params": {
            "method": "equivLiteral",
            "keyboard": "NUMERICAL"
        }
    }
}</t>
  </si>
  <si>
    <t>M2-NyO-8c</t>
  </si>
  <si>
    <t>Ordena los números del 400 al 499</t>
  </si>
  <si>
    <t>Q1-Q3= Min=400; Max=499; Step=1</t>
  </si>
  <si>
    <t>{
    "id": "M2-NyO-8c-I-1",
    "stimulus": "&lt;p&gt;Drag and put these numbers in order from lowest to highest.&lt;/p&gt;",
    "template": "&lt;p style= \"text-align:center;\"&gt;{{response}} &lt; {{response}} &lt; {{response}}&lt;/p&gt;",
    "feedback": "&lt;p&gt;Compare numbers starting &lt;b&gt;with the digit of the left&lt;/b&gt;:&lt;/p&gt;&lt;p style=\"text-align: center\"&gt;&lt;b&gt;{{T1}}&lt;/b&gt;{{T2}} &lt; &lt;b&gt;{{T3}}&lt;/b&gt;{{T4}} &lt; &lt;b&gt;{{T5}}&lt;/b&gt;{{T6}}&lt;/p&gt;",
    "hint": "&lt;p&gt;Compare numbers starting &lt;b&gt;with the digit on the left&lt;/b&gt;.&lt;/p&gt;",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t>
  </si>
  <si>
    <t>¿Cuál de estos números es mayor que {{Q1}}?
{{T1}}*
{{T2}}
{{T3}}</t>
  </si>
  <si>
    <t>Q1 = Min =430; Max = 469; Step = 1
Q2 = Min = 1; Max = 30; Step = 1
Q3 = Min = 1; Max = 30; Step = 1
Q4 = Min = 1; Max = 30; Step = 1</t>
  </si>
  <si>
    <t>T1={{Q1}}+{{Q2}}
T2={{Q1}}-{{Q3}}
T3={{Q1}}-{{Q4}}</t>
  </si>
  <si>
    <t>{
    "id": "M2-NyO-8c-I-2",
    "stimulus": "&lt;p&gt;Which of these numbers is greater than {{Q1}}?&lt;/p&gt;",
    "hint": " &lt;p&gt;Compare numbers starting &lt;b&gt;with the digit on the left&lt;/b&gt;.&lt;/p&gt;",
    "feedback": "&lt;p&gt;Compare numbers starting &lt;b&gt;with the digit on the left&lt;/b&gt;:&lt;/p&gt;&lt;p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t>
  </si>
  <si>
    <t>Escribe el menor de estos tres números: {{Q1}}, {{Q2}} y {{Q3}}.</t>
  </si>
  <si>
    <t>A1=math.min({{Q1}},{{Q2}},{{Q3}})</t>
  </si>
  <si>
    <t>{
    "id": "M2-NyO-8c-E-1",
    "stimulus": "&lt;p&gt;Type which of these three numbers is the lowest:&lt;/p&gt;&lt;p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</si>
  <si>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Escribe el mayor de estos tres números: {{Q1}}, {{Q2}} y {{Q3}}.</t>
  </si>
  <si>
    <t>A1=math.max({{Q1}},{{Q2}})</t>
  </si>
  <si>
    <t>{
    "id": "M2-NyO-8c-E-2",
    "stimulus": "&lt;p&gt;Write the highest of these three numbers:&lt;/p&gt;&lt;p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t>
  </si>
  <si>
    <t>M2-NyO-8d</t>
  </si>
  <si>
    <t>Descompone y compone números naturales del 400 al 499</t>
  </si>
  <si>
    <t>Une con líneas cada número con su descomposición.
{{T1}}    |    400 + {{T4}} + {{Q2}}
{{T2}}    |    400 + {{T5}} + {{Q4}}
{{T3}}    |    400 + {{T6}} + {{Q6}}</t>
  </si>
  <si>
    <t>T1 = 400+{{Q1}}*10+{{Q2}}
T2 = 400+{{Q3}}*10+{{Q4}}
T3 = 400+{{Q5}}*10+{{Q6}}
T4 = {{Q1}}*10
T5 = {{Q3}}*10
T6 = {{Q5}}*10</t>
  </si>
  <si>
    <t>{
    "id": "M2-NyO-8d-I-1",
    "stimulus": "&lt;p&gt;Drag each number with its decomposition.&lt;/p&gt;",
    "feedback": "&lt;p&gt;To decompose a number pay attention to the position of each number:&lt;/p&gt;&lt;p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t>
  </si>
  <si>
    <t>&lt;p&gt;Fíjate en el ejemplo para escribir la siguiente descomposición.&lt;/p&gt;&lt;p&gt;4{{Q1}}{{Q2}} = 400 + {{Q1}}0 + {{Q2}}&lt;/p&gt;</t>
  </si>
  <si>
    <t>T1= 400+{{Q3}}*10+{{Q4}}
A1 = 400
A2={{Q3}}*10
A3={{Q4}}</t>
  </si>
  <si>
    <t>{
    "id": "M2-NyO-8d-E-1",
    "stimulus": "&lt;p&gt;Look at the example to write the following decomposition.&lt;/p&gt;&lt;p style=\"text-align: center\"&gt;4{{Q1}}{{Q2}} = 400 + {{Q1}}0 + {{Q2}}&lt;/p&gt;",
    "feedback": "&lt;p&gt;To decompose a number you have to look at the position of each digit:&lt;/p&gt;&lt;p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t>
  </si>
  <si>
    <t>M2-NyO-9a</t>
  </si>
  <si>
    <t>Lee los números del 500 al 599</t>
  </si>
  <si>
    <t>Señala la opción correcta.
El número {{Q1}} se lee \"{{T1}}\".*
El número {{Q4}} se lee \"{{T2}}\".
El número {{Q5}} se lee \"{{T3}}\".
(Se ven 3, dos correctas)</t>
  </si>
  <si>
    <t>Q1= Min = 500; Max =599; Step = 1
Q2= Min = 500; Max =599; Step = 1
Q3= Min = 500; Max =599; Step = 1
Q4= Min = 500; Max =599; Step = 1
Q5= Min = 500; Max =599; Step = 1</t>
  </si>
  <si>
    <t>{
    "id": "M2-NyO-9a-I-1",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"name": "Q4",
                "label": null,
                "min": 500,
                "max": 599,
                "step": 1
            },
            {
                "name": "Q5",
                "label": null,
                "min": 500,
                "max": 599,
                "step": 1
            }
        ],
        "calculated": [
            {
                "name": "A1",
                "label": "{{Q1}} is read “{{function}}.”",
                "function": "Lemonlib.numToWords({{Q1}},'eng')"
            },
            {
                "name": "A2",
                "label": "{{Q4}} is read “{{function}}.”",
                "function": "Lemonlib.numToWords({{Q2}},'eng')",
                "incorrect": true
            },
            {
                "name": "A3",
                "label": "{{Q5}} is read “{{function}}.”",
                "function": "Lemonlib.numToWords({{Q3}},'eng')",
                "incorrect": true
            }
        ],
        "uniques": true
    },
    "algorithm": {
        "name": "trueFalse",
        "template": "Multiple choice – standard",
        "params": {
            "countCorrect": 1,
            "countIncorrect": 2,
            "showCheckIcon": true
        }
    }
}</t>
  </si>
  <si>
    <t>Une con líneas los números y la forma en que se leen.
{{Q1}} - {{T1}}
{{Q2}} - {{T2}}
{{Q3}} - {{T3}}</t>
  </si>
  <si>
    <t>Q1 = Min =500; Max =599; Step = 1
Q2 = Min =500; Max =599; Step = 1
Q3 = Min =500; Max =599; Step = 1</t>
  </si>
  <si>
    <t>{
    "id": "M2-NyO-9a-I-2",
    "stimulus": "&lt;p&gt;Drag the spelling of each number to its corresponding place.&lt;/p&gt;",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"A1",
                "label": "{{Q2}}",
                "function": "Lemonlib.numToWords({{Q2}},'eng')[0].toUpperCase() + Lemonlib.numToWords({{Q2}},'eng').slice(1,)"
            },
            {
                "name": "A3",
                "label": "{{Q3}}",
                "function": "Lemonlib.numToWords({{Q3}},'eng')[0].toUpperCase() + Lemonlib.numToWords({{Q3}},'eng').slice(1,)"
            }
        ],
        "isNumToWords": true,
        "uniques": true
    },
    "algorithm": {
        "name": "linkOperationResult",
        "params": {
            "invert": true
        },
        "template": "Match list"
    }
}</t>
  </si>
  <si>
    <t>T1= 500+{{Q1}}*10+{{Q2}}
T2= Lemonlib.numToWords(500+{{Q1}}*10)
A1= Lemonlib.numToWords({{Q2}})</t>
  </si>
  <si>
    <t>{
    "id": "M2-NyO-9a-E-1",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"500+{{Q1}}*10+{{Q2}}",
                "temp": true
            },
            {
                "name": "T2",
                "label": "{{function}}",
                "function": "Lemonlib.numToWords(500+{{Q1}}*10,'en')",
                "temp": true
            },
            {
                "name": "A1",
                "label": "{{function}}",
                "function": "Lemonlib.numToWords({{Q2}},'en')"
            }
        ],
        "uniques": true
    },
    "algorithm": {
        "name": "calculateOperation",
        "template": "Cloze with text"
    }
}</t>
  </si>
  <si>
    <t>{{T1}}: quinientos {{A1}}</t>
  </si>
  <si>
    <t>T1= 500+{{Q1}}
A1= Lemonlib.numToWords({{Q1}})</t>
  </si>
  <si>
    <t>{
    "id": "M2-NyO-9a-E-2",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"{{T1}}: five hundred and {{response}}&lt;/p&gt;",
    "seed": {
        "parameters": [
            {
                "name": "Q1",
                "label": null,
                "min": 10,
                "max": 30,
                "step": 1
            }
        ],
        "calculated": [
            {
                "name": "T1",
                "label": "{{function}}",
                "function": "500+{{Q1}}",
                "temp": true
            },
            {
                "name": "A1",
                "label": "{{function}}",
                "function": "Lemonlib.numToWords({{Q1}},'en')"
            }
        ],
        "uniques": true
    },
    "algorithm": {
        "name": "calculateOperation",
        "template": "Cloze with text"
    }
}</t>
  </si>
  <si>
    <t>{{T1}}: quinientos {{A1}} y {{T2}}</t>
  </si>
  <si>
    <t>T1= 500+{{Q1}}*10+{{Q2}}
T2= Lemonlib.numToWords({{Q2}})
A1= Lemonlib.numToWords({{Q1}}*10)</t>
  </si>
  <si>
    <t>{
    "id": "M2-NyO-9a-E-3",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five hundred and {{response}}-{{T2}}&lt;/p&gt;",
    "seed": {
        "parameters": [
            {
                "name": "Q1",
                "label": null,
                "min": 3,
                "max": 9,
                "step": 1
            },
            {
                "name": "Q2",
                "label": null,
                "min": 1,
                "max": 9,
                "step": 1
            }
        ],
        "calculated": [
            {
                "name": "T1",
                "label": "{{function}}",
                "function": "500+{{Q1}}*10+{{Q2}}",
                "temp": true
            },
            {
                "name": "T2",
                "label": "{{function}}",
                "function": "Lemonlib.numToWords({{Q2}},'en')",
                "temp": true
            },
            {
                "name": "A1",
                "label": "{{function}}",
                "function": "Lemonlib.numToWords({{Q1}}*10,'en')"
            }
        ],
        "uniques": true
    },
    "algorithm": {
        "name": "calculateOperation",
        "template": "Cloze with text"
    }
}</t>
  </si>
  <si>
    <t>T1= 500+{{Q1}}
T3= Lemonlib.numToWords({{Q1}})
A1= "quinientos"</t>
  </si>
  <si>
    <t>{
    "id": "M2-NyO-9a-E-4",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"500+{{Q1}}",
                "temp": true
            },
            {
                "name": "T2",
                "label": "{{function}}",
                "function": "Lemonlib.numToWords({{Q1}},'en')",
                "temp": true
            },
            {
                "name": "A1",
                "label": "five hundred",
                "function": ""
            }
        ],
        "uniques": true
    },
    "algorithm": {
        "name": "calculateOperation",
        "template": "Cloze with text"
    }
}</t>
  </si>
  <si>
    <t>M2-NyO-9b</t>
  </si>
  <si>
    <t>Escribe los números del 500 al 599</t>
  </si>
  <si>
    <t>El número {{T1}} se escribe {{A1}}.</t>
  </si>
  <si>
    <t>Q1= Min = 500; Max = 599; Step = 1
Q2= Min = 500; Max = 599; Step = 1
Q3= Min = 500; Max = 599; Step = 1</t>
  </si>
  <si>
    <t>T1 = Lemonlib.numToWords({{Q1}})
A1={{Q1}}
A2={{Q2}}
A3={{Q3}}</t>
  </si>
  <si>
    <t>{
    "id": "M2-NyO-9b-I-1",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500,
                "max": 599,
                "step": 1
            },
            {
                "name": "Q2",
                "label": null,
                "min": 500,
                "max": 599,
                "step": 1
            },
            {
                "name": "Q3",
                "label": null,
                "min": 500,
                "max": 599,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t>
  </si>
  <si>
    <t>¿Qué número es el \"{{T1}}\"?</t>
  </si>
  <si>
    <t>Se escribe {{group1}}.</t>
  </si>
  <si>
    <t>T1 = Lemonlib.numToWords({{Q1}})
group1=Q1*, Q2, Q3</t>
  </si>
  <si>
    <t>{
    "id": "M2-NyO-9b-I-2",
    "stimulus": "&lt;p&gt;What number is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"T1",
                "label": "{{function}}",
                "function": "Lemonlib.numToWords({{Q1}},'eng')",
                "temp": true
            },
            {
                "name": "A1",
                "label": "{{function}}",
                "function": "{{Q1}}",
                "group": 1
            },
            {
                "name": "A2",
                "label": "{{function}}",
                "function": "{{Q2}}",
                "group": 1,
                "incorrect": true
            },
            {
                "name": "A3",
                "label": "{{function}}",
                "function": "{{Q3}}",
                "group": 1,
                "incorrect": true
            }
        ],
        "uniques": true
    },
    "algorithm": {
        "name": "groupResponses",
        "template": "Cloze with drop down"
    }
}</t>
  </si>
  <si>
    <t>Q1= Min = 500; Max = 599; Step = 1</t>
  </si>
  <si>
    <t>{
    "id": "M2-NyO-9b-E-1",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500,
                "max": 599,
                "step": 1
            }
        ],
        "calculated": [
            {
                "name": "T1",
                "label": null,
                "function": " Lemonlib.numToWords({{Q1}},'eng')",
                "temp": true
            },
            {
                "name": "A1",
                "label": null,
                "function": "{{Q1}}"
            }
        ],
        "uniques": true
    },
    "algorithm": {
        "name": "calculateOperation",
        "params": {
            "method": "equivLiteral",
            "keyboard": "NUMERICAL"
        }
    }
}</t>
  </si>
  <si>
    <t>M2-NyO-9c</t>
  </si>
  <si>
    <t>Ordena los números del 500 al 599</t>
  </si>
  <si>
    <t>Di si estas comparaciones son correctas o incorrectas.</t>
  </si>
  <si>
    <t>True or False
*: countCorrect=2
*: countIncorrect=1</t>
  </si>
  <si>
    <t>Q1-Q2= Min = 500; Max = 599; Step = 1</t>
  </si>
  <si>
    <t>T1=math.max({{Q1}},{{Q2}},{{Q3}})
T2=math.min({{Q1}},{{Q2}},{{Q3}})
T3={{Q1}}+{{Q2}}+{{Q3}}-math.max({{Q1}},{{Q2}},{{Q3}})-math.min({{Q1}},{{Q2}},{{Q3}})
A1={{T1}} &gt; {{T2}}#*
A2={{T1}} &gt; {{T3}}#*
A3={{T2}} &lt; {{T1}}#*
A4={{T3}} &lt; {{T1}}#*
A5={{T3}} &gt; {{T2}}#*
A6={{T2}} &lt; {{T3}}#*
A7={{T1}} &lt; {{T2}}#
A8={{T1}} &lt; {{T3}}#
A9={{T2}} &gt; {{T1}}#
A10={{T3}} &gt; {{T1}}#
A11={{T3}} &lt; {{T2}}#
A12={{T2}} &gt; {{T3}}#</t>
  </si>
  <si>
    <t>{
    "id": "M2-NyO-9c-I-1",
    "stimulus": "&lt;p&gt;Choose if these comparisons are correct or incorrect.&lt;/p&gt;",
    "hint": "&lt;p&gt;Compare the numbers starting &lt;b&gt;with the digit on the left&lt;/b&gt;.&lt;/p&gt;",
    "feedback": "&lt;p&gt;Compare the numbers starting &lt;b&gt;with the digit on the left&lt;/b&gt;:&lt;/p&gt;&lt;p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
                "Incorrect"
            ]
        }
    }
}</t>
  </si>
  <si>
    <t>Ordena los números del 500 al 600</t>
  </si>
  <si>
    <t>Selecciona el número que es menor que {{T1}}.
{{Q1}}*
{{T2}}
{{T3}}</t>
  </si>
  <si>
    <t>Q1= Min = 500; Max = 550; Step = 1
Q2= Min = 1; Max = 25; Step = 1
Q3= Min = 1; Max = 25; Step = 1
Q4= Min = 1; Max = 25; Step = 1</t>
  </si>
  <si>
    <t>T1 = {{Q1}}+{{Q2}}
T2 = {{Q1}}+{{Q2}}+{{Q3}}
T3 = {{Q1}}+{{Q2}}+{{Q4}}</t>
  </si>
  <si>
    <t>{
    "id": "M2-NyO-9c-I-2",
    "stimulus": "&lt;p&gt;Select the number that is less than {{T1}}.&lt;/p&gt;",
    "hint": "&lt;p&gt;Compare numbers starting &lt;b&gt;with the digit on the left&lt;/b&gt;.&lt;/p&gt;",
    "feedback": "&lt;p&gt;Compare numbers starting &lt;b&gt;with the digit on the left&lt;/b&gt;:&lt;/p&gt;&lt;p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t>
  </si>
  <si>
    <t>Arrastra los números para que se cumpla esta comparación.</t>
  </si>
  <si>
    <t>{{A1}} &lt; {{A2}}</t>
  </si>
  <si>
    <t>A1=math.min({{Q1}},{{Q2}})
A2=math.max({{Q1}},{{Q2}})</t>
  </si>
  <si>
    <t>{
    "id": "M2-NyO-9c-E-1",
    "stimulus": "&lt;p&gt;Drag the numbers to make this comparison happen.&lt;/p&gt;",
    "feedback": "&lt;p&gt;Compare numbers starting &lt;b&gt;with the digit on the left&lt;/b&gt;:&lt;/p&gt;&lt;p style=\"text-align: center\"&gt;&lt;b&gt;{{T3}}&lt;/b&gt;{{T4}} &lt; &lt;b&gt;{{T5}}&lt;/b&gt;{{T6}}&lt;/p&gt;",
    "hint": "&lt;p&gt;Compares numbers starting &lt;b&gt;with the digit on the left&lt;/b&gt;.&lt;/p&gt;",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</si>
  <si>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Q1-Q2= Min = 500; Max = 599; Step = 2</t>
  </si>
  <si>
    <t>A1=math.max({{Q1}},{{Q2}})
A2=math.min({{Q1}},{{Q2}})</t>
  </si>
  <si>
    <t>{
    "id": "M2-NyO-9c-E-2",
    "stimulus": "&lt;p&gt;Drag the numbers to make this comparison happen.&lt;/p&gt;",
    "feedback": "&lt;p&gt;Compare numbers starting &lt;b&gt;with the digit on the left&lt;/b&gt;:&lt;/p&gt;&lt;p style=\"text-align: center\"&gt;&lt;b&gt;{{T5}}&lt;/b&gt;{{T6}} &gt; &lt;b&gt;{{T3}}&lt;/b&gt;{{T4}}&lt;/p&gt;",
    "hint": "&lt;p&gt;Compares numbers starting &lt;b&gt;with the digit on the left&lt;/b&gt;.&lt;/p&gt;",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</si>
  <si>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M2-NyO-9d</t>
  </si>
  <si>
    <t>Descompone y compone números naturales del 500 al 599</t>
  </si>
  <si>
    <t>Selecciona la descomposición correcta.
{{T1}} = 5 centenas, {{Q1}} decenas y {{Q2}} unidades*
{{T1}} = {{Q2}} centenas, 5 decenas y {{Q1}} unidades
{{T1}} = 5 centenas, {{Q2}} decenas y {{Q1}} unidades</t>
  </si>
  <si>
    <t>Q1= Min=1; Max=9; Step=1
Q2= Min=1; Max=9; Step=1</t>
  </si>
  <si>
    <t>T1 = 500+{{Q1}}*10+{{Q2}}</t>
  </si>
  <si>
    <t>{
    "id": "M2-NyO-9d-I-1",
    "stimulus": "&lt;p&gt;Select the correct decomposition.&lt;/p&gt;",
    "hint": "&lt;p&gt;Note the position of each number.&lt;/p&gt;",
    "feedback": "&lt;p&gt;To decompose a number you have to look at the position of each number:&lt;/p&gt;&lt;p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hundreds, {{Q1}} tens and {{Q2}} ones"
            },
            {
                "name": "A2",
                "label": "{{function}}",
                "function": "{{T1}} = {{Q2}} hundreds, 5 tens and {{Q1}} ones",
                "incorrect": true
            },
            {
                "name": "A3",
                "label": "{{function}}",
                "function": "{{T1}} = 5 hundreds, {{Q2}} tens and {{Q1}} ones",
                "incorrect": true
            }
        ],
        "uniques": true
    },
    "algorithm": {
        "name": "trueFalse",
        "template": "Multiple choice – standard",
        "params": {
            "countCorrect": 1,
            "countIncorrect": 2,
            "showCheckIcon": true
        }
    }
}</t>
  </si>
  <si>
    <t>&lt;p&gt;Usa este ejemplo de modelo para escribir la siguiente descomposición.&lt;/p&gt;&lt;p&gt;5{{Q1}}{{Q2}} = 500 + {{Q1}}0 + {{Q2}}&lt;/p&gt;</t>
  </si>
  <si>
    <t>T1= 500+{{Q3}}*10+{{Q4}}
A1 = 500
A2={{Q3}}*10
A3={{Q4}}</t>
  </si>
  <si>
    <t>{
    "id": "M2-NyO-9d-E-1",
    "stimulus": "&lt;p&gt;Use this example to write the following decomposition.&lt;/p&gt;&lt;p style=\"text-align: center\"&gt;5{{Q1}}{{Q2}} = 500 + {{Q1}}0 + {{Q2}}&lt;/p&gt;",
    "template": "&lt;p style=\"text-align: center\"&gt;{{T1}} = {{response}} + {{response}} + {{response}}&lt;/p&gt;",
    "hint": "&lt;p&gt;Pay attention to the position of each number.&lt;/p&gt;",
    "feedback": "&lt;p&gt;To decompose a number, pay attention to the position of each digit:&lt;/p&gt;&lt;p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t>
  </si>
  <si>
    <t>M2-NyO-10a</t>
  </si>
  <si>
    <t>Lee los números del 600 al 699</t>
  </si>
  <si>
    <t>Elige la opción correcta.</t>
  </si>
  <si>
    <t>El número {{Q1}} se lee {{group1}}.</t>
  </si>
  <si>
    <t>Q1-Q3= Min = 600; Max = 699; Step = 1</t>
  </si>
  <si>
    <t>T1 = Lemonlib.numToWords({{Q1}})
T2 = Lemonlib.numToWords({{Q2}})
T3 = Lemonlib.numToWords({{Q3}})
group1={{T1}}*|{{T2}}|{{T3}}</t>
  </si>
  <si>
    <t>{
    "id": "M2-NyO-10a-I-1",
    "stimulus": "&lt;p&gt;Choose the correct option.&lt;/p&gt;",
    "template": "&lt;p&gt;The number {{Q1}} is spelled {{response}}.&lt;/p&gt;",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"Lemonlib.numToWords({{Q1}},'eng')",
                "group": 1
            },
            {
                "name": "A2",
                "label": "{{function}}",
                "function": " Lemonlib.numToWords({{Q2}},'eng')",
                "group": 1,
                "incorrect": true
            },
            {
                "name": "A3",
                "label": "{{function}}",
                "function": " Lemonlib.numToWords({{Q3}},'eng')",
                "group": 1,
                "incorrect": true
            }
        ],
        "uniques": true
    },
    "algorithm": {
        "name": "groupResponses",
        "template": "Cloze with drop down"
    }
}</t>
  </si>
  <si>
    <t>¿Cómo se lee el número {{Q1}}?</t>
  </si>
  <si>
    <t>True or False
*: countCorrect=1
*: countIncorrect=2</t>
  </si>
  <si>
    <t>T1 = Lemonlib.numToWords({{Q1}})
T2 = Lemonlib.numToWords({{Q2}})
T3 = Lemonlib.numToWords({{Q3}})
A1={{T1}}*
A2={{T2}}
A3={{T3}}</t>
  </si>
  <si>
    <t>{
    "id": "M2-NyO-10a-I-2",
    "stimulus": "&lt;p&gt;How do you read the number {{Q1}}?&lt;/p&gt;",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 'eng')[0].toUpperCase() + Lemonlib.numToWords({{Q1}}, 'eng').slice(1,)"
            },
            {
                "name": "A2",
                "label": "{{function}}",
                "function": "Lemonlib.numToWords({{Q2}}, 'eng')[0].toUpperCase() + Lemonlib.numToWords({{Q2}}, 'eng').slice(1,)",
                "incorrect": true
            },
            {
                "name": "A3",
                "label": "{{function}}",
                "function": "Lemonlib.numToWords({{Q3}}, 'eng')[0].toUpperCase() + Lemonlib.numToWords({{Q3}}, 'eng').slice(1,)",
                "incorrect": true
            }
        ],
        "uniques": true
    },
    "algorithm": {
        "name": "trueFalse",
        "template": "Choice matrix – inline",
        "params": {
            "countCorrect": 1,
            "countIncorrect": 2,
            "showCheckIcon": false,
            "options": [
                "True",
                "False"
            ]
        }
    }
}</t>
  </si>
  <si>
    <t>T1= 600+{{Q1}}*10+{{Q2}}
T2= Lemonlib.numToWords(600+{{Q1}}*10)
A1= Lemonlib.numToWords({{Q2}})</t>
  </si>
  <si>
    <t>{
    "id": "M2-NyO-10a-E-1",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"600+{{Q1}}*10+{{Q2}}",
                "temp": true
            },
            {
                "name": "T2",
                "label": "{{function}}",
                "function": "Lemonlib.numToWords(600+{{Q1}}*10,'en')",
                "temp": true
            },
            {
                "name": "A1",
                "label": "{{function}}",
                "function": "Lemonlib.numToWords({{Q2}},'en')"
            }
        ],
        "uniques": true
    },
    "algorithm": {
        "name": "calculateOperation",
        "template": "Cloze with text"
    }
}</t>
  </si>
  <si>
    <t>{{T1}}: seiscientos {{A1}}</t>
  </si>
  <si>
    <t>T1= 600+{{Q1}}
A1= Lemonlib.numToWords({{Q1}})</t>
  </si>
  <si>
    <t>{
    "id": "M2-NyO-10a-E-2",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"{{T1}}: six hundred and {{response}}&lt;/p&gt;",
    "seed": {
        "parameters": [
            {
                "name": "Q1",
                "label": null,
                "min": 10,
                "max": 30,
                "step": 1
            }
        ],
        "calculated": [
            {
                "name": "T1",
                "label": "{{function}}",
                "function": "600+{{Q1}}",
                "temp": true
            },
            {
                "name": "A1",
                "label": "{{function}}",
                "function": "Lemonlib.numToWords({{Q1}},'en')"
            }
        ],
        "uniques": true
    },
    "algorithm": {
        "name": "calculateOperation",
        "template": "Cloze with text"
    }
}</t>
  </si>
  <si>
    <t>{{T1}}: seiscientos {{A1}} y {{T2}}</t>
  </si>
  <si>
    <t>T1= 600+{{Q1}}*10+{{Q2}}
T2= Lemonlib.numToWords({{Q2}})
A1= Lemonlib.numToWords({{Q1}}*10)</t>
  </si>
  <si>
    <t>{
    "id": "M2-NyO-10a-E-3",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six hundred and {{response}}-{{T2}}&lt;/p&gt;",
    "seed": {
        "parameters": [
            {
                "name": "Q1",
                "label": null,
                "min": 3,
                "max": 9,
                "step": 1
            },
            {
                "name": "Q2",
                "label": null,
                "min": 1,
                "max": 9,
                "step": 1
            }
        ],
        "calculated": [
            {
                "name": "T1",
                "label": "{{function}}",
                "function": "600+{{Q1}}*10+{{Q2}}",
                "temp": true
            },
            {
                "name": "T2",
                "label": "{{function}}",
                "function": "Lemonlib.numToWords({{Q2}},'en')",
                "temp": true
            },
            {
                "name": "A1",
                "label": "{{function}}",
                "function": "Lemonlib.numToWords({{Q1}}*10,'en')"
            }
        ],
        "uniques": true
    },
    "algorithm": {
        "name": "calculateOperation",
        "template": "Cloze with text"
    }
}</t>
  </si>
  <si>
    <t>T1= 600+{{Q1}}
T3= Lemonlib.numToWords({{Q1}})
A1= "seiscientos"</t>
  </si>
  <si>
    <t>{
    "id": "M2-NyO-10a-E-4",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"600+{{Q1}}",
                "temp": true
            },
            {
                "name": "T2",
                "label": "{{function}}",
                "function": "Lemonlib.numToWords({{Q1}},'en')",
                "temp": true
            },
            {
                "name": "A1",
                "label": "six hundred",
                "function": ""
            }
        ],
        "uniques": true
    },
    "algorithm": {
        "name": "calculateOperation",
        "template": "Cloze with text"
    }
}</t>
  </si>
  <si>
    <t>M2-NyO-10b</t>
  </si>
  <si>
    <t>Escribe los números del 600 al 699</t>
  </si>
  <si>
    <t>Une cómo se lee cada número con cómo se escribe.
{{T1}} {{Q1}}
{{T2}} {{Q2}}
{{T3}} {{Q3}}</t>
  </si>
  <si>
    <t>Q1= Min=600; Max=699; Step=1
Q2= Min=600; Max=699; Step=1
Q3= Min=600; Max=699; Step=1</t>
  </si>
  <si>
    <t>{
    "id": "M2-NyO-10b-I-1",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t>
  </si>
  <si>
    <t>¿Cómo se escribe el número \"{{T1}}\"?</t>
  </si>
  <si>
    <t>Es el número {{group1}}.</t>
  </si>
  <si>
    <t>T1= Lemonlib.numToWords({{Q1}})
group1=Q1*, Q2, Q3</t>
  </si>
  <si>
    <t>{
    "id": "M2-NyO-10b-I-2",
    "stimulus": "&lt;p&gt;How do you write the number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t>
  </si>
  <si>
    <t>Q1= Min = 600; Max = 699; Step = 1</t>
  </si>
  <si>
    <t>{
    "id": "M2-NyO-10b-E-1",
    "stimulus": "&lt;p&gt;Type the number “{{T1}}.”&lt;/p&gt;",
    "hint": "&lt;p&gt;The position of each digit determines the way in which the number is read and spelled.&lt;/p&gt;",
    "feedback": "&lt;p&gt;The position of each digit determines the way in which the number is read and spelled.&lt;/p&gt;",
    "template": "&lt;p&gt;{{response}}&lt;/p&gt;",
    "seed": {
        "parameters": [
            {
                "name": "Q1",
                "label": null,
                "min": 600,
                "max": 699,
                "step": 1
            }
        ],
        "calculated": [
            {
                "name": "T1",
                "label": null,
                "function": " Lemonlib.numToWords({{Q1}},'en')",
                "temp": true
            },
            {
                "name": "A1",
                "label": null,
                "function": "{{Q1}}"
            }
        ],
        "uniques": true
    },
    "algorithm": {
        "name": "calculateOperation",
        "params": {
            "method": "equivLiteral",
            "keyboard": "NUMERICAL"
        }
    }
}</t>
  </si>
  <si>
    <t>M2-NyO-10c</t>
  </si>
  <si>
    <t>Ordena los números del 600 al 699</t>
  </si>
  <si>
    <t>Selecciona la comparación correcta.</t>
  </si>
  <si>
    <t>Q1-Q2= Min = 600; Max = 699; Step = 1</t>
  </si>
  <si>
    <t>T1=math.max({{Q1}},{{Q2}},{{Q3}})
T2=math.min({{Q1}},{{Q2}},{{Q3}})
T3={{Q1}}+{{Q2}}+{{Q3}}-math.max({{Q1}},{{Q2}},{{Q3}})-math.min({{Q1}},{{Q2}},{{Q3}})
A1={{T1}} &gt; {{T2}}#*
A2={{T1}} &gt; {{T3}}#*
A3={{T2}} &lt; {{T1}}#*
A4={{T3}} &lt; {{T1}}#*
A5={{T3}} &gt; {{T2}}#*
A6={{T2}} &lt; {{T3}}#*
A7={{T1}} &lt; {{T2}}#
A8={{T1}} &lt; {{T3}}#
A9={{T2}} &gt; {{T1}}#
A10={{T3}} &gt; {{T1}}#
A11={{T3}} &lt; {{T2}}#
A12={{T2}} &gt; {{T3}}#</t>
  </si>
  <si>
    <t>{
    "id": "M2-NyO-10c-I-1",
    "stimulus": "&lt;p&gt;Select the correct comparison.&lt;/p&gt;",
    "hint": "&lt;p&gt;Compare the numbers starting &lt;b&gt;with the digit on the left&lt;/b&gt;.&lt;/p&gt;",
    "feedback": "&lt;p&gt;Compare the numbers starting &lt;b&gt;with the digit on the left&lt;/b&gt;:&lt;/p&gt;&lt;p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"True",
                "False"
            ]
        }
    }
}</t>
  </si>
  <si>
    <t>Arrastra el número para que la comparación sea correcta.</t>
  </si>
  <si>
    <t>Q1= Min = 620; Max = 679; Step = 1
Q2=Min = 1; Max = 20; 1
Q3=Min = 1; Max = 20; 1
Q4=Min = 1; Max = 20; 1</t>
  </si>
  <si>
    <t>{
    "id": "M2-NyO-10c-E-1",
    "stimulus": "&lt;p&gt;Drag the corresponding number so that the comparison is correct.&lt;/p&gt;",
    "feedback": "&lt;p&gt;Compare the numbers starting &lt;b&gt;with the digit on the left&lt;/b&gt;:&lt;/p&gt;&lt;p style=\"text-align: center\"&gt;&lt;b&gt;{{T3}}&lt;/b&gt;{{T4}} &lt; &lt;b&gt;{{T5}}&lt;/b&gt;{{T6}}&lt;/p&gt;",
    "hint": "&lt;p&gt;Compare the numbers starting &lt;b&gt;with the digit on the left&lt;/b&gt;.&lt;/p&gt;",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</si>
  <si>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Ordena los números del 600 al 700</t>
  </si>
  <si>
    <t>{
    "id": "M2-NyO-10c-E-2",
    "stimulus": "&lt;p&gt;Drag the corresponding number so that the comparison is correct.&lt;/p&gt;",
    "feedback": "&lt;p&gt;Compare the numbers starting &lt;b&gt;with the digit on the left&lt;/b&gt;:&lt;/p&gt;&lt;p style=\"text-align: center\"&gt;&lt;b&gt;{{T3}}&lt;/b&gt;{{T4}} &gt; &lt;b&gt;{{T5}}&lt;/b&gt;{{T6}}&lt;/p&gt;",
    "hint": "&lt;p&gt;Compare the numbers starting &lt;b&gt;with the digit on the left&lt;/b&gt;.&lt;/p&gt;",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t>
  </si>
  <si>
    <t>M2-NyO-10d</t>
  </si>
  <si>
    <t>Descompone y compone números naturales del 600 al 699</t>
  </si>
  <si>
    <t>&lt;p&gt;Arrastra los números para descomponer el número {{T1}}. Sigue este ejemplo:&lt;/p&gt;&lt;p&gt;6{{Q3}}{{Q4}} = 600 + {{Q3}}0 + {{Q4}}&lt;/p&gt;</t>
  </si>
  <si>
    <t>Q1-Q4= Min=1; Max=9; Step=1</t>
  </si>
  <si>
    <t>T1= 600+{{Q1}}*10+{{Q2}}
A1 = 600*
A2={{Q1}}*10*
A3={{Q2}}*
A4={{Q1}}
A5={{Q2}}*10</t>
  </si>
  <si>
    <t>{
    "id": "M2-NyO-10d-I-1",
    "stimulus": "&lt;p&gt;Drag the correct numbers to decompose the number {{T1}}.&lt;/p&gt;&lt;p style=\"text-align: center\"&gt;6{{Q3}}{{Q4}} = 600 + {{Q3}}0 + {{Q4}}&lt;/p&gt;",
    "template": "&lt;p style=\"text-align: center\"&gt;{{T1}} = {{response}} + {{response}} + {{response}}&lt;/p&gt;",
    "hint": "&lt;p&gt;Notice the position of each digit.&lt;/p&gt;",
    "feedback": "&lt;p&gt;To decompose a number you have to look at the position of each digit:&lt;/p&gt;&lt;p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"TO 5",
                "label": "{{function}}",
                "function": "{{Q2}}*10",
                "incorrect": true
            }
        ],
        "uniques": true
    },
    "algorithm": {
        "name": "calculateOperation",
        "template": "Cloze with drag &amp; drop",
        "params": {
            "keyboard": "NUMERICAL"
        }
    }
}</t>
  </si>
  <si>
    <t>&lt;p&gt;Usa este ejemplo de modelo para escribir la siguiente descomposición.&lt;/p&gt;&lt;p&gt;6{{Q1}}{{Q2}} = 600 + {{Q1}}0 + {{Q2}}&lt;/p&gt;</t>
  </si>
  <si>
    <t>T1= 600+{{Q3}}*10+{{Q4}}
A1 = 600
A2={{Q3}}*10
A3={{Q4}}</t>
  </si>
  <si>
    <t>{
    "id": "M2-NyO-10d-E-1",
    "stimulus": "&lt;p&gt;Use this sample model to type the following decomposition.&lt;/p&gt;&lt;p style=\"text-align: center\"&gt;6{{Q1}}{{Q2}} = 600 + {{Q1}}0 + {{Q2}}&lt;/p&gt;",
    "feedback": "&lt;p&gt;To decompose a number you have to look at the position of each digit:&lt;/p&gt;&lt;p style=\"text-align: center\"&gt;&lt;span style=\"color: #2C9CDC\"&gt;6&lt;/span&gt;&lt;span style=\"color: #E3360C\"&gt;{{Q3}}&lt;/span&gt;&lt;span style=\"color: #2CC133\"&gt;{{Q4}}&lt;/span&gt; = &lt;span style=\"color: #2C9CDC\"&gt;600&lt;/span&gt;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t>
  </si>
  <si>
    <t>M2-NyO-11a</t>
  </si>
  <si>
    <t>Lee los números del 700 al 799</t>
  </si>
  <si>
    <t>Arrastra cómo se lee el número {{Q1}}.</t>
  </si>
  <si>
    <t>Q1-Q3= Min =700; Max = 799; Step = 1</t>
  </si>
  <si>
    <t>{
    "id": "M2-NyO-11a-I-1",
    "stimulus": "&lt;p&gt;Drag the correct number.&lt;/p&gt;",
    "feedback": "&lt;p&gt;The position of each digit determines the way in which the number is read and spelled.&lt;/p&gt;",
    "hint": "&lt;p&gt;The position of each digit determines the way in which the number is read and spelled.&lt;/p&gt;",
    "template": "&lt;p&gt;{{Q1}} is written as {{response}}.&lt;/p&gt;",
    "seed": {
        "parameters": [
            {
                "name": "Q1",
                "label": null,
                "min": 700,
                "max": 799,
                "step": 1
            },
            {
                "name": "Q2",
                "label": null,
                "min": 700,
                "max": 799,
                "step": 1
            },
            {
                "name": "Q3",
                "label": null,
                "min": 700,
                "max": 799,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t>
  </si>
  <si>
    <t>Single Choice</t>
  </si>
  <si>
    <t>{
    "id": "M2-NyO-11a-I-2",
    "stimulus": "&lt;p&gt;How is the number {{Q1}} spelled?&lt;/p&gt;",
    "hint": "&lt;p&gt;The position of each digit determines the way in which the number is read and spelled.&lt;/p&gt;",
    "feedback": "&lt;p&gt;The position of each digit determines the way in which the number is read and spelled.&lt;/p&gt;",
    "seed": {
        "parameters": [
            {
                "name": "Q1",
                "label": null,
                "min": 700,
                "max": 799,
                "step": 1
            },
            {
                "name": "Q2",
                "label": null,
                "min": 700,
                "max": 799,
                "step": 1
            },
            {
                "name": "Q3",
                "label": null,
                "min": 700,
                "max": 799,
                "step": 1
            }
        ],
        "calculated": [
            {
                "name": "A1",
                "label": "{{function}}",
                "function": "Lemonlib.numToWords({{Q1}}, 'en')[0].toUpperCase() + Lemonlib.numToWords({{Q1}}, 'en').slice(1,)"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t>
  </si>
  <si>
    <t>T1= 700+{{Q1}}*10+{{Q2}}
T2= Lemonlib.numToWords(700+{{Q1}}*10)
A1= Lemonlib.numToWords({{Q2}})</t>
  </si>
  <si>
    <t>{
    "id": "M2-NyO-11a-E-1",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"700+{{Q1}}*10+{{Q2}}",
                "temp": true
            },
            {
                "name": "T2",
                "label": "{{function}}",
                "function": "Lemonlib.numToWords(700+{{Q1}}*10,'en')",
                "temp": true
            },
            {
                "name": "A1",
                "label": "{{function}}",
                "function": "Lemonlib.numToWords({{Q2}},'en')"
            }
        ],
        "uniques": true
    },
    "algorithm": {
        "name": "calculateOperation",
        "template": "Cloze with text"
    }
}</t>
  </si>
  <si>
    <t>{{T1}}: setecientos {{A1}}</t>
  </si>
  <si>
    <t>T1= 700+{{Q1}}
A1= Lemonlib.numToWords({{Q1}})</t>
  </si>
  <si>
    <t>{
    "id": "M2-NyO-11a-E-2",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seven hundred and {{response}}&lt;/p&gt;",
    "seed": {
        "parameters": [
            {
                "name": "Q1",
                "label": null,
                "min": 10,
                "max": 30,
                "step": 1
            }
        ],
        "calculated": [
            {
                "name": "T1",
                "label": "{{function}}",
                "function": "700+{{Q1}}",
                "temp": true
            },
            {
                "name": "A1",
                "label": "{{function}}",
                "function": "Lemonlib.numToWords({{Q1}},'en')"
            }
        ],
        "uniques": true
    },
    "algorithm": {
        "name": "calculateOperation",
        "template": "Cloze with text"
    }
}</t>
  </si>
  <si>
    <t>{{T1}}: setecientos {{A1}} y {{T2}}</t>
  </si>
  <si>
    <t>T1= 700+{{Q1}}*10+{{Q2}}
T2= Lemonlib.numToWords({{Q2}})
A1= Lemonlib.numToWords({{Q1}}*10)</t>
  </si>
  <si>
    <t>{
    "id": "M2-NyO-11a-E-3",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seven hundred and {{response}}-{{T2}}&lt;/p&gt;",
    "seed": {
        "parameters": [
            {
                "name": "Q1",
                "label": null,
                "min": 3,
                "max": 9,
                "step": 1
            },
            {
                "name": "Q2",
                "label": null,
                "min": 1,
                "max": 9,
                "step": 1
            }
        ],
        "calculated": [
            {
                "name": "T1",
                "label": "{{function}}",
                "function": "700+{{Q1}}*10+{{Q2}}",
                "temp": true
            },
            {
                "name": "T2",
                "label": "{{function}}",
                "function": "Lemonlib.numToWords({{Q2}},'en')",
                "temp": true
            },
            {
                "name": "A1",
                "label": "{{function}}",
                "function": "Lemonlib.numToWords({{Q1}}*10,'en')"
            }
        ],
        "uniques": true
    },
    "algorithm": {
        "name": "calculateOperation",
        "template": "Cloze with text"
    }
}</t>
  </si>
  <si>
    <t>T1= 700+{{Q1}}
T3= Lemonlib.numToWords({{Q1}})
A1= "setecientos"</t>
  </si>
  <si>
    <t>{
    "id": "M2-NyO-11a-E-4",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"700+{{Q1}}",
                "temp": true
            },
            {
                "name": "T2",
                "label": "{{function}}",
                "function": "Lemonlib.numToWords({{Q1}},'en')",
                "temp": true
            },
            {
                "name": "A1",
                "label": "seven hundred",
                "function": ""
            }
        ],
        "uniques": true
    },
    "algorithm": {
        "name": "calculateOperation",
        "template": "Cloze with text"
    }
}</t>
  </si>
  <si>
    <t>M2-NyO-11b</t>
  </si>
  <si>
    <t>Escribe los números del 700 al 799</t>
  </si>
  <si>
    <t>Q1-Q3= Min = 700; Max = 799; Step = 1</t>
  </si>
  <si>
    <t>{
    "id": "M2-NyO-11b-I-1",
    "stimulus": "&lt;p&gt;Drag the correct number.&lt;/p&gt;",
    "feedback": "&lt;p&gt;The position of each digit determines the way in which the number is read.&lt;/p&gt;",
    "hint": "&lt;p&gt;The position of each digit determines the way in which the number is read.&lt;/p&gt;",
    "template": "&lt;p&gt;“{{T1}}” is written as {{response}}.&lt;/p&gt;",
    "seed": {
        "parameters": [
            {
                "name": "Q1",
                "label": null,
                "min": 700,
                "max": 799,
                "step": 1
            },
            {
                "name": "Q2",
                "label": null,
                "min": 700,
                "max": 799,
                "step": 1
            },
            {
                "name": "Q3",
                "label": null,
                "min": 700,
                "max": 799,
                "step": 1
            }
        ],
        "calculated": [
            {
                "name": "T1",
                "label": "{{function}}",
                "function": "Lemonlib.numToWords({{Q1}}, 'en')[0].toUpperCase() + Lemonlib.numToWords({{Q1}}, 'en').slice(1,)",
                "temp": true
            },
            {
                "name": "A1",
                "label": "{{function}}",
                "function": "{{Q1}}"
            },
            {
                "name": "A2",
                "label": "{{function}}",
                "function": "{{Q2}}",
                "incorrect": true
            },
            {
                "name": "A3",
                "label": "{{function}}",
                "function": "{{Q3}}",
                "incorrect": true
            }
        ],
        "uniques": true
    },
    "algorithm": {
        "name": "calculateOperation",
        "template": "Cloze with drag &amp; drop",
        "params": {
            "keyboard": "NUMERICAL"
        }
    }
}</t>
  </si>
  <si>
    <t>¿Cómo se escribe el número \"{{T1}}\"?
{{Q1}}*
{{Q2}}
{{Q3}}</t>
  </si>
  <si>
    <t>{
    "id": "M2-NyO-11b-I-2",
    "stimulus": "&lt;p&gt;Which is the number “{{T1}}”?&lt;/p&gt;",
    "hint": "&lt;p&gt;The position of each digit determines the way in which the number is read.&lt;/p&gt;",
    "feedback": "&lt;p&gt;The position of each digit determines the way in which the number is read.&lt;/p&gt;",
    "seed": {
        "parameters": [
            {
                "name": "Q1",
                "label": null,
                "min": 700,
                "max": 799,
                "step": 1
            },
            {
                "name": "Q2",
                "label": null,
                "min": 700,
                "max": 799,
                "step": 1
            },
            {
                "name": "Q3",
                "label": null,
                "min": 700,
                "max": 799,
                "step": 1
            }
        ],
        "calculated": [
            {
                "name": "T1",
                "label": "{{function}}",
                "function": "Lemonlib.numToWords({{Q1}},'en')",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</si>
  <si>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700; Max = 799; Step = 1</t>
  </si>
  <si>
    <t>{
    "id": "M2-NyO-11b-E-1",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700,
                "max": 799,
                "step": 1
            }
        ],
        "calculated": [
            {
                "name": "T1",
                "label": null,
                "function": " Lemonlib.numToWords({{Q1}},'en')",
                "temp": true
            },
            {
                "name": "A1",
                "label": null,
                "function": "{{Q1}}"
            }
        ],
        "uniques": true
    },
    "algorithm": {
        "name": "calculateOperation",
        "params": {
            "method": "equivLiteral",
            "keyboard": "NUMERICAL"
        }
    }
}</t>
  </si>
  <si>
    <t>M2-NyO-11c</t>
  </si>
  <si>
    <t>Ordena los números del 700 al 799</t>
  </si>
  <si>
    <t>Elige la expresión correcta:</t>
  </si>
  <si>
    <t>{
    "id": "M2-NyO-11c-I-1",
    "stimulus": "&lt;p&gt;Choose the correct expression.&lt;/p&gt;",
    "hint": "&lt;p&gt;Compare the numbers starting &lt;b&gt;with the digit on the left&lt;/b&gt;.&lt;/p&gt;",
    "feedback": "&lt;p&gt;Compare the numbers starting &lt;b&gt;with the digit on the left&lt;/b&gt;:&lt;/p&gt;&lt;p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t>
  </si>
  <si>
    <t>Total</t>
  </si>
  <si>
    <t>Arrastra los números {{Q1}} y {{Q2}} para ordenarlos de menor a mayor.</t>
  </si>
  <si>
    <t>Q1-Q2= Min = 700; Max = 799; Step = 1</t>
  </si>
  <si>
    <t>{
    "id": "M2-NyO-11c-I-2",
    "stimulus": "&lt;p&gt;Drag the numbers to order them from lowest to highest.&lt;/p&gt;",
    "feedback": "&lt;p&gt;Compare the numbers starting &lt;b&gt;with the digit on the left&lt;/b&gt;:&lt;/p&gt;&lt;p style=\"text-align: center\"&gt;&lt;b&gt;{{T5}}&lt;/b&gt;{{T6}} &lt; &lt;b&gt;{{T3}}&lt;/b&gt;{{T4}}&lt;/p&gt;",
    "hint": "&lt;p&gt;Compare the numbers starting &lt;b&gt;with the digit on the left&lt;/b&gt;.&lt;/p&gt;",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</si>
  <si>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Arrastra los números {{Q1}} y {{Q2}} para ordenarlos de mayor a menor.</t>
  </si>
  <si>
    <t>{
    "id": "M2-NyO-11c-I-3",
    "stimulus": "&lt;p&gt;Drag the numbers to order them from highest to lowest.&lt;/p&gt;",
    "feedback": "&lt;p&gt;Compare the numbers starting &lt;b&gt;with the digit on the left&lt;/b&gt;:&lt;/p&gt;&lt;p style=\"text-align: center\"&gt;&lt;b&gt;{{T3}}&lt;/b&gt;{{T4}} &gt; &lt;b&gt;{{T5}}&lt;/b&gt;{{T6}}&lt;/p&gt;",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t>
  </si>
  <si>
    <t>Escribe los números {{Q1}} y {{Q2}} ordenados de menor a mayor.</t>
  </si>
  <si>
    <t>{
    "id": "M2-NyO-11c-E-1",
    "stimulus": "&lt;p&gt;Write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</si>
  <si>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Escribe los números {{Q1}} y {{Q2}} ordenados de mayor a menor.</t>
  </si>
  <si>
    <t>{
    "id": "M2-NyO-11c-E-2",
    "stimulus": "&lt;p&gt;Write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</si>
  <si>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M2-NyO-11d</t>
  </si>
  <si>
    <t>Descompone y compone números naturales del 700 al 799</t>
  </si>
  <si>
    <t>Une cada número con su descomposición.
{{T1}} | 700 + {{T4}} + {{Q2}}
{{T2}} | 700 + {{T5}} + {{Q4}}
{{T3}} | 700 + {{T6}} + {{Q6}}</t>
  </si>
  <si>
    <t>Q1 = Min=1; Max=9; Step=1
Q2 = Min=1; Max=9; Step=1
Q3 = Min=1; Max=9; Step=1
Q4 = Min=1; Max=9; Step=1
Q5 = Min=1; Max=9; Step=1
Q6 = Min=1; Max=9; Step=1</t>
  </si>
  <si>
    <t>T1=700+{{Q1}}*10+{{Q2}}
T4={{Q1}}*10
T2=700+{{Q3}}*10+{{Q4}}
T5={{Q3}}*10
T3=700+{{Q5}}*10+{{Q6}}
T5={{Q5}}*10</t>
  </si>
  <si>
    <t>{
    "id": "M2-NyO-11d-I-1",
    "stimulus": "&lt;p&gt;Drag each decomposition to its corresponding number.&lt;/p&gt;",
    "feedback": "&lt;p&gt;To decompose a number you have to look at the position of each digit:&lt;/p&gt;&lt;p style=\"text-align: center\"&gt;&lt;span style=\"color: #2C9CDC\"&gt;7&lt;/span&gt;&lt;span style=\"color: #E3360C\"&gt;{{Q1}}&lt;/span&gt;&lt;span style=\"color: #2CC133\"&gt;{{Q2}}&lt;/span&gt; = &lt;span style=\"color: #2C9CDC\"&gt;700&lt;/span&gt; + &lt;span style=\"color: #E3360C\"&gt;{{Q1}}0&lt;/span&gt; + &lt;span style=\"color: #2CC133\"&gt;{{Q2}}&lt;/span&gt;&lt;/p&gt;",
    "hint": "&lt;p&gt;Notice the position of each digit.&lt;/p&gt;",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t>
  </si>
  <si>
    <t>&lt;p&gt;Usa el ejemplo de modelo para escribir la siguiente descomposición.&lt;/p&gt;&lt;p&gt;7{{Q1}}{{Q2}} = 700 + {{Q1}}0 + {{Q2}}&lt;/p&gt;</t>
  </si>
  <si>
    <t>T1= 700+{{Q3}}*10+{{Q4}}
A1 = 700
A2={{Q3}}*10
A3={{Q4}}</t>
  </si>
  <si>
    <t>{
    "id": "M2-NyO-11d-E-1",
    "stimulus": "&lt;p&gt;Use this sample model to type the decomposition of the following number.&lt;/p&gt;&lt;p style=\"text-align: center\"&gt;7{{Q1}}{{Q2}} = 700 + {{Q1}}0 + {{Q2}}&lt;/p&gt;",
    "feedback": "&lt;p&gt;To decompose a number you have to look at the position of each digit:&lt;/p&gt;&lt;p style=\"text-align: center\"&gt;&lt;span style=\"color: #2C9CDC\"&gt;7&lt;/span&gt;&lt;span style=\"color: #E3360C\"&gt;{{Q3}}&lt;/span&gt;&lt;span style=\"color: #2CC133\"&gt;{{Q4}}&lt;/span&gt; = &lt;span style=\"color: #2C9CDC\"&gt;700&lt;/span&gt;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t>
  </si>
  <si>
    <t>M2-NyO-12a</t>
  </si>
  <si>
    <t>Lee los números del 800 a 899</t>
  </si>
  <si>
    <t>Elige la opción correcta.
El número {{Q1}} se lee \"{{T1}}\".*
El número {{Q3}} se lee \"{{T2}}\".
El número {{Q4}} se lee \"{{T3}}\".</t>
  </si>
  <si>
    <t>Q1= Min = 800; Max =899; Step = 1
Q2= Min = 800; Max =899; Step = 1
Q3= Min = 800; Max =899; Step = 1
Q4= Min = 800; Max =899; Step = 1</t>
  </si>
  <si>
    <t>{
    "id": "M2-NyO-12a-I-1",
    "stimulus": "&lt;p&gt;Choose the correct option.&lt;/p&gt;",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"name": "Q4",
                "label": null,
                "min": 800,
                "max": 899,
                "step": 1
            }
        ],
        "calculated": [
            {
                "name": "A1",
                "label": "{{Q1}} is spelled “{{function}}.”",
                "function": "Lemonlib.numToWords({{Q1}},'en')"
            },
            {
                "name": "A2",
                "label": "{{Q3}} is spelled “{{function}}.”",
                "function": "Lemonlib.numToWords({{Q2}},'en')",
                "incorrect": true
            },
            {
                "name": "A3",
                "label": "{{Q4}} is spelled “{{function}}.”",
                "function": "Lemonlib.numToWords({{Q3}},'en')",
                "incorrect": true
            }
        ],
        "uniques": true
    },
    "algorithm": {
        "name": "trueFalse",
        "template": "Multiple choice – standard",
        "params": {
            "countCorrect": 1,
            "countIncorrect": 2,
            "showCheckIcon": true
        }
    }
}</t>
  </si>
  <si>
    <t>Une cómo se lee cada número con cómo se escribe.</t>
  </si>
  <si>
    <t>Linking lines
*: invert=false</t>
  </si>
  <si>
    <t>Q1= Min = 800; Max =899; Step = 1
Q2= Min = 800; Max =899; Step = 1
Q3= Min = 800; Max =899; Step = 1</t>
  </si>
  <si>
    <t>T1 = Lemonlib.numToWords({{Q1}})
T2 = Lemonlib.numToWords({{Q2}})
T3 = Lemonlib.numToWords({{Q3}})
A1={{Q1}}#{{T1}}
A2={{Q2}}#{{T2}}
A3={{Q3}}#{{T3}}</t>
  </si>
  <si>
    <t>{
    "id": "M2-NyO-12a-I-2",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"{{Q1}}",
                "function": "{{T1}}"
            },
            {
                "name": "A2",
                "label": "{{Q2}}",
                "function": "{{T2}}"
            },
            {
                "name": "A3",
                "label": "{{Q3}}",
                "function": "{{T3}}"
            }
        ],
        "uniques": true
    },
    "algorithm": {
        "name": "linkOperationResult",
        "template": "match list",
        "params": {
            "invert": false
        }
    }
}</t>
  </si>
  <si>
    <t>T1= 800+{{Q1}}*10+{{Q2}}
T2= Lemonlib.numToWords(800+{{Q1}}*10)
A1= Lemonlib.numToWords({{Q2}})</t>
  </si>
  <si>
    <t>{
    "id": "M2-NyO-12a-E-1",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"800+{{Q1}}*10+{{Q2}}",
                "temp": true
            },
            {
                "name": "T2",
                "label": "{{function}}",
                "function": "Lemonlib.numToWords(800+{{Q1}}*10,'en')",
                "temp": true
            },
            {
                "name": "A1",
                "label": "{{function}}",
                "function": "Lemonlib.numToWords({{Q2}},'en')"
            }
        ],
        "uniques": true
    },
    "algorithm": {
        "name": "calculateOperation",
        "template": "Cloze with text"
    }
}</t>
  </si>
  <si>
    <t>{{T1}}: ochocientos {{A1}}</t>
  </si>
  <si>
    <t>T1= 800+{{Q1}}
A1= Lemonlib.numToWords({{Q1}})</t>
  </si>
  <si>
    <t>{
    "id": "M2-NyO-12a-E-2",
    "stimulus": "&lt;p&gt;How do you spell this number? Fill in the gap.&lt;/p&gt;",
    "feedback": "&lt;p&gt;The position of each digit determines how it is read.&lt;/p&gt;",
    "hint": "&lt;p&gt;The position of each digit determines how it is read.&lt;/p&gt;",
    "template": "{{T1}}: eight hundred and {{response}}&lt;/p&gt;",
    "seed": {
        "parameters": [
            {
                "name": "Q1",
                "label": null,
                "min": 10,
                "max": 30,
                "step": 1
            }
        ],
        "calculated": [
            {
                "name": "T1",
                "label": "{{function}}",
                "function": "800+{{Q1}}",
                "temp": true
            },
            {
                "name": "A1",
                "label": "{{function}}",
                "function": "Lemonlib.numToWords({{Q1}},'en')"
            }
        ],
        "uniques": true
    },
    "algorithm": {
        "name": "calculateOperation",
        "template": "Cloze with text"
    }
}</t>
  </si>
  <si>
    <t>{{T1}}: ochocientos {{A1}} y {{T2}}</t>
  </si>
  <si>
    <t>T1= 800+{{Q1}}*10+{{Q2}}
T2= Lemonlib.numToWords({{Q2}})
A1= Lemonlib.numToWords({{Q1}}*10)</t>
  </si>
  <si>
    <t>{
    "id": "M2-NyO-12a-E-3",
    "stimulus": "&lt;p&gt;How do you spell this number? Fill in the gap.&lt;/p&gt;",
    "feedback": "&lt;p&gt;The position of each digit determines how it is read.&lt;/p&gt;",
    "hint": "&lt;p&gt;The position of each digit determines how it is read.&lt;/p&gt;",
    "template": "&lt;p&gt;{{T1}}: eight hundred and {{response}}-{{T2}}&lt;/p&gt;",
    "seed": {
        "parameters": [
            {
                "name": "Q1",
                "label": null,
                "min": 3,
                "max": 9,
                "step": 1
            },
            {
                "name": "Q2",
                "label": null,
                "min": 1,
                "max": 9,
                "step": 1
            }
        ],
        "calculated": [
            {
                "name": "T1",
                "label": "{{function}}",
                "function": "800+{{Q1}}*10+{{Q2}}",
                "temp": true
            },
            {
                "name": "T2",
                "label": "{{function}}",
                "function": "Lemonlib.numToWords({{Q2}},'en')",
                "temp": true
            },
            {
                "name": "A1",
                "label": "{{function}}",
                "function": "Lemonlib.numToWords({{Q1}}*10,'en')"
            }
        ],
        "uniques": true
    },
    "algorithm": {
        "name": "calculateOperation",
        "template": "Cloze with text"
    }
}</t>
  </si>
  <si>
    <t>T1= 800+{{Q1}}
T3= Lemonlib.numToWords({{Q1}})
A1= "ochocientos"</t>
  </si>
  <si>
    <t>{
    "id": "M2-NyO-12a-E-4",
    "stimulus": "&lt;p&gt;Complete the spelling of the following number.&lt;/p&gt;",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"800+{{Q1}}",
                "temp": true
            },
            {
                "name": "T2",
                "label": "{{function}}",
                "function": "Lemonlib.numToWords({{Q1}},'en')",
                "temp": true
            },
            {
                "name": "A1",
                "label": "eight hundred",
                "function": ""
            }
        ],
        "uniques": true
    },
    "algorithm": {
        "name": "calculateOperation",
        "template": "Cloze with text"
    }
}</t>
  </si>
  <si>
    <t>M2-NyO-12b</t>
  </si>
  <si>
    <t>Escribe los números del 800 a 899</t>
  </si>
  <si>
    <t>Arrastra los números hasta la forma en que se lee.</t>
  </si>
  <si>
    <t>&lt;p&gt;{{T1}}: {{A1}}&lt;/p&gt;&lt;p&gt;{{T2}}: {{A2}}&lt;/p&gt;</t>
  </si>
  <si>
    <t>Q1= Min = 800; Max = 899; Step = 1
Q2= Min = 800; Max = 899; Step = 1
Q3= Min = 800; Max = 899; Step = 1
Q4= Min = 800; Max = 899; Step = 1
Q5= Min = 800; Max = 899; Step = 1</t>
  </si>
  <si>
    <t>T1= Lemonlib.numToWords({{Q1}})
T2= Lemonlib.numToWords({{Q2}})
A1 = {{Q1}}
A2 = {{Q2}}
A3 = {{Q3}}
A4 = {{Q4}}
A5 = {{Q5}}</t>
  </si>
  <si>
    <t>{
    "id": "M2-NyO-12b-I-1",
    "stimulus": "&lt;p&gt;Drag the numbers to their correct spelling.&lt;/p&gt;",
    "feedback": "&lt;p&gt;The position of each digit determines the way in which the number is read and spelled.&lt;/p&gt;",
    "hint": "&lt;p&gt;The position of each digit determines the way in which the number is read and spelled.&lt;/p&gt;",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"Lemonlib.numToWords({{Q1}},'en')[0].toUpperCase() + Lemonlib.numToWords({{Q1}},'en').slice(1,)",
                "temp": true
            },
            {
                "name": "T2",
                "label": "{{function}}",
                "function": "Lemonlib.numToWords({{Q2}},'en')[0].toUpperCase() + Lemonlib.numToWords({{Q2}},'en').slice(1,)",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t>
  </si>
  <si>
    <t>¿Qué número es \"{{T1}}\"?</t>
  </si>
  <si>
    <t>Q1= Min = 800; Max = 899; Step = 1
Q2= Min = 800; Max = 899; Step = 1
Q3= Min = 800; Max = 899; Step = 1</t>
  </si>
  <si>
    <t>T1= Lemonlib.numToWords({{Q1}})
A1={{Q1}}*
A2={{Q2}}
A3={{Q3}}</t>
  </si>
  <si>
    <t>{
    "id": "M2-NyO-12b-I-2",
    "stimulus": "Which number is “{{T1}}”?",
    "hint": "The position of each digit determines the way in which the number is read and spelled.",
    "feedback": "The position of each digit determines the way in which the number is read and spelled.",
    "seed": {
        "parameters": [
            {
                "name": "Q1",
                "label": null,
                "min": 800,
                "max": 899,
                "step": 1
            },
            {
                "name": "Q2",
                "label": null,
                "min": 800,
                "max": 899,
                "step": 1
            },
            {
                "name": "Q3",
                "label": null,
                "min": 800,
                "max": 899,
                "step": 1
            }
        ],
        "calculated": [
            {
                "name": "T1",
                "label": "{{function}}",
                "function": "Lemonlib.numToWords({{Q1}}, 'en')",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</si>
  <si>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 = 800; Max = 899; Step = 1</t>
  </si>
  <si>
    <t>{
    "id": "M2-NyO-12b-E-1",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800,
                "max": 899,
                "step": 1
            }
        ],
        "calculated": [
            {
                "name": "T1",
                "label": null,
                "function": " Lemonlib.numToWords({{Q1}},'en')",
                "temp": true
            },
            {
                "name": "A1",
                "label": null,
                "function": "{{Q1}}"
            }
        ],
        "uniques": true
    },
    "algorithm": {
        "name": "calculateOperation",
        "params": {
            "method": "equivLiteral",
            "keyboard": "NUMERICAL"
        }
    }
}</t>
  </si>
  <si>
    <t>M2-NyO-12c</t>
  </si>
  <si>
    <t>Ordena los números del 800 a 899</t>
  </si>
  <si>
    <t>Selecciona cuál es el mayor de estos tres números.
{{A1}}*
{{A2}}
{{A3}}</t>
  </si>
  <si>
    <t>A1=math.max({{Q1}},{{Q2}},{{Q3}})
A2={{Q1}}+{{Q2}}+{{Q3}}-math.max({{Q1}},{{Q2}},{{Q3}})-math.min({{Q1}},{{Q2}},{{Q3}})
A3=math.min({{Q1}},{{Q2}},{{Q3}})</t>
  </si>
  <si>
    <t>{
    "id": "M2-NyO-12c-I-1",
    "stimulus": "&lt;p&gt;Select the highest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</si>
  <si>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Selecciona cuál es el menor de estos tres números.
{{A1}}
{{A2}}
{{A3}}*</t>
  </si>
  <si>
    <t>{
    "id": "M2-NyO-12c-I-2",
    "stimulus": "&lt;p&gt;Select the lowest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t>
  </si>
  <si>
    <t>Escribe los números {{Q1}} y {{Q2}} para que la comparación sea correcta.</t>
  </si>
  <si>
    <t>Q1-Q2= Min = 800; Max = 899; Step = 1</t>
  </si>
  <si>
    <t>{
    "id": "M2-NyO-12c-E-1",
    "stimulus": "&lt;p&gt;Type the numbers {{Q1}} and {{Q2}} for the comparison to be correct.&lt;/p&gt;",
    "template": "&lt;p style=\"text-align: center\"&gt;{{response}} &lt; {{response}}&lt;/p&gt;",
    "hint": "&lt;p&gt;Compare the numbers starting &lt;b&gt;with the digit on the left&lt;/b&gt;.&lt;/p&gt;",
    "feedback": "&lt;p&gt;Compare the numbers starting &lt;b&gt;with the digit on the left&lt;/b&gt;:&lt;/p&gt;&lt;p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</si>
  <si>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Ordena los números del 800 a 900</t>
  </si>
  <si>
    <t>{
    "id": "M2-NyO-12c-E-2",
    "stimulus": "&lt;p&gt;Type the numbers {{Q1}} and {{Q2}} for the comparison to be correct.&lt;/p&gt;",
    "template": "&lt;p style=\"text-align: center\"&gt;{{response}} &gt; {{response}}&lt;/p&gt;",
    "hint": "&lt;p&gt;Compare the numbers starting &lt;b&gt;with the digit on the left&lt;/b&gt;.&lt;/p&gt;",
    "feedback": "&lt;p&gt;Compare the numbers starting &lt;b&gt;with the digit on the left&lt;/b&gt;:&lt;/p&gt;&lt;p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</si>
  <si>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M2-NyO-12d</t>
  </si>
  <si>
    <t>Descompone y compone números naturales del 800 a 899</t>
  </si>
  <si>
    <t>&lt;p&gt;Observa este ejemplo y arrastra los números necesarios para descomponer {{T3}}:&lt;/p&gt;&lt;p&gt;{{T1}} = 800 + {{T2}} + {{Q2}}&lt;/p&gt;</t>
  </si>
  <si>
    <t>{{T3}} = {{A1}} + {{A2}} + {{A3}}</t>
  </si>
  <si>
    <t>T1= 800+{{Q1}}*10+{{Q2}}
T2={{Q1}}*10
T3=800+{{Q3}}*10+{{Q4}}
A1 = 800
A2 = {{Q3}}*10
A3 = {{Q4}}
A4 = {{Q5}}*10
A5 = {{Q6}}</t>
  </si>
  <si>
    <t>{
    "id": "M2-NyO-12d-I-1",
    "stimulus": "&lt;p&gt;Look at this example:&lt;/p&gt;&lt;p style=\"text-align: center\"&gt;{{T1}} = 800 + {{T2}} + {{Q2}}&lt;/p&gt;&lt;p&gt;Drag the numbers needed to decompose {{T3}}.&lt;/p&gt;",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t>
  </si>
  <si>
    <t>&lt;p&gt;Usa el ejemplo de modelo para escribir la siguiente descomposición.&lt;/p&gt;&lt;p&gt;8{{Q1}}{{Q2}} = 800 + {{Q1}}0 + {{Q2}}&lt;/p&gt;</t>
  </si>
  <si>
    <t>T1= 800+{{Q3}}*10+{{Q4}}
A1 = 800
A2={{Q3}}*10
A3={{Q4}}</t>
  </si>
  <si>
    <t>{
    "id": "M2-NyO-12d-E-1",
    "stimulus": "&lt;p&gt;Use this example to type the following decomposition.&lt;/p&gt;&lt;p style=\"text-align: center\"&gt;8{{Q1}}{{Q2}} = 800 + {{Q1}}0 + {{Q2}}&lt;/p&gt;",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t>
  </si>
  <si>
    <t>M2-NyO-13a</t>
  </si>
  <si>
    <t>Lee los números del 900 a 999</t>
  </si>
  <si>
    <t>¿Las siguientes oraciones son verdaderas o falsas?</t>
  </si>
  <si>
    <t>Q1= Min = 900; Max =999; Step = 1
Q2= Min = 900; Max =999; Step = 1
Q3= Min = 900; Max =999; Step = 1
Q4= Min = 900; Max =999; Step = 1</t>
  </si>
  <si>
    <t>T1 = Lemonlib.numToWords({{Q1}})
T2 = Lemonlib.numToWords({{Q2}})
T3 = Lemonlib.numToWords({{Q4}})
A1=El número {{Q1}} se lee \"{{T1}}\".#*
A2=El número {{Q2}} se lee \"{{T2}}\".#*
A3=El número {{Q3}} se lee \"{{T3}}\".#</t>
  </si>
  <si>
    <t>{
    "id": "M2-NyO-13a-I-1",
    "stimulus": "&lt;p&gt;Select if the following sentences are true or false.&lt;/p&gt;",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"name": "Q4",
                "label": null,
                "min": 900,
                "max": 999,
                "step": 1
            }
        ],
        "calculated": [
            {
                "name": "A1",
                "label": "{{Q1}} is spelled “{{function}}.”",
                "function": "Lemonlib.numToWords({{Q1}}, 'en')"
            },
            {
                "name": "A2",
                "label": "{{Q2}} is spelled “{{function}}.”",
                "function": "Lemonlib.numToWords({{Q2}}, 'en')"
            },
            {
                "name": "A3",
                "label": "{{Q3}} is spelled “{{function}}.”",
                "function": "Lemonlib.numToWords({{Q4}}, 'en')",
                "incorrect": true
            }
        ],
        "uniques": true
    },
    "algorithm": {
        "name": "trueFalse",
        "template": "Choice matrix – inline",
        "params": {
            "countCorrect": 2,
            "countIncorrect": 1,
            "showCheckIcon": false,
            "options": [
                "True",
                "False"
            ]
        }
    }
}</t>
  </si>
  <si>
    <t>Q1= Min = 900; Max =999; Step = 1
Q2= Min = 900; Max =999; Step = 1
Q3= Min = 900; Max =999; Step = 1</t>
  </si>
  <si>
    <t>{
    "id": "M2-NyO-13a-I-2",
    "stimulus": "&lt;p&gt;How is the number {{Q1}} spelled?&lt;/p&gt;",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"{{T1}}"
            },
            {
                "name": "A2",
                "label": "{{function}}",
                "function": "{{T2}}",
                "incorrect": true
            },
            {
                "name": "A3",
                "label": "{{function}}",
                "function": "{{T3}}",
                "incorrect": true
            }
        ],
        "uniques": true
    },
    "algorithm": {
        "name": "trueFalse",
        "template": "Multiple choice – standard",
        "params": {
            "countCorrect": 1,
            "countIncorrect": 2,
            "showCheckIcon": false,"columns":3
        }
    }
}</t>
  </si>
  <si>
    <t>T1= 900+{{Q1}}*10+{{Q2}}
T2= Lemonlib.numToWords(900+{{Q1}}*10)
A1= Lemonlib.numToWords({{Q2}})</t>
  </si>
  <si>
    <t>{
    "id": "M2-NyO-13a-E-1",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"900+{{Q1}}*10+{{Q2}}",
                "temp": true
            },
            {
                "name": "T2",
                "label": "{{function}}",
                "function": "Lemonlib.numToWords(900+{{Q1}}*10,'en')",
                "temp": true
            },
            {
                "name": "A1",
                "label": "{{function}}",
                "function": "Lemonlib.numToWords({{Q2}},'en')"
            }
        ],
        "uniques": true
    },
    "algorithm": {
        "name": "calculateOperation",
        "template": "Cloze with text"
    }
}</t>
  </si>
  <si>
    <t>{{T1}}: nuevecientos {{A1}}</t>
  </si>
  <si>
    <t>T1= 900+{{Q1}}
A1= Lemonlib.numToWords({{Q1}})</t>
  </si>
  <si>
    <t>{
    "id": "M2-NyO-13a-E-2",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nine hundred and {{response}}&lt;/p&gt;",
    "seed": {
        "parameters": [
            {
                "name": "Q1",
                "label": null,
                "min": 10,
                "max": 30,
                "step": 1
            }
        ],
        "calculated": [
            {
                "name": "T1",
                "label": "{{function}}",
                "function": "900+{{Q1}}",
                "temp": true
            },
            {
                "name": "A1",
                "label": "{{function}}",
                "function": "Lemonlib.numToWords({{Q1}},'en')"
            }
        ],
        "uniques": true
    },
    "algorithm": {
        "name": "calculateOperation",
        "template": "Cloze with text"
    }
}</t>
  </si>
  <si>
    <t>{{T1}}: nuevecientos {{A1}} y {{T2}}</t>
  </si>
  <si>
    <t>T1= 900+{{Q1}}*10+{{Q2}}
T2= Lemonlib.numToWords({{Q2}})
A1= Lemonlib.numToWords({{Q1}}*10)</t>
  </si>
  <si>
    <t>{
    "id": "M2-NyO-13a-E-3",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nine hundred and {{response}}-{{T2}}&lt;/p&gt;",
    "seed": {
        "parameters": [
            {
                "name": "Q1",
                "label": null,
                "min": 3,
                "max": 9,
                "step": 1
            },
            {
                "name": "Q2",
                "label": null,
                "min": 1,
                "max": 9,
                "step": 1
            }
        ],
        "calculated": [
            {
                "name": "T1",
                "label": "{{function}}",
                "function": "900+{{Q1}}*10+{{Q2}}",
                "temp": true
            },
            {
                "name": "T2",
                "label": "{{function}}",
                "function": "Lemonlib.numToWords({{Q2}},'en')",
                "temp": true
            },
            {
                "name": "A1",
                "label": "{{function}}",
                "function": "Lemonlib.numToWords({{Q1}}*10,'en')"
            }
        ],
        "uniques": true
    },
    "algorithm": {
        "name": "calculateOperation",
        "template": "Cloze with text"
    }
}</t>
  </si>
  <si>
    <t>T1= 900+{{Q1}}
T3= Lemonlib.numToWords({{Q1}})
A1= "nuevecientos"</t>
  </si>
  <si>
    <t>{
    "id": "M2-NyO-13a-E-4",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"900+{{Q1}}",
                "temp": true
            },
            {
                "name": "T2",
                "label": "{{function}}",
                "function": "Lemonlib.numToWords({{Q1}},'en')",
                "temp": true
            },
            {
                "name": "A1",
                "label": "nine hundred",
                "function": ""
            }
        ],
        "uniques": true
    },
    "algorithm": {
        "name": "calculateOperation",
        "template": "Cloze with text"
    }
}</t>
  </si>
  <si>
    <t>M2-NyO-13b</t>
  </si>
  <si>
    <t>Escribe los números del 900 a 999</t>
  </si>
  <si>
    <t>Completa la frase.</t>
  </si>
  <si>
    <t>Q1-Q3= Min = 900; Max = 999; Step = 1</t>
  </si>
  <si>
    <t>T1 = Lemonlib.numToWords({{Q1}})
group1={{Q1}}*|{{Q2}}|{{Q3}}</t>
  </si>
  <si>
    <t>{
    "id": "M2-NyO-13b-I-1",
    "stimulus": "&lt;p&gt;Complete the sentence.&lt;/p&gt;",
    "template": "&lt;p&gt;“{{T1}}” is {{response}}.&lt;/p&gt;",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"Lemonlib.numToWords({{Q1}},'en')[0].toUpperCase() + Lemonlib.numToWords({{Q1}},'en').slice(1,)",
                "temp": true
            },
            {
                "name": "A1",
                "label": "{{Q1}}",
                "function": "",
                "group": 1
            },
            {
                "name": "A2",
                "label": "{{Q2}}",
                "function": "",
                "group": 1,
                "incorrect": true
            },
            {
                "name": "A3",
                "label": "{{Q3}}",
                "function": "",
                "group": 1,
                "incorrect": true
            }
        ],
        "uniques": true
    },
    "algorithm": {
        "name": "groupResponses",
        "template": "Cloze with drop down"
    }
}</t>
  </si>
  <si>
    <t>Q1= Min = 900; Max = 999; Step = 1
Q2= Min = 900; Max = 999; Step = 1
Q3= Min = 900; Max = 999; Step = 1</t>
  </si>
  <si>
    <t>T1 = Lemonlib.numToWords({{Q1}})
T2 = Lemonlib.numToWords({{Q2}})
T3 = Lemonlib.numToWords({{Q3}})
A1={{T1}}#{{Q1}}
A2={{T2}}#{{Q2}}
A3={{T3}}#{{Q3}}</t>
  </si>
  <si>
    <t>{
    "id": "M2-NyO-13b-I-2",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false
        }
    }
}</t>
  </si>
  <si>
    <t>Q1= Min = 900; Max = 999; Step = 1</t>
  </si>
  <si>
    <t>{
    "id": "M2-NyO-13b-E-1",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900,
                "max": 999,
                "step": 1
            }
        ],
        "calculated": [
            {
                "name": "T1",
                "label": null,
                "function": " Lemonlib.numToWords({{Q1}},'en')",
                "temp": true
            },
            {
                "name": "A1",
                "label": null,
                "function": "{{Q1}}"
            }
        ],
        "uniques": true
    },
    "algorithm": {
        "name": "calculateOperation",
        "params": {
            "method": "equivLiteral",
            "keyboard": "NUMERICAL"
        }
    }
}</t>
  </si>
  <si>
    <t>M2-NyO-13c</t>
  </si>
  <si>
    <t>Ordena los números del 900 a 999</t>
  </si>
  <si>
    <t>{
    "id": "M2-NyO-13c-I-1",
    "stimulus": "&lt;p&gt;Drag and put these numbers in order from highest to lowest.&lt;/p&gt;",
    "template": "&lt;p style=\"text-align:center;\"&gt;{{response}} &gt; {{response}} &gt; {{response}}&lt;/p&gt;",
    "hint": "&lt;p&gt;Compare the numbers starting with the digit on the left.&lt;/p&gt;",
    "feedback": "&lt;p&gt;Compare the numbers starting with the digit on the left.&lt;/p&gt;",
    "seed": {
        "parameters": [
            {
                "name": "Q1",
                "label": null,
                "min": 900,
                "max": 999,
                "step": 1
            },
            {
                "name": "Q2",
                "label": null,
                "min": 900,
                "max": 999,
                "step": 1
            },
            {
                "name": "Q3",
                "label": null,
                "min": 900,
                "max": 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t>
  </si>
  <si>
    <t>Q1-Q2= Min=900; Max=999; Step=1</t>
  </si>
  <si>
    <t>{
    "id": "M2-NyO-13c-E-1",
    "stimulus": "&lt;p&gt;Type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</si>
  <si>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
    "id": "M2-NyO-13c-E-2",
    "stimulus": "&lt;p&gt;Type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t>
  </si>
  <si>
    <t>M2-NyO-13d</t>
  </si>
  <si>
    <t>Descompone y compone números naturales del 900 a 999</t>
  </si>
  <si>
    <t>Elige cuál es la descomposición correcta del número {{T1}}.</t>
  </si>
  <si>
    <t>Q1 = Min = 1; Max = 8; Step = 1
Q2 = Min = 1; Max = 8; Step = 1</t>
  </si>
  <si>
    <t>T1 = 900+{{Q1}}*10+{{Q2}}
T2 = {{Q1}}*10
T3 = {{Q2}}*10
T4 = {{Q1}}*100
A1={{T1}} = 900 + {{T2}} + {{Q2}}#*
A2={{T1}} = 900 + {{T3}} + {{Q1}}#
A3={{T1}} = {{T4}} + 90 + {{Q2}}#
A4={{T1}} = {{T4}} + {{T3}} + 9#
A5={{T1}} = 900 + {{T2}} + {{Q1}}#</t>
  </si>
  <si>
    <t>{
    "id": "M2-NyO-13d-I-1",
    "stimulus": "&lt;p&gt;Choose the correct decomposition of the number {{T1}}.&lt;/p&gt;",
    "hint": "&lt;p&gt;Notice the position of each digit.&lt;/p&gt;",
    "feedback": "&lt;p&gt;To decompose a number, the position of each digit must be taken into account:&lt;/p&gt;&lt;p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t>
  </si>
  <si>
    <t>&lt;p&gt;Usa el ejemplo de modelo para escribir la siguiente descomposición:&lt;/p&gt;&lt;p&gt;9{{Q1}}{{Q2}} = 900 + {{Q1}}0 + {{Q2}}&lt;/p&gt;</t>
  </si>
  <si>
    <t>T1= 900+{{Q3}}*10+{{Q4}}
A1 = 900
A2={{Q3}}*10
A3={{Q4}}</t>
  </si>
  <si>
    <t>{
    "id": "M2-NyO-13d-E-1",
    "stimulus": "&lt;p&gt;Use this example as a model to write the following decomposition.&lt;/p&gt;&lt;p style=\"display:flex; justify-content:center;\"&gt;9{{Q1}}{{Q2}} = 900 + {{Q1}}0 + {{Q2}}&lt;/p&gt;",
    "feedback": "&lt;p&gt;To decompose a number, the position of each digit must be taken into account:&lt;/p&gt;&lt;p style=\"text-align: center\"&gt;&lt;span style=\"color: #2C9CDC\"&gt;9&lt;/span&gt;&lt;span style=\"color: #E3360C\"&gt;{{Q3}}&lt;/span&gt;&lt;span style=\"color: #2CC133\"&gt;{{Q4}}&lt;/span&gt; = &lt;span style=\"color: #2C9CDC\"&gt;900&lt;/span&gt;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t>
  </si>
  <si>
    <t>M2-NyO-16a</t>
  </si>
  <si>
    <t>Identifica números pares e impares en una lista de números menores que 99</t>
  </si>
  <si>
    <t>Selecciona el número par.</t>
  </si>
  <si>
    <t>Q1= Min = 2; Max = 98; Step = 2
Q2= Min = 2; Max = 98; Step = 2
Q3= Min = 2; Max = 98; Step = 2
Q4= Min = 1; Max = 99; Step = 2
Q5= Min = 1; Max = 99; Step = 2
Q6= Min = 1; Max = 99; Step = 2</t>
  </si>
  <si>
    <t>A1={{Q1}}*
A2={{Q2}}*
A3={{Q3}}*
A4={{Q4}}
A5={{Q5}}
A6={{Q6}}</t>
  </si>
  <si>
    <t>&lt;p&gt;Los números &lt;b&gt;pares&lt;/b&gt; terminan en 0, 2, 4, 6 y 8.&lt;/p&gt;&lt;p&gt;Los número &lt;b&gt;impares&lt;/b&gt; terminan en 1, 3, 5, 7 y 9.&lt;/p&gt;</t>
  </si>
  <si>
    <t>{
    "id": "M2-NyO-16a-I-1",
    "stimulus": "&lt;p&gt;Select the even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</si>
  <si>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Selecciona el número impar.</t>
  </si>
  <si>
    <t>Q1= Min = 2; Max = 98; Step = 2
Q2= Min = 2; Max = 98; Step = 2
Q3= Min = 2; Max = 98; Step = 2
Q4= Min = 1; Max = 99; Step = 2
Q5= Min = 1; Max = 99; Step = 2
Q6= Min = 1; Max = 99; Step = 2</t>
  </si>
  <si>
    <t>A1={{Q1}}
A2={{Q2}}
A3={{Q3}}
A4={{Q4}}*
A5={{Q5}}*
A6={{Q6}}*</t>
  </si>
  <si>
    <t>{
    "id": "M2-NyO-16a-I-2",
    "stimulus": "&lt;p&gt;Select the odd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</si>
  <si>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El número {{Q1}} es {{grupo1}}.</t>
  </si>
  <si>
    <t>Q1= Min = 1; Max = 99; Step = 2</t>
  </si>
  <si>
    <t>grupo1=impar*|par</t>
  </si>
  <si>
    <t>{
    "id": "M2-NyO-16a-E-1",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"calculated": [
            {
                "name": "A1",
                "label": "odd",
                "function": "",
                "group": 1
            },
            {
                "name": "A2",
                "label": "even",
                "function": "",
                "group": 1,
                "incorrect": true
            }
        ],
        "uniques": true
    },
    "algorithm": {
        "name": "groupResponses",
        "template": "Cloze with drop down"
    }
}</t>
  </si>
  <si>
    <t>Q1= Min = 2; Max = 98; Step = 2</t>
  </si>
  <si>
    <t>grupo1=par*|impar</t>
  </si>
  <si>
    <t>{
    "id": "M2-NyO-16a-E-2",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"calculated": [
            {
                "name": "A1",
                "label": "{{function}}",
                "function": "even",
                "group": 1
            },
            {
                "name": "A2",
                "label": "{{function}}",
                "function": "odd",
                "group": 1,
                "incorrect": true
            }
        ],
        "uniques": true
    },
    "algorithm": {
        "name": "groupResponses",
        "template": "Cloze with drop down"
    }
}</t>
  </si>
  <si>
    <t>M2-NyO-18a</t>
  </si>
  <si>
    <t>Identifica números representados en la recta numérica</t>
  </si>
  <si>
    <t>Coloca estos números en la recta numérica.
(Recta numérica: comienza en 120. Se ubican 21 unidades, de 10 en 10. Se deben ubicar 3 números)</t>
  </si>
  <si>
    <t>Number line</t>
  </si>
  <si>
    <t>No aplica</t>
  </si>
  <si>
    <t>&lt;p&gt;A cada número le corresponde una posición en la recta numérica.&lt;/p&gt;</t>
  </si>
  <si>
    <t>{
    "id": "M2-NyO-18a-I-1",
    "stimulus": "&lt;p&gt;Place these numbers on the number line.&lt;/p&gt;",
    "feedback": "&lt;p&gt;Each number has its own position on the number line.&lt;/p&gt;",
    "hint": "&lt;p&gt;Each number has its own position on the number line.&lt;/p&gt;",
    "algorithm": {
        "name": "numberline",
        "params": {
            "min": 120,
            "divisions": 21,
            "distance": 1,
            "numbers": 3,
            "frequency": 10
        }
    }
}</t>
  </si>
  <si>
    <t>Coloca estos números en la recta numérica.
(Recta numérica: comienza en 150. Se ubican 21 unidades, de 10 en 10. Se deben ubicar 3 números)</t>
  </si>
  <si>
    <t>{
    "id": "M2-NyO-18a-I-2",
    "stimulus": "&lt;p&gt;Place these numbers on the number line.&lt;/p&gt;",
    "feedback": "&lt;p&gt;Each number has its own position on the number line.&lt;/p&gt;",
    "hint": "&lt;p&gt;Each number has its own position on the number line.&lt;/p&gt;",
    "algorithm": {
        "name": "numberline",
        "params": {
            "min": 150,
            "divisions": 21,
            "distance": 1,
            "numbers": 3,
            "frequency": 10
        }
    }
}</t>
  </si>
  <si>
    <t>Coloca estos números en la recta numérica.
(Recta numérica: comienza en 180. Se ubican 21 unidades, de 10 en 10. Se deben ubicar 3 números)</t>
  </si>
  <si>
    <t>{
    "id": "M2-NyO-18a-I-3",
    "stimulus": "&lt;p&gt;Place these numbers on the number line.&lt;/p&gt;",
    "feedback": "&lt;p&gt;Each number has its own position on the number line.&lt;/p&gt;",
    "hint": "&lt;p&gt;Each number has its own position on the number line.&lt;/p&gt;",
    "algorithm": {
        "name": "numberline",
        "params": {
            "min": 180,
            "divisions": 21,
            "distance": 1,
            "numbers": 3,
            "frequency": 10
        }
    }
}</t>
  </si>
  <si>
    <t>M2-NyO-63a</t>
  </si>
  <si>
    <t>Suma hasta 20</t>
  </si>
  <si>
    <t>&lt;p&gt;¿Cuál es el resultado correcto de esta suma? Arrastra la opción correcta.&lt;/p&gt;</t>
  </si>
  <si>
    <t>&lt;p&gt;{{Q1}} + {{Q2}} = {{response}}&lt;/p&gt;</t>
  </si>
  <si>
    <t>No</t>
  </si>
  <si>
    <t>Q1 = min = 1; max = 9; step = 1
Q2 = min = 1; max = 9; step = 1
Q3 = min = 1; max = 9; step = 1
Q4 = min = 1; max = 9; step = 1</t>
  </si>
  <si>
    <t>A1 = {{Q1}}+{{Q2}}*
A2 = {{Q1}}+{{Q3}}
A3 = {{Q1}}+{{Q4}}</t>
  </si>
  <si>
    <t>&lt;p&gt;{{Q1}} más {{Q2}} es igual a...&lt;/p&gt;</t>
  </si>
  <si>
    <t>&lt;p&gt;{{Q1}} más {{Q2}} es igual a {{A1}}.&lt;/p&gt;</t>
  </si>
  <si>
    <t>{
    "id": "M2-NyO-63a-I-1",
    "stimulus": "&lt;p&gt;What is the correct result? Drag the correct option.&lt;/p&gt;",
    "template": "&lt;p style=\"text-align: center\"&gt;{{Q1}} + {{Q2}} = {{response}}&lt;/p&gt;",
    "hint": "&lt;p&gt;{{Q1}} plus {{Q2}} equals...&lt;/p&gt;",
    "feedback": "&lt;p&gt;{{Q1}} plus {{Q2}} equals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t>
  </si>
  <si>
    <t>&lt;p&gt;Escribe el resultado de esta suma.&lt;/p&gt;</t>
  </si>
  <si>
    <t>Q1 = min = 1; max = 9; step = 1
Q2 = min = 1; max = 9; step = 1</t>
  </si>
  <si>
    <t>A1 = {{Q1}}+{{Q2}}</t>
  </si>
  <si>
    <t>{
    "id": "M2-NyO-63a-E-1",
    "stimulus": "&lt;p&gt;Type the result of this addition.&lt;/p&gt;",
    "template": "&lt;p style=\"text-align: center\"&gt;{{Q1}} + {{Q2}} = {{response}}&lt;/p&gt;",
    "hint": "&lt;p&gt;{{Q1}} plus {{Q2}} equals...&lt;/p&gt;",
    "feedback": "&lt;p&gt;{{Q1}} plus {{Q2}} equals {{A1}}.&lt;/p&gt;",
    "seed": {
        "parameters": [
            {
                "name": "Q1",
                "label": null,
                "min": 1,
                "max": 9,
                "step": 1
            },
            {
                "name": "Q2",
                "label": null,
                "min": 1,
                "max": 9,
                "step": 1
            }
        ],
        "calculated": [
            {
                "name": "A1",
                "label": "{{function}}",
                "function": "{{Q1}}+{{Q2}}"
            }
        ],
        "uniques": true
    },
    "algorithm": {
        "name": "calculateOperation",
        "params": {
            "method": "equivLiteral",
            "keyboard": "NUMERICAL"
        }
    }
}</t>
  </si>
  <si>
    <t>Aplicar</t>
  </si>
  <si>
    <t>&lt;p&gt;Pedro tiene {{Q1}} cromos y Luis, {{Q2}}. ¿Cuántos tienen entre los dos? Escribe el resultado.&lt;/p&gt;</t>
  </si>
  <si>
    <t>&lt;p&gt;{{A1}} cromos.&lt;/p&gt;</t>
  </si>
  <si>
    <t>Q1 = min = 2; max = 9; step = 1
Q2 = min = 2; max = 9; step = 1</t>
  </si>
  <si>
    <t>A1={{Q1}}+{{Q2}}</t>
  </si>
  <si>
    <t>{
    "id": "M2-NyO-63a-A-1",
    "stimulus": "&lt;p&gt;Pedro has {{Q1}} stickers and Luis, {{Q2}}. How many do they have in all? Type the result.&lt;/p&gt;",
    "template": "&lt;p&gt;They have {{response}} stickers.&lt;/p&gt;",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</si>
  <si>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&lt;p&gt;En el estuche de Susana hay {{Q1}} rotuladores y en el de su compañera {{Q2}}. ¿Cuántos tienen entre las dos?&lt;/p&gt;</t>
  </si>
  <si>
    <t>&lt;p&gt;{{A1}} rotuladores.&lt;/p&gt;</t>
  </si>
  <si>
    <t>{
    "id": "M2-NyO-63a-A-2",
    "stimulus": "&lt;p&gt;In Nancy's pencil case there are {{Q1}} markers and in her partner's case there are {{Q2}}. How many do they have in all?&lt;/p&gt;",
    "template": "&lt;p&gt;They have {{response}} markers.&lt;/p&gt;",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</si>
  <si>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&lt;p&gt;María tiene en su pecera {{Q1}} peces rojos y {{Q2}} azules. ¿Cuántos tiene en total?&lt;/p&gt;</t>
  </si>
  <si>
    <t>&lt;p&gt;{{A1}} peces.&lt;/p&gt;</t>
  </si>
  <si>
    <t>{
    "id": "M2-NyO-63a-A-3",
    "stimulus": "&lt;p&gt;Maria has {{Q1}} red fish and {{Q2}} blue fish in her tank. How many fish does she have in total?&lt;/p&gt;",
    "template": "&lt;p&gt;She has {{response}} fish.&lt;/p&gt;",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t>
  </si>
  <si>
    <t>M2-NyO-65a</t>
  </si>
  <si>
    <t>Escribe la suma de los términos de una matriz (de dibujos) con un tamaño máximo 5×5</t>
  </si>
  <si>
    <t>&lt;p&gt;¿Cuántos telescopios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</si>
  <si>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t>Sí</t>
  </si>
  <si>
    <t>Q1 = min = 2; max = 5; step = 1
Q2 = min = 2; max = 4; step = 1
Q3 = -3, -2, -1, 1, 2, 3
Q4 = -3, -2, -1, 1, 2, 3
uniques: true</t>
  </si>
  <si>
    <r>
      <rPr>
        <rFont val="Calibri"/>
        <color theme="1"/>
        <sz val="12.0"/>
      </rPr>
      <t>T1 = math.max({{Q1}}, {{Q2}})
T2 = math.min({{Q1}}, {{Q2}})
T3 = '&lt;img src=\"https://blueberry-assets.oneclick.es/M2_NyO_65a_1.svg\" width=\"80\"&gt;'.repeat({{T1}})
T4 = if ({{T2}} &gt; 1) '&lt;img src=\"</t>
    </r>
    <r>
      <rPr>
        <rFont val="Calibri"/>
        <color rgb="FF000000"/>
        <sz val="12.0"/>
      </rPr>
      <t>https://blueberry-assets.oneclick.es/M2_NyO_65a_1.svg</t>
    </r>
    <r>
      <rPr>
        <rFont val="Calibri"/>
        <color theme="1"/>
        <sz val="12.0"/>
      </rPr>
      <t>\" width=\"80\"&gt;'.repeat({{T1}})
T5 = if ({{T2}} &gt; 2) '&lt;img src=\"https://blueberry-assets.oneclick.es/M2_NyO_65a_1.svg\" width=\"80\"&gt;'.repeat({{T1}})
T6 = if ({{T2}} &gt; 3) '&lt;img src=\"https://blueberry-assets.oneclick.es/M2_NyO_65a_1.svg\" width=\"80\"&gt;'.repeat({{T1}})
A1 = {{Q1}}*{{Q2}}
A2 = {{Q1}}*{{Q2}}+{{Q3}}
A3 = {{Q1}}*{{Q2}}+{{Q4}}</t>
    </r>
  </si>
  <si>
    <t>Cuenta todas las filas y columnas.</t>
  </si>
  <si>
    <t>{
    "id": "M2-NyO-65a-I-1",
    "stimulus": "&lt;p&gt;How many telescopes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"Count all rows and columns.",
    "feedback": "Count all rows and columns.",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</si>
  <si>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astronautas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</si>
  <si>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https://blueberry-assets.oneclick.es/M2_NyO_65a_2.svg</t>
    </r>
    <r>
      <rPr>
        <rFont val="Calibri"/>
        <sz val="12.0"/>
      </rPr>
      <t>\" width=\"80\"&gt;'.repeat({{T1}})
T4 = if ({{T2}} &gt; 1) '&lt;img src=\"https://blueberry-assets.oneclick.es/M2_NyO_65a_2.svg\" width=\"80\"&gt;'.repeat({{T1}})
T5 = if ({{T2}} &gt; 2) '&lt;img src=\"https://blueberry-assets.oneclick.es/M2_NyO_65a_2.svg\" width=\"80\"&gt;'.repeat({{T1}})
T6 = if ({{T2}} &gt; 3) '&lt;img src=\"https://blueberry-assets.oneclick.es/M2_NyO_65a_2.svg\" width=\"80\"&gt;'.repeat({{T1}})
A1 = {{Q1}}*{{Q2}}
A2 = {{Q1}}*{{Q2}}+{{Q3}}
A3 = {{Q1}}*{{Q2}}+{{Q4}}</t>
    </r>
  </si>
  <si>
    <t>{
    "id": "M2-NyO-65a-I-2",
    "stimulus": "&lt;p&gt;How many astronauts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</si>
  <si>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&lt;p&gt;¿Cuántos transbordadores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{{A1}}*
{{A2}}
{{A3}}</t>
  </si>
  <si>
    <r>
      <rPr>
        <rFont val="Calibri"/>
        <sz val="12.0"/>
      </rPr>
      <t>T1 = math.max({{Q1}}, {{Q2}})
T2 = math.min({{Q1}}, {{Q2}})
T3 = '&lt;img src=\"</t>
    </r>
    <r>
      <rPr>
        <rFont val="Calibri"/>
        <color rgb="FF1155CC"/>
        <sz val="12.0"/>
        <u/>
      </rPr>
      <t>https://blueberry-assets.oneclick.es/M2_NyO_65a_3.svg</t>
    </r>
    <r>
      <rPr>
        <rFont val="Calibri"/>
        <sz val="12.0"/>
      </rPr>
      <t>\" width=\"80\"&gt;'.repeat({{T1}})
T4 = if ({{T2}} &gt; 1) '&lt;img src=\"https://blueberry-assets.oneclick.es/M2_NyO_65a_3.svg\" width=\"80\"&gt;'.repeat({{T1}})
T5 = if ({{T2}} &gt; 2) '&lt;img src=\"https://blueberry-assets.oneclick.es/M2_NyO_65a_3.svg\" width=\"80\"&gt;'.repeat({{T1}})
T6 = if ({{T2}} &gt; 3) '&lt;img src=\"https://blueberry-assets.oneclick.es/M2_NyO_65a_3.svg\" width=\"80\"&gt;'.repeat({{T1}})
A1 = {{Q1}}*{{Q2}}
A2 = {{Q1}}*{{Q2}}+{{Q3}}
A3 = {{Q1}}*{{Q2}}+{{Q4}}</t>
    </r>
  </si>
  <si>
    <t>{
    "id": "M2-NyO-65a-I-3",
    "stimulus": "&lt;p&gt;How many shuttles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t>
  </si>
  <si>
    <t>&lt;p&gt;¿Cuántas estrellas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</si>
  <si>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estrellas.&lt;/p&gt;</t>
  </si>
  <si>
    <t>Q1 = min = 2; max = 5; step = 1
Q2 = min = 2; max = 4; step = 1
uniques: false</t>
  </si>
  <si>
    <t>T1 = math.max({{Q1}}, {{Q2}})
T2 = math.min({{Q1}}, {{Q2}})
T3 = '&lt;img src=\"https://blueberry-assets.oneclick.es/M2_NyO_65a_4.svg\" width=\"80\"&gt;'.repeat({{T1}})
T4 = if ({{T2}} &gt; 1) '&lt;img src=\"https://blueberry-assets.oneclick.es/M2_NyO_65a_4.svg\" width=\"80\"&gt;'.repeat({{T1}})
T5 = if ({{T2}} &gt; 2) '&lt;img src=\"https://blueberry-assets.oneclick.es/M2_NyO_65a_4.svg\" width=\"80\"&gt;'.repeat({{T1}})
T6 = if ({{T2}} &gt; 3) '&lt;img src=\"https://blueberry-assets.oneclick.es/M2_NyO_65a_4.svg\" width=\"80\"&gt;'.repeat({{T1}})
A1 = {{Q1}}*{{Q2}}</t>
  </si>
  <si>
    <t>{
    "id": "M2-NyO-65a-E-1",
    "stimulus": "&lt;p&gt;How many stars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stars.&lt;/p&gt;",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t>
  </si>
  <si>
    <t>&lt;p&gt;¿Cuántos planetas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</si>
  <si>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planetas.&lt;/p&gt;</t>
  </si>
  <si>
    <r>
      <rPr>
        <rFont val="Calibri"/>
        <sz val="12.0"/>
      </rPr>
      <t>T1 = math.max({{Q1}}, {{Q2}})
T2 = math.min({{Q1}}, {{Q2}})
T3 = '&lt;img src=\"</t>
    </r>
    <r>
      <rPr>
        <rFont val="Calibri"/>
        <color rgb="FF1155CC"/>
        <sz val="12.0"/>
        <u/>
      </rPr>
      <t>https://blueberry-assets.oneclick.es/M2_NyO_65a_5.svg</t>
    </r>
    <r>
      <rPr>
        <rFont val="Calibri"/>
        <sz val="12.0"/>
      </rPr>
      <t>\" width=\"80\"&gt;'.repeat({{T1}})
T4 = if ({{T2}} &gt; 1) '&lt;img src=\"https://blueberry-assets.oneclick.es/M2_NyO_65a_5.svg\" width=\"80\"&gt;'.repeat({{T1}})
T5 = if ({{T2}} &gt; 2) '&lt;img src=\"https://blueberry-assets.oneclick.es/M2_NyO_65a_5.svg\" width=\"80\"&gt;'.repeat({{T1}})
T6 = if ({{T2}} &gt; 3) '&lt;img src=\"https://blueberry-assets.oneclick.es/M2_NyO_65a_5.svg\" width=\"80\"&gt;'.repeat({{T1}})
A1 = {{Q1}}*{{Q2}}</t>
    </r>
  </si>
  <si>
    <t>{
    "id": "M2-NyO-65a-E-2",
    "stimulus": "&lt;p&gt;How many planets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planets.&lt;/p&gt;",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t>
  </si>
  <si>
    <t>&lt;p&gt;¿Cuántos satélites ves en este dibujo?&lt;/p&gt;&lt;p&gt;&lt;div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</si>
  <si>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&lt;p&gt;{{response}} satélites.&lt;/p&gt;</t>
  </si>
  <si>
    <r>
      <rPr>
        <rFont val="Calibri"/>
        <sz val="12.0"/>
      </rPr>
      <t>T1 = math.max({{Q1}}, {{Q2}})
T2 = math.min({{Q1}}, {{Q2}})
T3 = '&lt;img src=\"</t>
    </r>
    <r>
      <rPr>
        <rFont val="Calibri"/>
        <color rgb="FF1155CC"/>
        <sz val="12.0"/>
        <u/>
      </rPr>
      <t>https://blueberry-assets.oneclick.es/M2_NyO_65a_6.svg</t>
    </r>
    <r>
      <rPr>
        <rFont val="Calibri"/>
        <sz val="12.0"/>
      </rPr>
      <t>\" width=\"80\"&gt;'.repeat({{T1}})
T4 = if ({{T2}} &gt; 1) '&lt;img src=\"https://blueberry-assets.oneclick.es/M2_NyO_65a_6.svg\" width=\"80\"&gt;'.repeat({{T1}})
T5 = if ({{T2}} &gt; 2) '&lt;img src=\"https://blueberry-assets.oneclick.es/M2_NyO_65a_6.svg\" width=\"80\"&gt;'.repeat({{T1}})
T6 = if ({{T2}} &gt; 3) '&lt;img src=\"https://blueberry-assets.oneclick.es/M2_NyO_65a_6.svg\" width=\"80\"&gt;'.repeat({{T1}})
A1 = {{Q1}}*{{Q2}}</t>
    </r>
  </si>
  <si>
    <t>{
    "id": "M2-NyO-65a-E-3",
    "stimulus": "&lt;p&gt;How many satellites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satellites.&lt;/p&gt;",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t>
  </si>
  <si>
    <t>M2-NyO-21a</t>
  </si>
  <si>
    <t>Nombra los términos de la suma</t>
  </si>
  <si>
    <t>&lt;p&gt;Observa la siguiente suma y elige la afirmación correcta.&lt;/p&gt;&lt;p&gt;{{Q1}} + {{Q2}} = {{T1}}&lt;/p&gt;</t>
  </si>
  <si>
    <t>Q1 = Min = 1; Max = 9; Step = 1
Q2 = Min = 1; Max = 9; Step = 1</t>
  </si>
  <si>
    <t>T1={{Q1}+{{Q2}}
A1={{Q1}} es un sumando.#*
A2={{Q2}} es un sumando.#*
A3={{T1}} es un sumando.#</t>
  </si>
  <si>
    <t>Los números que se suman se llaman \"sumandos\".</t>
  </si>
  <si>
    <t>&lt;p&gt;Los números que se suman se llaman \"sumandos\".&lt;/p&gt;</t>
  </si>
  <si>
    <t>{
    "id": "M2-NyO-21a-I-1",
    "stimulus": "&lt;p&gt;Choose the correct statement.&lt;/p&gt;&lt;p style=\"text-align: center\"&gt;{{Q1}} + {{Q2}} = {{T1}}&lt;/p&gt;",
    "hint": "&lt;p&gt;The numbers that are added are called ”addends.”&lt;/p&gt;",
    "feedback": "&lt;p&gt;The numbers that are added are called “addends.”&lt;/p&gt;",
    "seed": {
        "parameters": [
            {
                "name": "Q1",
                "label": null,
                "min": 1,
                "max": 9,
                "step": 1
            },
            {
                "name": "Q2",
                "label": null,
                "min": 1,
                "max": 9,
                "step": 1
            }
        ],
        "calculated": [
            {
                "name": "T1",
                "label": "{{function}}",
                "function": "{{Q1}}+{{Q2}}",
                "temp": true
            },
            {
                "name": "A1",
                "label": "{{Q1}} is an addend.",
                "function": ""
            },
            {
                "name": "A2",
                "label": "{{Q2}} is an addend.",
                "function": ""
            },
            {
                "name": "A3",
                "label": "{{T1}} is an addend.",
                "function": "",
                "incorrect": true
            }
        ],
        "uniques": true
    },
    "algorithm": {
        "name": "trueFalse",
        "template": "Multiple choice – standard",
        "params": {
            "countCorrect": 1,
            "countIncorrect": 1,
            "showCheckIcon": false,
            "columns": 2
        }
    }
}</t>
  </si>
  <si>
    <t>&lt;p&gt;Arrastra al lado de cada número su nombre.&lt;/p&gt;&lt;p&gt;{{Q1}} + {{Q2}} = {{T1}}&lt;/p&gt;</t>
  </si>
  <si>
    <t>{{Q2}} → {{A1}}
{{T1}} → {{A2}}</t>
  </si>
  <si>
    <t>T1={{Q1}+{{Q2}}
A1 = "sumando"
A2 = "suma"</t>
  </si>
  <si>
    <t>{
    "id": "M2-NyO-21a-E-1",
    "stimulus": "&lt;p&gt;Drag the name of each number next to it.&lt;/p&gt;&lt;p style=\"text-align: center\"&gt;{{Q1}} + {{Q2}} = {{T1}}&lt;/p&gt;",
    "feedback": "&lt;p&gt;The numbers that are added are called “addends.”&lt;/p&gt;",
    "hint": "&lt;p&gt;The numbers that are added are called “addends.”&lt;/p&gt;",
    "template": "&lt;p&gt;{{Q2}} → {{response}}&lt;/p&gt;&lt;p&gt;{{T1}} → {{response}}&lt;/p&gt;",
    "seed": {
        "parameters": [
            {
                "name": "Q1",
                "label": null,
                "min": 1,
                "max": 9,
                "step": 1
            },
            {
                "name": "Q2",
                "label": null,
                "min": 1,
                "max": 9,
                "step": 1
            }
        ],
        "calculated": [
            {
                "name": "T1",
                "label": "{{function}}",
                "function": "{{Q1}}+{{Q2}}",
                "temp": true
            },
            {
                "name": "A1",
                "label": "{{function}}",
                "function": "addend"
            },
            {
                "name": "A2",
                "label": "{{function}}",
                "function": "addition"
            }
        ],
        "uniques": true
    },
    "algorithm": {
        "name": "calculateOperation",
        "template": "Cloze with drag &amp; drop",
        "params": {
            "keyboard": "NUMERICAL"
        }
    }
}</t>
  </si>
  <si>
    <t>{{T1}} → {{A1}}
{{Q1}} → {{A2}}</t>
  </si>
  <si>
    <t>T1={{Q1}+{{Q2}}
A1 = "suma"
A2 = "sumando"</t>
  </si>
  <si>
    <t>{
    "id": "M2-NyO-21a-E-2",
    "stimulus": "&lt;p&gt;Drag the name of each number next to it.&lt;/p&gt;&lt;p style=\"text-align: center\"&gt;{{Q1}} + {{Q2}} = {{T1}}&lt;/p&gt;",
    "feedback": "&lt;p&gt;The numbers that are added are called “addends.”&lt;/p&gt;",
    "hint": "&lt;p&gt;The numbers that are added are called “addends.”&lt;/p&gt;",
    "template": "&lt;p&gt;{{T1}} → {{response}}&lt;/p&gt;&lt;p&gt;{{Q1}} → {{response}}&lt;/p&gt;",
    "seed": {
        "parameters": [
            {
                "name": "Q1",
                "label": null,
                "min": 1,
                "max": 9,
                "step": 1
            },
            {
                "name": "Q2",
                "label": null,
                "min": 1,
                "max": 9,
                "step": 1
            }
        ],
        "calculated": [
            {
                "name": "T1",
                "label": "{{function}}",
                "function": "{{Q1}}+{{Q2}}",
                "temp": true
            },
            {
                "name": "A1",
                "label": "{{function}}",
                "function": "addition"
            },
            {
                "name": "A2",
                "label": "{{function}}",
                "function": "addend"
            }
        ],
        "uniques": true
    },
    "algorithm": {
        "name": "calculateOperation",
        "template": "Cloze with drag &amp; drop",
        "params": {
            "keyboard": "NUMERICAL"
        }
    }
}</t>
  </si>
  <si>
    <t>M2-NyO-21b</t>
  </si>
  <si>
    <t>Realiza sumas sin llevadas (dos cifras, sin llevadas)</t>
  </si>
  <si>
    <t>Arrastra el resultado.</t>
  </si>
  <si>
    <t>{{T1}} + {{T2}} = {{A1}}</t>
  </si>
  <si>
    <t>Q1=List=1,2,3,4,5
Q2=List=0,1,2,3,4,5
Q3=List=1,2,3,4,5
Q4=List=0,1,2,3,4,5</t>
  </si>
  <si>
    <t>T1={{Q1}}*10+{{Q2}}
T2={{Q3}}*10+{{Q4}}
A1={{T1}+{{T2}}*
A2={{T1}+{{T2}}+1
A3={{T1}+{{T2}}+10</t>
  </si>
  <si>
    <t>&lt;p&gt;Comienza sumando las unidades, luego las decenas.&lt;/p&gt;</t>
  </si>
  <si>
    <t>{
    "id": "M2-NyO-21b-I-1",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"&lt;p&gt;Drag the correct result.&lt;/p&gt;",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</si>
  <si>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Escribe el resultado.</t>
  </si>
  <si>
    <t>T1={{Q1}}*10+{{Q2}}
T2={{Q3}}*10+{{Q4}}
A1 = {{T1}}+{{T2}}</t>
  </si>
  <si>
    <t>{
    "id": "M2-NyO-21b-E-1",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"&lt;p&gt;Type the result.&lt;/p&gt;",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</si>
  <si>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 álbum de fotos hay {{T1}} fotos de mi madre y {{T2}} de mi padre. ¿Cuántas fotos hay en total?</t>
  </si>
  <si>
    <t>{{A1}} fotos.</t>
  </si>
  <si>
    <t>T1={{Q1}}*10+{{Q2}}
T2={{Q3}}*10+{{Q4}}
A1 = {{T1}}+{{T2}}</t>
  </si>
  <si>
    <t>{
    "id": "M2-NyO-21b-A-1",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photo album there {{T1}} photos of my mother and {{T2}} of my father. How many photos are there in total?&lt;/p&gt;",
    "template": "&lt;p&gt;There are {{response}} photos.&lt;/p&gt;",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</si>
  <si>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fiesta de fin de año, hay {{T1}} mujeres y {{T2}} hombres. ¿Cuántas personas hay en la fiesta?</t>
  </si>
  <si>
    <t>{{A1}} personas.</t>
  </si>
  <si>
    <t>{
    "id": "M2-NyO-21b-A-2",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"&lt;p&gt;At a New Year's Eve party, there are {{T1}} women and {{T2}} men. How many people are at the party?&lt;/p&gt;",
            "template": "&lt;p&gt;There are {{response}} people.&lt;/p&gt;",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</si>
  <si>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una laguna hay {{T1}} patos y por la tarde llegan {{T2}} patos más. ¿Cuántos patos hay en total?</t>
  </si>
  <si>
    <t>{{A1}} patos.</t>
  </si>
  <si>
    <t>{
    "id": "M2-NyO-21b-A-3",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lagoon there are {{T1}} ducks and in the afternoon {{T2}} more ducks arrive.&lt;/p&gt;",
            "template": "&lt;p&gt;There are {{response}} ducks.&lt;/p&gt;",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</si>
  <si>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M2-NyO-21c</t>
  </si>
  <si>
    <t>Realiza sumas sin llevadas (tres cifras, sin llevadas)</t>
  </si>
  <si>
    <t>Arrastra el resultado de esta suma.</t>
  </si>
  <si>
    <t>{{T1}} + {{T2}} = {{A121}}</t>
  </si>
  <si>
    <t>Q1=List=1,2,3,4,5
Q2=List=0,1,2,3,4,5
Q3=List=0,1,2,3,4,5
Q4=List=1,2,3,4,5
Q5=List=0,1,2,3,4,5
Q6=List=0,1,2,3,4,5</t>
  </si>
  <si>
    <t>T1 = {{Q1}}*100+{{Q2}}*10+{{Q3}}
T2 = {{Q4}}*100+{{Q5}}*10+{{Q6}}
A121={{T1}}+{{T2}}*
A122={{T1}}+{{T2}}+1
A123={{T1}}+{{T2}}+10</t>
  </si>
  <si>
    <t>Suma primero las unidades, luego las decenas, y por último, las centenas.</t>
  </si>
  <si>
    <t>Suma primero las unidades, luego las decenas, y por último, las centenas.&lt;Suma vertical&gt;</t>
  </si>
  <si>
    <t>{
    "id": "M2-NyO-21c-I-1",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"&lt;p&gt;Drag the result of this addition.&lt;/p&gt;",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</si>
  <si>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Realiza la siguiente suma.</t>
  </si>
  <si>
    <t>T1 = {{Q1}}*100+{{Q2}}*10+{{Q3}}
T2 = {{Q4}}*100+{{Q5}}*10+{{Q6}}
A1={{T1}}+{{T2}}</t>
  </si>
  <si>
    <t>{
    "id": "M2-NyO-21c-E-1",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"&lt;p&gt;Perform the following addition.&lt;/p&gt;",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</si>
  <si>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Un granjero ha cosechado {{T1}} manzanas verdes y {{T2}} manzanas rojas. ¿Cuántas manzanas ha cosechado en total?</t>
  </si>
  <si>
    <t>{{A1}} manzanas.</t>
  </si>
  <si>
    <t>{
    "id": "M2-NyO-21c-A-1",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farmer has harvested {{T1}} green apples and {{T2}} red apples. How many apples has he harvested in total?&lt;/p&gt;",
            "template": "&lt;p&gt;He has harvested {{response}} apples.&lt;/p&gt;",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</si>
  <si>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Luján gastó {{T1}} euros para comprar ropa y {{T2}} euros en un regalo para su mamá. ¿Cuánto dinero gastó?</t>
  </si>
  <si>
    <t>{{A1}} euros.</t>
  </si>
  <si>
    <t>{
    "id": "M2-NyO-21c-A-2",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"&lt;p&gt;Elijah spent {{T1}} euros on clothes and {{T2}} € on a gift for his mother. How much money did he spend?&lt;/p&gt;",
            "template": "&lt;p&gt;He spent {{response}} €.&lt;/p&gt;",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</si>
  <si>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La abuela de Rafael le ha regalado por su cumpleaños {{T1}} euros. Como él ya tenia ahorrado {{T2}} euros, ¿cuánto dinero tiene Rafael ahora?</t>
  </si>
  <si>
    <t>{
    "id": "M2-NyO-21c-A-3",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"&lt;p&gt;Rafael's grandmother gave him ${{T1}} for his birthday. Since he had already saved ${{T2}}, how much money does Rafael have now?&lt;/p&gt;",
            "template": "&lt;p&gt;He has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t>
  </si>
  <si>
    <t>M2-NyO-22a</t>
  </si>
  <si>
    <t>Realiza sumas de 2 sumandos con llevadas (dos cifras)</t>
  </si>
  <si>
    <t>Selecciona  el resultado de la siguiente suma.
{{T1}} + {{T2}} = ...
{{A1}} *
{{A2}}
{{A3}}
{{A4}}
{{A5}}
Se ven 3</t>
  </si>
  <si>
    <t>Q1= List=1,2,3,4, 5
Q2= List=5,6,7,8,9
Q3= List=0,1,2,3,4, 5
Q4= List=0,1,2,3,4, 5
Q5= List=5,6,7,8,9
Q6= List=0,1,2,3,4, 5
Q7 = min =10 ; max = 90; step = 10
Q8 = min = 10; max = 90; step = 10
Q9 = min = 1; max = 9; step = 1
Q10 = min = 1; max = 9; step = 1</t>
  </si>
  <si>
    <t>T1={{Q1}}*100+{{Q2}}*10+{{Q3}}
T2={{Q4}*100+{{Q5}}*10+{{Q6}}
A1= {{T1}}+{{T2}}
A2= {{T1}}+{{T2}}+{{Q7}}
A3= {{T1}}+{{T2}}-{{Q8}}
A4 ={{T1}}+{{T2}}+{{Q9}}
A5 = {{T1}}+{{T2}}-{{Q10}}</t>
  </si>
  <si>
    <t>Si la suma de unidades es más de diez, añade una decena a la suma de las decenas; si también dan más de diez, añade una centena a la suma de las centenas.</t>
  </si>
  <si>
    <t>{
    "id": "M2-NyO-22a-I-1",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"&lt;p&gt;Select the result of the following addition.&lt;/p&gt;&lt;p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</si>
  <si>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Calcula esta suma.</t>
  </si>
  <si>
    <t>Q1= List=1,2,3,4, 5
Q2= List=5,6,7,8,9
Q3= List=0,1,2,3,4, 5
Q4= List=0,1,2,3,4, 5
Q5= List=5,6,7,8,9
Q6= List=0,1,2,3,4, 5</t>
  </si>
  <si>
    <t xml:space="preserve">T1={{Q1}}*100+{{Q2}}*10+{{Q3}}
T2={{Q4}*100+{{Q5}}*10+{{Q6}}
A1= {{T1}}+{{T2}}
</t>
  </si>
  <si>
    <t>{
    "id": "M2-NyO-22a-E-1",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"&lt;p&gt;Calculate this addition.&lt;/p&gt;",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</si>
  <si>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Un granjero ha cosechado {{T1}} manzanas y {{T2}} peras. ¿Cuántas frutas ha cosechado en total?</t>
  </si>
  <si>
    <t>Ha cosechado {{A1}} frutas.</t>
  </si>
  <si>
    <t>{
    "id": "M2-NyO-22a-A-1",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 farmer has harvested {{T1}} apples and {{T2}} pears. How many fruits has he harvested in total?&lt;/p&gt;",
            "template": "&lt;p&gt;He has harvested {{response}} fruits.&lt;/p&gt;",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</si>
  <si>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Guadalupe ha construido un castillo con {{T1}} bloques amarillos y {{T2}} bloques rojos. ¿Cuántos bloques ha utilizado en total?</t>
  </si>
  <si>
    <t>Ha utilizado {{A1}} bloques.</t>
  </si>
  <si>
    <t>Q1= List=1,2,3,4, 5
Q2= List=0,1,2,3,4, 5
Q3= List=5,6,7,8,9
Q4= List=0,1,2,3,4, 5
Q5= List=0,1,2,3,4, 5
Q6= List=5,6,7,8,9</t>
  </si>
  <si>
    <t>{
    "id": "M2-NyO-22a-A-2",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"&lt;p&gt;Elisabeth has built a castle using {{T1}} yellow blocks and {{T2}} red blocks. How many blocks has she used in total?&lt;/p&gt;",
            "template": "&lt;p&gt;She has used {{response}} blocks.&lt;/p&gt;",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</si>
  <si>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En el campeonato de educación física, los niños de 2.º han obtenido {{T1}} puntos y las niñas, {{T2}} puntos. ¿Cuántos puntos han logrado en total?</t>
  </si>
  <si>
    <t>{{A1}} puntos.</t>
  </si>
  <si>
    <t>{
    "id": "M2-NyO-22a-A-3",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"&lt;p&gt;At the P.E. meet, the boys in 2nd grade have scored {{T1}} points and the girls have scored {{T2}} points. How many points have they scored in total?&lt;/p&gt;",
            "template": "&lt;p&gt;They have scored {{response}} points.&lt;/p&gt;",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t>
  </si>
  <si>
    <t>M2-NyO-22b</t>
  </si>
  <si>
    <t>Realiza sumas de 3 sumandos con llevadas (dos cifras)</t>
  </si>
  <si>
    <t>Elige el resultado de la siguiente suma.</t>
  </si>
  <si>
    <t>{{T1}} + {{T2}} + {{T3}} = {{group1}}</t>
  </si>
  <si>
    <t>Q1= List=1,2,3
Q2= List=5,6,7,8,9
Q3= List=1,2
Q4=  List=5,6,7,8,9
Q5= List=1,2
Q6= Min = 1; Max = 9; Step = 1</t>
  </si>
  <si>
    <t>T1={{Q1}}*10+{{Q2}}
T2={{Q3}}*10+{{Q4}}
T3={{Q5}}*10+{{Q6}}
A1= {{T1}}+{{T2}}+{{T3}}
A2= {{T1}}+{{T2}}+{{T3}}-10
A3= {{T1}}+{{T2}}+{{T3}}-1
{{group1}}={{A1}} *|{{A2}}|{{A3}}</t>
  </si>
  <si>
    <t>Si al sumar las unidades te da más de 10, suma 1 a las decenas.</t>
  </si>
  <si>
    <t>{
    "id": "M2-NyO-22b-I-1",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"&lt;p&gt;Choose the result of the following addition.&lt;/p&gt;",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</si>
  <si>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Escribe el resultado de esta suma.</t>
  </si>
  <si>
    <t>{{T1}} + {{T2}} + {{T3}} = {{A1}}</t>
  </si>
  <si>
    <t>Q1= List=1,2,3
Q2= List=5,6,7,8,9
Q3= List=1,2
Q4= Min = 5; Max = 9; Step = 1
Q5= List=1,2
Q6= Min = 0; Max = 9; Step = 1</t>
  </si>
  <si>
    <t xml:space="preserve">T1={{Q1}}*10+{{Q2}}
T2={{Q3}}*10+{{Q4}}
T3={{Q5}}*10+{{Q6}}
A1= {{T1}}+{{T2}}+{{T3}}
</t>
  </si>
  <si>
    <t>{
    "id": "M2-NyO-22b-E-1",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"&lt;p&gt;Type the result of this addition.&lt;/p&gt;",
            "template": "&lt;p style=\"text-align: center\"&gt;{{Q1}} + {{Q2}} + {{Q3}} = {{response}}&lt;/p&gt;",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</si>
  <si>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Para el Día del Niño, en una juguetería se vendieron {{T1}} coches, {{T2}} muñecas y {{T3}} juegos de mesa. ¿Cuántos juguetes se han vendido en total?</t>
  </si>
  <si>
    <t>{{A1}} juguetes.</t>
  </si>
  <si>
    <t>{
    "id": "M2-NyO-22b-A-1",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"&lt;p&gt;For Children's Day, a toy store sold {{Q1}} cars, {{Q2}} dolls and {{Q3}} board games. How many toys have customers bought in total of these three types?&lt;/p&gt;",
            "template": "&lt;p&gt;The customers have bought {{response}} toys.&lt;/p&gt;",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</si>
  <si>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La madre de Sofía ha comprado {{T1}} caramelos de fresa, {{T2}} de limón y {{T3}} de naranja para repartirlos en su cumpleaños. ¿Cuántos caramelos ha comprado en total?</t>
  </si>
  <si>
    <t>{{A1}} caramelos.</t>
  </si>
  <si>
    <t>{
    "id": "M2-NyO-22b-A-2",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"&lt;p&gt;Sophia's mother bought {{Q1}} strawberry, {{Q2}} lemon and {{Q3}} orange candies to give away on her birthday. How many candies did she buy in total?&lt;/p&gt;",
            "template": "&lt;p&gt;She bought {{response}} candies.&lt;/p&gt;",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</si>
  <si>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 xml:space="preserve">En una biblioteca hay {{T1}} libros de viajes, {{T2}} de cuentos y {{T3}} de cocina. ¿Cuántos libros hay en total?  </t>
  </si>
  <si>
    <t>{{A1}} libros.</t>
  </si>
  <si>
    <t>{
    "id": "M2-NyO-22b-A-3",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"&lt;p&gt;In a library there are {{Q1}} travel books, {{Q2}} storybooks and {{Q3}} cookbooks. How many books are there in total?&lt;/p&gt;",
            "template": "&lt;p&gt;There are {{response}} books.&lt;/p&gt;",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t>
  </si>
  <si>
    <t>M2-NyO-23a</t>
  </si>
  <si>
    <t>Suma números de dos cifras con ayuda de la recta numérica</t>
  </si>
  <si>
    <t>&lt;p&gt;Selecciona el resultado la siguiente suma. Ayúdate de esta recta numérica.&lt;/p&gt;&lt;div class="fr-number-line" data-graphic='{"distance":1,"min":{{Q1}},"divisions":11}'&gt;</t>
  </si>
  <si>
    <t>Single Choice
*: showCheckIcon=false
*: columns=3</t>
  </si>
  <si>
    <t>Q1 = Min = 10; Max = 99; Step = 1
Q2 = Min = 1; Max = 9; Step = 1
Q3 = Min = 1; Max = 10; Step = 1
Q4 = Min = 1; Max = 10; Step = 1</t>
  </si>
  <si>
    <t>A1={{Q1}}+{{Q2}}*
A2={{Q1}}+{{Q3}}
A3={{Q1}}+{{Q4}}</t>
  </si>
  <si>
    <t>&lt;p&gt;Cuenta {{Q2}} desde {{Q1}} hacia la derecha.&lt;/p&gt;</t>
  </si>
  <si>
    <t>&lt;p&gt;Para hacer esta suma con la ayuda de una recta numérica, hay que contar {{Q2}} posiciones desde {{Q1}} hacia la derecha. Por ejemplo, para esta otra suma:&lt;/p&gt;&lt;p&gt;25 + 7 = 32&lt;/p&gt;
$$IMG=M2_NyO_23a_1</t>
  </si>
  <si>
    <t>{
    "id": "M2-NyO-23a-I-1",
    "stimulus": "&lt;p&gt;Select the result the following addition. Use this number line to help you.&lt;/p&gt;&lt;p style=\"text-align:center;\"&gt;{{Q1}} + {{Q2}} = ...&lt;/p&gt;&lt;div class=\"fr-number-line\" data-graphic='{\"distance\":1,\"min\":{{T1}},\"divisions\":11}'&gt;",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</si>
  <si>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la siguiente suma. Ayúdate de esta recta numérica.&lt;/p&gt;&lt;div class="fr-number-line" data-graphic='{"distance":1,"min":{{Q1}},"divisions":11}'&gt;</t>
  </si>
  <si>
    <t>&lt;p&gt;{{Q1}} + {{Q2}} = {{A1}}&lt;/p&gt;</t>
  </si>
  <si>
    <t>Q1 = Min = 10; Max = 99; Step = 1
Q2 = Min = 1; Max = 10; Step = 1</t>
  </si>
  <si>
    <t>&lt;p&gt;Para hacer esta suma con la ayuda de una recta numérica, hay que contar {{Q2}} posiciones desde {{Q1}} hacia la derecha. Por ejemplo, para esta otra suma:&lt;/p&gt;&lt;p&gt;25 + 7 = 32&lt;/p&gt;
$$IMG=M2_NyO_23a_1</t>
  </si>
  <si>
    <t>{
    "id": "M2-NyO-23a-E-1",
    "stimulus": "&lt;p&gt;Type the result of the following addition. Use this number line to help you.&lt;/p&gt;&lt;div class=\"fr-number-line\" data-graphic='{\"distance\":1,\"min\":{{T1}},\"divisions\":11}'&gt;",
    "template": "&lt;p&gt;{{Q1}} + {{Q2}} = {{response}}&lt;/p&gt;",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t>
  </si>
  <si>
    <t>&lt;p&gt;Para llegar a su casa, Virginia ha viajado en autobús {{Q1}} min y ha andado otros {{Q2}} min. ¿Cuántos minutos ha necesitado? Ayúdate de esta recta numérica.&lt;/p&gt;&lt;div class="fr-number-line" data-graphic='{"distance":1,"min":{{Q1}},"divisions":11}'&gt;</t>
  </si>
  <si>
    <t>&lt;p&gt;{{A1}} minutos.&lt;/p&gt;</t>
  </si>
  <si>
    <t>Q1 = Min = 10; Max = 25; Step = 1
Q2 = Min = 2; Max = 10; Step = 1</t>
  </si>
  <si>
    <t>{
    "id": "M2-NyO-23a-A-1",
    "stimulus": "&lt;p&gt;To get home, Virginia took the bus for {{Q1}} minutes and walked for {{Q2}} minutes. How long did it take her? Use this number line to help you.&lt;/p&gt;&lt;div class=\"fr-number-line\" data-graphic='{\"distance\":1,\"min\":{{T1}},\"divisions\":11}'&gt;",
    "template": "&lt;p&gt;It took her {{response}} minutes to get home.&lt;/p&gt;",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t>
  </si>
  <si>
    <t>&lt;p&gt;Las gallinas de Elena han puesto {{Q1}} huevos por la mañana y otros {{Q2}} por la tarde. ¿Cuántos huevos son en total? Ayúdate de esta recta numérica.&lt;/p&gt;&lt;div class="fr-number-line" data-graphic='{"distance":1,"min":{{Q1}},"divisions":11}'&gt;</t>
  </si>
  <si>
    <t>&lt;p&gt;{{A1}} huevos.&lt;/p&gt;</t>
  </si>
  <si>
    <t>Q1 = Min = 10; Max = 50; Step = 1
Q2 = Min = 2; Max = 10; Step = 1</t>
  </si>
  <si>
    <t>{
    "id": "M2-NyO-23a-A-2",
    "stimulus": "&lt;p&gt;Elena's hens laid {{Q1}} eggs in the morning and {{Q2}} in the afternoon. How many eggs did they lay in total? Use this number line to help you.&lt;/p&gt;&lt;div class=\"fr-number-line\" data-graphic='{\"distance\":1,\"min\":{{T1}},\"divisions\":11}'&gt;",
    "template": "&lt;p&gt;They laid {{response}} eggs.&lt;/p&gt;",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t>
  </si>
  <si>
    <t>&lt;p&gt;Un equipo de baloncesto ha marcado {{Q1}} puntos en la primera parte. En la segunda parte han marcado {{Q2}}. ¿Cuántos puntos han marcado en total? Ayúdate de esta recta numérica.&lt;/p&gt;&lt;div class="fr-number-line" data-graphic='{"distance":1,"min":{{Q1}},"divisions":11}'&gt;</t>
  </si>
  <si>
    <t>&lt;p&gt;{{A1}} puntos.&lt;/p&gt;</t>
  </si>
  <si>
    <t>Q1 = Min = 30; Max = 50; Step = 1
Q2 = Min = 2; Max = 10; Step = 1</t>
  </si>
  <si>
    <t>{
    "id": "M2-NyO-23a-A-3",
    "stimulus": "&lt;p&gt;A basketball team scored {{Q1}} points in the first half of a game. In the second half they scored {{Q2}} points. How many points did they score in total? Use this number line to help you.&lt;/p&gt;&lt;div class=\"fr-number-line\" data-graphic='{\"distance\":1,\"min\":{{T1}},\"divisions\":11}'&gt;",
    "template": "&lt;p&gt;They scored {{response}} points.&lt;/p&gt;",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t>
  </si>
  <si>
    <t>M2-NyO-62a</t>
  </si>
  <si>
    <t>Realiza sumas de 4 sumandos (dos cifras)</t>
  </si>
  <si>
    <t>¿Cuál es el resultado de esta suma? Arrastra la opción correcta.</t>
  </si>
  <si>
    <t>{{Q1}} + {{Q2}} + {{Q3}} + {{Q4}} = {{A1}}</t>
  </si>
  <si>
    <t>Q1 = min = 10; Max = 99; Step = 1
Q2 = min = 10; Max = 99; Step = 1
Q3 = min = 10; Max = 99; Step = 1
Q4 = min = 10; Max = 99; Step = 1
Q5 = min = 10; Max = 99; Step = 1
Q6 = min = 10; Max = 99; Step = 1</t>
  </si>
  <si>
    <t>A1 = {{Q1}}+{{Q2}}+{{Q3}}+{{Q4}}
A2 = {{Q1}}+{{Q2}}+{{Q3}}+{{Q5}}
A3 = {{Q1}}+{{Q2}}+{{Q3}}+{{Q6}}</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</si>
  <si>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</si>
  <si>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&lt;p&gt;&lt;div class=\"lemo-fixed-to-responsive\" style=\"max-width: 85px;max-height: 120px;position: relative;width: 100%;display: inline-block;\"&gt;&lt;img src=\"http://drive.google.com/uc?export=view&amp;id=1m-WQfwTpSgdRlCylCwP_zgNLC90sVQ-0\"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t>
  </si>
  <si>
    <t>{
    "id": "M2-NyO-62a-I-1",
    "stimulus": "&lt;p&gt;What is the result of this addition? Drag the correct option.&lt;/p&gt;",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t>
  </si>
  <si>
    <t>Suma estos 4 números.</t>
  </si>
  <si>
    <t>{{Q1}} + {{Q2}} + {{Q3}} + {{Q4}} = {{response}}</t>
  </si>
  <si>
    <t>Q1 = min = 10; Max = 99; Step = 1
Q2 = min = 10; Max = 99; Step = 1
Q3 = min = 10; Max = 99; Step = 1
Q4 = min = 10; Max = 99; Step = 1</t>
  </si>
  <si>
    <t>A1 = {{Q1}}+{{Q2}}+{{Q3}}+{{Q4}}</t>
  </si>
  <si>
    <t>{
    "id": "M2-NyO-62a-E-1",
    "stimulus": "&lt;p&gt;Add these 4 numbers and type the result.&lt;/p&gt;",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</si>
  <si>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&lt;p&gt;Un agricultor ha recogido de sus árboles frutales {{Q1}} kg de naranjas, {{Q2}} kg de limones, {{Q3}} kg de peras y {{Q4}} kg de mandarinas. ¿Cuántos kilogramos de frutas ha recogido en total? &lt;/p&gt;</t>
  </si>
  <si>
    <t>&lt;p&gt;{{response}} kg de frutas.&lt;/p&gt;</t>
  </si>
  <si>
    <t>Q1 = min = 10; Max = 99; Step = 1
Q2 = min = 10; Max = 99; Step = 1
Q3 = min = 10; Max = 99; Step = 1
Q4 = min = 10; Max = 99; Step = 1</t>
  </si>
  <si>
    <t>A1 = {{Q1}}+{{Q2}}+{{Q3}}+{{Q4}}
T1 = {{Q1}}+{{Q2}}+{{Q3}}+{{Q4}}-math.floor(({{Q1}}+{{Q2}}+{{Q3}}+{{Q4}})/10)*10</t>
  </si>
  <si>
    <t>{
    "id": "M2-NyO-62a-A-1",
    "stimulus": "&lt;p&gt;A farmer picked {{Q1}} kg of oranges, {{Q2}} kg of lemons, {{Q3}} kg of pears, and {{Q4}} kg of tangerines from his fruit trees. How many kilograms of fruit did he pick in total?&lt;/p&gt;",
    "template": "&lt;p&gt;He picked {{response}} kg of fruit.&lt;/p&gt;",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</si>
  <si>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&lt;p&gt;Susana colecciona conchas. El primer día en la playa recogió {{Q1}}; el segundo, {{Q2}}; el tercero, {Q3}}; y el cuarto recogió {{Q4}} conchas. ¿Cuántas conchas ha reunido en total?&lt;/p&gt;</t>
  </si>
  <si>
    <t>&lt;p&gt;{{response}} conchas.&lt;/p&gt;</t>
  </si>
  <si>
    <t>{
    "id": "M2-NyO-62a-A-2",
    "stimulus": "&lt;p&gt;Susan is a shell collector. On the first day at the beach she collected {{Q1}}; on the second day, {{Q2}}; on the third day, {{Q3}}; and on the fourth day she collected {{Q4}} shells. How many shells did she collect in total?&lt;/p&gt;",
    "template": "&lt;p&gt;She collected {{response}} shells.&lt;/p&gt;",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t>
  </si>
  <si>
    <t>&lt;p&gt;La primera semana de primavera, un equipo de reforestación plantó {{Q1}} árboles; la segunda, {{Q2}}; la tercera, {{Q3}}; y la cuarta, {{Q4}}. ¿Cuántos árboles plantaron en total? &lt;/p&gt;</t>
  </si>
  <si>
    <t>&lt;p&gt;{{response}} árboles.&lt;/p&gt;</t>
  </si>
  <si>
    <t>T1 = {{Q1}}+{{Q2}}+{{Q3}}+{{Q4}}-math.floor(({{Q1}}+{{Q2}}+{{Q3}}+{{Q4}})/10)*10
A1 = {{Q1}}+{{Q2}}+{{Q3}}+{{Q4}}</t>
  </si>
  <si>
    <t>{
    "id": "M2-NyO-62a-A-3",
    "stimulus": "&lt;p&gt;The first week of spring, a reforestation team planted {{Q1}} trees; the second week, {{Q2}}; the third week, {{Q3}}; and the fourth week, {{Q4}}. How many trees did they plant in total?&lt;/p&gt;",
    "template": "&lt;p&gt;They planted {{response}} trees.&lt;/p&gt;",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t>
  </si>
  <si>
    <t>M2-NyO-66a</t>
  </si>
  <si>
    <t>Realiza sumas de 2 sumandos con llevadas (tres cifras)</t>
  </si>
  <si>
    <t>&lt;p&gt;¿Cuál es el resultado de esta suma? Selecciona la opción correcta.&lt;/p&gt;&lt;p style="text-align:center;"&gt;{{Q1}} + {{Q2}} = ...&lt;/p&gt;
A1*
A2
A3</t>
  </si>
  <si>
    <t>Q1 = min = 100; Max = 999; Step = 1
Q2 = min = 100; Max = 999; Step = 1
Q3 = min = 100; Max = 999; Step = 1
Q4 = min = 100; Max = 999; Step = 1</t>
  </si>
  <si>
    <t>A1 = {{Q1}}+{{Q2}}
A2 = {{Q1}}+{{Q3}}
A3 = {{Q1}}+{{Q4}}</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</si>
  <si>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</si>
  <si>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t>
  </si>
  <si>
    <t>{
    "id": "M2-NyO-66a-I-1",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"&lt;p&gt;What is the result of this addition?&lt;/p&gt;&lt;p style=\"text-align:center;\"&gt;{{Q1}}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</si>
  <si>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{{Q1}} + {{Q2}} = {{response}}</t>
  </si>
  <si>
    <t>Q1 = min = 100; Max = 999; Step = 1
Q2 = min = 100; Max = 999; Step = 1</t>
  </si>
  <si>
    <t>{
    "id": "M2-NyO-66a-E-1",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"&lt;p&gt;Type the result of this addition.&lt;/p&gt;",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</si>
  <si>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un concurso de cocina de TV han entrevistado a {{Q1}} personas por la mañana y a {{Q2}} por la tarde. ¿A cuántas personas han entrevistado?&lt;/p&gt;</t>
  </si>
  <si>
    <t>&lt;p&gt;{{A1}} personas.&lt;/p&gt;</t>
  </si>
  <si>
    <t>{
    "id": "M2-NyO-66a-A-1",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</si>
  <si>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&lt;p&gt;Natalia ha obtenido {{Q1}} puntos en la primera fase de un videojuego y {{Q2}} en la segunda. ¿Cuántos puntos ha obtenido en total?&lt;/p&gt;</t>
  </si>
  <si>
    <t>{
    "id": "M2-NyO-66a-A-2",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"&lt;p&gt;Anna scored {{Q1}} points in the first stage of a video game and {{Q2}} points in the second stage. What is her total score?&lt;/p&gt;",
            "template": "&lt;p&gt;She scored {{response}} points.&lt;/p&gt;",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</si>
  <si>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&lt;p&gt;En el colegio de Susana han organizado una colecta para arreglar el parque de la residencia de mayores que hay al otro lado de la calle. La clase de 2.º A ha recaudado {{Q1}} € y la de 2.º B, {{Q2}} €. ¿Cuánto dinero han reunido en total?&lt;/p&gt;</t>
  </si>
  <si>
    <t>&lt;p&gt;{{A1}} €.&lt;/p&gt;</t>
  </si>
  <si>
    <t>{
    "id": "M2-NyO-66a-A-3",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</si>
  <si>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M2-NyO-25a</t>
  </si>
  <si>
    <t>Suma 10 a números de tres cifras</t>
  </si>
  <si>
    <t>&lt;p&gt;Selecciona el resultado de esta suma.&lt;/p&gt;&lt;p&gt;{{T1}} + 10 = ...&lt;/p&gt;</t>
  </si>
  <si>
    <t>Q1 = Min = 1; Max = 9; Step = 1
Q2 = Min = 1; Max = 9; Step = 1
Q3 = Min = 1; Max = 9; Step = 1
Q4 = Min = 1; Max = 9; Step = 1
Q5 = Min = 1; Max = 9; Step = 1
Q6 = Min = 1; Max = 9; Step = 1
Q7 = Min = 1; Max = 9; Step = 1</t>
  </si>
  <si>
    <t>T1= {{Q1}}*100+{{Q2}}*10+{{Q3}}-10
T2= {{Q2}}-1
A1= {{Q1}}*100+{{Q2}}*10+{{Q3}}*
A2= {{Q1}}*100+{{Q4}}*10+{{Q5}}
A3= {{Q1}}*100+{{Q6}}*10+{{Q7}}</t>
  </si>
  <si>
    <t>Suma 1 a las decenas.</t>
  </si>
  <si>
    <t>&lt;p&gt;Sumar 10 a un número es sumar 1 a las decenas.&lt;/p&gt;&lt;p&gt;{{Q1}}&lt;b&gt;{{T2}}&lt;/b&gt;{{Q3}} + &lt;b&gt;1&lt;/b&gt;0 = {{Q1}}&lt;b&gt;{{Q2}}&lt;/b&gt;{{Q3}}&lt;/p&gt;</t>
  </si>
  <si>
    <t>{
    "id": "M2-NyO-25a-I-1",
    "stimulus": "&lt;p&gt;Select the result of this addition.&lt;/p&gt;&lt;p style=\"text-align: center\"&gt;{{T1}} + 10 = ...&lt;/p&gt;",
    "hint": "&lt;p&gt;Add 1 to the tens.&lt;/p&gt;",
    "feedback": "&lt;p&gt;Adding 10 is adding 1 to the tens:&lt;/p&gt;&lt;p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t>
  </si>
  <si>
    <t>{{T1}} + 10 = {{A1}}</t>
  </si>
  <si>
    <t>Q1 = Min = 1; Max = 9; Step = 1
Q2 = Min = 1; Max = 9; Step = 1
Q3 = Min = 1; Max = 9; Step = 1</t>
  </si>
  <si>
    <t>T1= {{Q1}}*100+{{Q2}}*10+{{Q3}}-10
T2= {{Q2}}-1
A1= {{Q1}}*100+{{Q2}}*10+{{Q3}}</t>
  </si>
  <si>
    <t>{
    "id": "M2-NyO-25a-E-1",
    "stimulus": "&lt;p&gt;Type the result of this addition.&lt;/p&gt;",
    "feedback": "&lt;p&gt;Adding 10 is adding 1 to the tens:&lt;/p&gt;&lt;p style=\"text-align: center\"&gt;{{Q1}}&lt;b&gt;{{T2}}&lt;/b&gt;{{Q3}} + &lt;b&gt;1&lt;/b&gt;0 = {{Q1}}&lt;b&gt;{{Q2}}&lt;/b&gt;{{Q3}}&lt;/p&gt;",
    "hint": "&lt;p&gt;Add 1 to the tens.&lt;/p&gt;",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</si>
  <si>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M2-NyO-55a</t>
  </si>
  <si>
    <t>Suma 100 a números de tres cifras</t>
  </si>
  <si>
    <t>{{T1}} + 100 = {{A1}}</t>
  </si>
  <si>
    <t>Q1 = Min = 2; Max = 9; Step = 1
Q2 = Min = 0; Max = 9; Step = 1
Q3 = Min = 0; Max = 9; Step = 1
Q4 = Min = 0; Max = 9; Step = 1
Q5 = Min = 0; Max = 9; Step = 1
Q6 = Min = 0; Max = 9; Step = 1
Q7 = Min = 0; Max = 9; Step = 1</t>
  </si>
  <si>
    <t>T1={{Q1}}*100+{{Q2}}*10+{{Q3}}-100
T2 = {{Q1}}-1
A1= {{Q1}}*100+{{Q2}}*10+{{Q3}}*
A2= {{Q1}}*100+{{Q4}}*10+{{Q5}}
A3= {{Q1}}*100+{{Q6}}*10+{{Q7}}</t>
  </si>
  <si>
    <t>Suma 1 a las centenas.</t>
  </si>
  <si>
    <t>&lt;p&gt;Sumar 100 a un número es sumar 1 a las centenas.&lt;/p&gt;&lt;p&gt;&lt;b&gt;{{T2}}&lt;/b&gt;{{Q2}}{{Q3}} + &lt;b&gt;1&lt;/b&gt;00 = &lt;b&gt;{{Q1}}&lt;/b&gt;{{Q2}}{{Q3}}&lt;/p&gt;</t>
  </si>
  <si>
    <t>{
    "id": "M2-NyO-55a-I-1",
    "stimulus": "&lt;p&gt;Drag the result of this addition.&lt;/p&gt;",
    "template": "&lt;p style=\"text-align: center\"&gt;{{T1}} + 100 = {{response}}&lt;/p&gt;",
    "hint": "&lt;p&gt;Add 1 to the hundreds.&lt;/p&gt;",
    "feedback": "&lt;p&gt;Adding 100 is adding 1 to the hundreds:&lt;/p&gt;&lt;p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</si>
  <si>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Q1 = Min = 1; Max = 8; Step = 1
Q2 = Min = 0; Max = 9; Step = 1
Q3 = Min = 0; Max = 9; Step = 1</t>
  </si>
  <si>
    <t>T1={{Q1}}*100+{{Q2}}*10+{{Q3}}
A1= {{T1}}+100
T2 = {{T2}}+1</t>
  </si>
  <si>
    <t>Suma 1 a las centenas</t>
  </si>
  <si>
    <t>&lt;p&gt;Sumar 100 a un número es sumar 1 a las centenas.&lt;/p&gt;&lt;p&gt;&lt;b&gt;{{Q1}}&lt;/b&gt;{{Q2}}{{Q3}} + &lt;b&gt;1&lt;/b&gt;00 = &lt;b&gt;{{T2}}&lt;/b&gt;{{Q2}}{{Q3}}&lt;/p&gt;</t>
  </si>
  <si>
    <t>{
    "id": "M2-NyO-55a-E-1",
    "stimulus": "&lt;p&gt;Type the result of this addition.&lt;/p&gt;",
    "feedback": "&lt;p&gt;Adding 100 is adding 1 to the hundreds.&lt;/p&gt;&lt;p style=\"text-align: center\"&gt;&lt;b&gt;{{Q1}}&lt;/b&gt;{{Q2}}{{Q3}} + &lt;b&gt;1&lt;/b&gt;00 = &lt;b&gt;{{T2}}&lt;/b&gt;{{Q2}}{{Q3}}&lt;/p&gt;",
    "hint": "&lt;p&gt;Add 1 to the hundreds.&lt;/p&gt;",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t>
  </si>
  <si>
    <t>M2-NyO-26a</t>
  </si>
  <si>
    <t>Aplica la propiedad conmutativa de la suma</t>
  </si>
  <si>
    <t>Selecciona los números correctos para que se cumpla la propiedad conmutativa.</t>
  </si>
  <si>
    <t>{{Q1}} + {{Q2}} = {{group1}} + {{group2}}</t>
  </si>
  <si>
    <t>Q1= Min = 1; Max = 99; Step = 1
Q2= Min = 1; Max = 99; Step = 1
Q3= Min = 1; Max = 99; Step = 1
Q4= Min = 1; Max = 99; Step = 1
Q5= Min = 1; Max = 99; Step = 1
Q6= Min = 1; Max = 99; Step = 1</t>
  </si>
  <si>
    <t>group1 = Q2*, Q3, Q4
group2 = Q1*, Q5, Q6</t>
  </si>
  <si>
    <t>El orden de los sumandos no cambia el resultado de la suma.</t>
  </si>
  <si>
    <t>{
    "id": "M2-NyO-26a-I-1",
    "stimulus": "&lt;p&gt;Select the numbers so that the commutative property is fulfilled.&lt;/p&gt;",
    "template": "&lt;p style=\"text-align: center\"&gt;{{Q1}} + {{Q2}} = {{response}} + {{response}}&lt;/p&gt;",
    "hint": "&lt;p&gt;The order of the addends does not change the result.&lt;/p&gt;",
    "feedback": "&lt;p&gt;The order of the addends does not change the result.&lt;/p&gt;",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"TO 5",
                "label": "{{Q5}}",
                "function": "",
                "group": 2,
                "incorrect": true
            },
            {
                "name": "A6",
                "label": "{{Q6}}",
                "function": "",
                "group": 2,
                "incorrect": true
            }
        ],
        "uniques": true
    },
    "algorithm": {
        "name": "groupResponses",
        "template": "Cloze with drop down"
    }
}</t>
  </si>
  <si>
    <t>Completa esta suma utilizando la propiedad conmutativa.</t>
  </si>
  <si>
    <t>{{Q1}} + {{Q2}} = {{A1}} + {{A2}}</t>
  </si>
  <si>
    <t>A1 = {{Q2}}
A2 = {{Q1}}</t>
  </si>
  <si>
    <t>En las sumas, el orden de los sumandos no cambia el resultado.</t>
  </si>
  <si>
    <t>{
    "id": "M2-NyO-26a-E-1",
    "stimulus": "&lt;p&gt;Complete this addition using the commutative property.&lt;/p&gt;",
    "feedback": "&lt;p&gt;The order in which the additions are done does not change the result.&lt;/p&gt;",
    "hint": "&lt;p&gt;The order in which the additions are done does not change the result.&lt;/p&gt;",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t>
  </si>
  <si>
    <t>M2-NyO-26b</t>
  </si>
  <si>
    <t>Aplica la propiedad asociativa de la suma</t>
  </si>
  <si>
    <t>Completa estas sumas con ayuda de la propiedad asociativa.</t>
  </si>
  <si>
    <t>&lt;table style=\"width: 100%;\"&gt;&lt;tbody&gt;&lt;tr&gt;&lt;td style=\"width: 50.0000%;text-align: center;border :0px;\"&gt;&lt;p&gt;{{T2}} + &lt;b&gt;{{Q3}}&lt;/b&gt; + &lt;b&gt;{{T3}}&lt;/b&gt;&lt;/p&gt;&lt;p&gt;{{T2}} + {{response}} = {{T1}}&lt;/p&gt;&lt;/td&gt;&lt;td style=\"width: 50.0000%;text-align: center;border :0px;\"&gt;&lt;p&gt;&lt;b&gt;{{T2}}&lt;/b&gt; + &lt;b&gt;{{Q3}}&lt;/b&gt; + {{T3}}&lt;/p&gt;&lt;p&gt;{{response}} + {{T3}} = {{T1}}&lt;/p&gt;&lt;/td&gt;&lt;/tr&gt;&lt;/tbody&gt;&lt;/table&gt;</t>
  </si>
  <si>
    <t>Q1= Min = 10; Max = 20; Step = 1
Q2= Min = 10; Max = 20; Step = 1
Q3= Min = 1; Max = 9; Step = 1
Q4= Min = 10; Max = 20; Step = 1
Q5= Min = 10; Max = 20; Step = 1</t>
  </si>
  <si>
    <t>T1 = {{Q1}}+{{Q2}}+{{Q3}}
T2 = {{Q2}}-{{Q3}}
T3 = {{Q1}}-{{Q3}}
A1 = {{Q1}}
A2 = {{Q2}}
A3 = {{Q4}}
A4 = {{Q5}}</t>
  </si>
  <si>
    <t>En las sumas, el orden en el que se hacen las sumas no cambia el resultado.</t>
  </si>
  <si>
    <t>{
    "id": "M2-NyO-26b-I-1",
    "stimulus": "&lt;p&gt;Complete these additions with the help of the associative property.&lt;/p&gt;",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"&lt;p&gt;The order in which the sums are done does not change the result.&lt;/p&gt;",
    "feedback": "&lt;p&gt;The order in which the sums are done does not change the result.&lt;/p&gt;",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t>
  </si>
  <si>
    <t>&lt;table style=\"width: 100%;\"&gt;&lt;tbody&gt;&lt;tr&gt;&lt;td style=\"width: 50.0000%;text-align: center;border :0px;\"&gt;&lt;p&gt;{{Q1}} + &lt;b&gt;{{Q2}}&lt;/b&gt; + &lt;b&gt;{{Q3}}&lt;/b&gt;&lt;/p&gt;&lt;p&gt;{{Q1}} + {{response}} = {{response}}&lt;/p&gt;&lt;/td&gt;&lt;td style=\"width: 50.0000%;text-align: center;border :0px;\"&gt;&lt;p&gt;&lt;b&gt;{{Q1}}&lt;/b&gt; + &lt;b&gt;{{Q2}}&lt;/b&gt; + {{Q3}}&lt;/p&gt;&lt;p&gt;{{response}} + {{Q3}} = {{response}}&lt;/p&gt;&lt;/td&gt;&lt;/tr&gt;&lt;/tbody&gt;&lt;/table&gt;</t>
  </si>
  <si>
    <t>Q1= Min = 1; Max = 20; Step = 1
Q2= Min = 1; Max = 20; Step = 1
Q3= Min = 1; Max = 20; Step = 1</t>
  </si>
  <si>
    <t>A1 = {{Q2}}+{{Q3}}
A2 = {{Q1}}+{{Q2}}+{{Q3}}
A3 = {{Q1}}+{{Q2}}
A4 = {{Q1}}+{{Q2}}+{{Q3}}</t>
  </si>
  <si>
    <t>{
    "id": "M2-NyO-26b-E-1",
    "stimulus": "&lt;p&gt;Complete these additions with the help of the associative property.&lt;/p&gt;",
    "feedback": "&lt;p&gt;In the additions, the order of the addends does not change the result.&lt;/p&gt;",
    "hint": "&lt;p&gt;In the additions, the order of the addends does not change the result.&lt;/p&gt;",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t>
  </si>
  <si>
    <t>M2-NyO-67a</t>
  </si>
  <si>
    <t>Explica una suma por descomposición (2 cifras)</t>
  </si>
  <si>
    <t>&lt;p&gt;Arrastra los números que faltan en esta suma.&lt;/p&gt;</t>
  </si>
  <si>
    <t>&lt;p&gt;{{Q1}} + {{Q2}} = {{A1}} + {{T3}} + {{T4}} = {{T5}} + {{A2}} = {{T6}}&lt;/p&gt;</t>
  </si>
  <si>
    <t>Q1 = Min = 10; Max = 50; Step = 1
Q2 = Min = 10; Max = 50; Step = 1
Q3 = Min = 10; Max = 50; Step = 1
Q4 = List = -3, -2, -1, 1, 2, 3</t>
  </si>
  <si>
    <t>T1 = math.floor({{Q1}}/10)*10
T2 = {{Q1}}-{{T1}}
T3 = math.floor({{Q2}}/10)*10
T4 = {{Q2}}-{{T3}}
T5 = {{T1}}+{{T3}}
T6 = {{Q1}}+{{Q2}}
T7 = math.floor({{Q3}}/10)*10
T8 = {{Q3}}-{{T7}}
A1 = {{T1}} + {{T2}}#*
A2 = {{T2}}+{{T4}}*
A3 = {{T7}} + {{T8}}#
A4 = {{A2}} + {{Q4}}</t>
  </si>
  <si>
    <t>&lt;p&gt;{{T2}} = {{Q2}} + {{Q4}}&lt;/p&gt;</t>
  </si>
  <si>
    <t>&lt;p&gt;Para calcular sumas, se pueden descomponer los sumandos.&lt;/p&gt;</t>
  </si>
  <si>
    <t>{
    "id": "M2-NyO-67a-I-1",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</si>
  <si>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&lt;p&gt;{{Q2}} + {{Q1}} = {{T3}} + {{T4}} + {{A1}} = {{A2}} + {{T5}} = {{T6}}&lt;/p&gt;</t>
  </si>
  <si>
    <t>T1 = math.floor({{Q1}}/10)*10
T2 = {{Q1}}-{{T1}}
T3 = math.floor({{Q2}}/10)*10
T4 = {{Q2}}-{{T3}}
T5 = {{T2}}+{{T4}}
T6 = {{Q1}}+{{Q2}}
T7 = math.floor({{Q3}}/10)*10
T8 = {{Q3}}-{{T7}}
A1 = {{T1}} + {{T2}}#*
A2 = {{T1}}+{{T3}}*
A3 = {{T7}} + {{T8}}#
A4 = {{A2}} + {{Q4}}</t>
  </si>
  <si>
    <t>{
    "id": "M2-NyO-67a-I-2",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</si>
  <si>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&lt;p&gt;Completa con los números que faltan en esta suma.&lt;/p&gt;</t>
  </si>
  <si>
    <t>Q1 = Min = 10; Max = 50; Step = 1
Q2 = Min = 10; Max = 50; Step = 1</t>
  </si>
  <si>
    <t>T1 = math.floor({{Q1}}/10)*10
T2 = {{Q1}}-{{T1}}
T3 = math.floor({{Q2}}/10)*10
T4 = {{Q2}}-{{T3}}
T5 = {{T1}}+{{T3}}
T6 = {{Q1}}+{{Q2}}
A1 = {{T1}} + {{T2}}#
A2 = {{T2}}+{{T4}}</t>
  </si>
  <si>
    <t>{
    "id": "M2-NyO-67a-E-1",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</si>
  <si>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T1 = math.floor({{Q1}}/10)*10
T2 = {{Q1}}-{{T1}}
T3 = math.floor({{Q2}}/10)*10
T4 = {{Q2}}-{{T3}}
T5 = {{T2}}+{{T4}}
T6 = {{Q1}}+{{Q2}}
T7 = math.floor({{Q3}}/10)*10
T8 = {{Q3}}-{{T7}}
A1 = {{T1}} + {{T2}}#
A2 = {{T1}}+{{T3}}</t>
  </si>
  <si>
    <t>{
    "id": "M2-NyO-67a-E-2",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t>
  </si>
  <si>
    <t>M2-NyO-67b</t>
  </si>
  <si>
    <t>Explica una suma por redondeo (2 cifras)</t>
  </si>
  <si>
    <t>&lt;p&gt;¿Cuál es el valor que falta en esta suma?&lt;/p&gt;</t>
  </si>
  <si>
    <t>&lt;p&gt;{{T1}} + {{T2}} = {{A1}} + {{T3}} = {{T4}}&lt;/p&gt;</t>
  </si>
  <si>
    <t>Q1 = Min = 10; Max = 50; Step = 1
Q2 = Min = 10; Max = 50; Step = 1
Q3 = List = -2, -1, 1, 2
Q4 = Min = 10; Max = 50; Step = 1
Q5 = Min = 10; Max = 50; Step = 1</t>
  </si>
  <si>
    <t>T1 = {{Q1}}+{{Q2}}+{{Q3}}
T2 = {{T3}}-{{Q3}}
T3 = math.ceil({{Q2}}/10)*10
T4 = {{Q1}}+{{Q2}}+{{T3}}
group1=
A1 = {{Q1}}+{{Q2}}*
A2 = {{Q1}}+{{Q4}}
A3 = {{Q1}}+{{Q5}}</t>
  </si>
  <si>
    <t>Scaff</t>
  </si>
  <si>
    <t>&lt;p&gt;Como se ha redondeado {{T2}} a {{T3}}, suma o resta la diferencia a {{T1}}.&lt;/p&gt;</t>
  </si>
  <si>
    <t>&lt;p&gt;Como se ha redondeado {{T2}} a {{T3}}, suma o resta la diferencia a {{T1}}.&lt;/p&gt;&lt;p&gt;{{T1}} + {{T2}} = ?&lt;/p&gt;&lt;p&gt;&lt;u&gt;{{A1}}&lt;/u&gt; + {{T3}} = {{T4}}&lt;/p&gt;</t>
  </si>
  <si>
    <t>{
    "id": "M2-NyO-67b-I-1",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</si>
  <si>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&lt;p&gt;{{T1}} + {{T2}} = {{T3}} + {{A1}} = {{T4}}&lt;/p&gt;</t>
  </si>
  <si>
    <t>Q1 = Min = 10; Max = 50; Step = 1
Q2 = Min = 10; Max = 50; Step = 1
Q3 = List = -2, -1, 1, 2
Q4 = Min = 10; Max = 50; Step = 1
Q5 = Min = 10; Max = 50; Step = 1</t>
  </si>
  <si>
    <t>T1 = {{T3}}-{{Q3}}
T2 = {{Q1}}+{{Q2}}+{{Q3}}
T3 = math.ceil({{Q2}}/10)*10
T4 = {{Q1}}+{{Q2}}+{{T3}}
group1=
A1 = {{Q1}}+{{Q2}}*
A2 = {{Q1}}+{{Q4}}
A3 = {{Q1}}+{{Q5}}</t>
  </si>
  <si>
    <t>{
    "id": "M2-NyO-67b-I-2",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</si>
  <si>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&lt;p&gt;Completa esta suma.&lt;/p&gt;</t>
  </si>
  <si>
    <t>Q1 = Min = 10; Max = 50; Step = 1
Q2 = Min = 10; Max = 50; Step = 1
Q3 = List = -2, -1, 1, 2</t>
  </si>
  <si>
    <t>T1 = {{Q1}}+{{Q2}}+{{Q3}}
T2 = {{T3}}-{{Q3}}
T3 = math.ceil({{Q2}}/10)*10
T4 = {{Q1}}+{{Q2}}+{{T3}}
A1 = {{Q1}}+{{Q2}}</t>
  </si>
  <si>
    <t>{
    "id": "M2-NyO-67b-E-1",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</si>
  <si>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T1 = {{T3}}-{{Q3}}
T2 = {{Q1}}+{{Q2}}+{{Q3}}
T3 = math.ceil({{Q2}}/10)*10
T4 = {{Q1}}+{{Q2}}+{{T3}}
A1 = {{Q1}}+{{Q2}}</t>
  </si>
  <si>
    <t>{
    "id": "M2-NyO-67b-E-2",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t>
  </si>
  <si>
    <t>M2-NyO-64a</t>
  </si>
  <si>
    <t>Resta hasta 20</t>
  </si>
  <si>
    <t>&lt;p&gt;Selecciona el resultado de esta resta.&lt;/p&gt;</t>
  </si>
  <si>
    <t>&lt;p&gt;{{T1}} − {{Q1}} = {{A1}}&lt;/p&gt;</t>
  </si>
  <si>
    <t>Q1 = min = 1; max = 9; step = 1
Q2 = min = 1; max = 9; step = 1
Q3 = min = 1; max = 9; step = 1
Q4 = min = 1; max = 9; step = 1</t>
  </si>
  <si>
    <t>T1 = {{Q1}}+{{Q2}}
group1= 
A1={{Q2}}*
A2={{Q3}}
A3={{Q4}}</t>
  </si>
  <si>
    <t>&lt;p&gt;{{T1}} menos {{Q1}} es igual a...&lt;/p&gt;</t>
  </si>
  <si>
    <t>&lt;p&gt;{{T1}} menos {{Q1}} es igual a {{A1}}.&lt;/p&gt;</t>
  </si>
  <si>
    <t>{
    "id": "M2-NyO-64a-I-1",
    "stimulus": "&lt;p&gt;Select the result of this subtraction.&lt;/p&gt;",
    "template": "&lt;p style=\"text-align: center\"&gt;{{T1}} − {{Q1}} = {{response}}&lt;/p&gt;",
    "hint": "&lt;p&gt;{{T1}} minus {{Q1}} equals...&lt;/p&gt;",
    "feedback": "&lt;p&gt;{{T1}} minus {{Q1}} equals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t>
  </si>
  <si>
    <t>&lt;p&gt;¿Cuál es el resultado de esta resta?&lt;/p&gt;</t>
  </si>
  <si>
    <t>T1 = {{Q1}}+{{Q2}}
A1 = {{Q2}}</t>
  </si>
  <si>
    <t>{
    "id": "M2-NyO-64a-E-1",
    "stimulus": "&lt;p&gt;What is the result of this subtraction?&lt;/p&gt;",
    "template": "&lt;p style=\"text-align: center\"&gt;{{T1}} − {{Q1}} = {{response}}&lt;/p&gt;",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</si>
  <si>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&lt;p&gt;A Susana le han dado {{T1}} crucigramas y ha resuelto {{Q1}}. ¿Cuántos le quedan por resolver?&lt;/p&gt;</t>
  </si>
  <si>
    <t>&lt;p&gt;{{response}}&lt;/p&gt;</t>
  </si>
  <si>
    <t>{
    "id": "M2-NyO-64a-A-1",
    "stimulus": "&lt;p&gt;Emily has been given {{T1}} crossword puzzles and has solved {{Q1}}. How many does she have left to solve?&lt;/p&gt;",
    "template": "&lt;p&gt;She has {{response}} crossword puzzles left to solve.&lt;/p&gt;",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</si>
  <si>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&lt;p&gt;Un pintor quiere presentar {{T1}} cuadros en una exposición. Si ya ha pintado {{Q1}}, ¿cuántos le falta por terminar?&lt;/p&gt;</t>
  </si>
  <si>
    <t>{
    "id": "M2-NyO-64a-A-2",
    "stimulus": "&lt;p&gt;A painter wants to present {{T1}} paintings at an exhibition. If he has already painted {{Q1}}, how many paintings does he still have to paint?&lt;/p&gt;",
    "template": "&lt;p&gt;{{response}} paintings remain to be painted.&lt;/p",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</si>
  <si>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&lt;p&gt;La madre de Luis está ordenando las {{T1}} camisas de su hijo. {{Q1}} de ellas están sucias. ¿Cuántas están limpias?&lt;/p&gt;</t>
  </si>
  <si>
    <t>{
    "id": "M2-NyO-64a-A-3",
    "stimulus": "&lt;p&gt;Luis' mother is sorting out her son's {{T1}} shirts. {{Q1}} of them are dirty. How many are clean?&lt;/p&gt;",
    "template": "&lt;p&gt;{{response}} shirts are clean.&lt;/p&gt;",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t>
  </si>
  <si>
    <t>M2-NyO-27a</t>
  </si>
  <si>
    <t>Nombra los términos de la resta</t>
  </si>
  <si>
    <t>&lt;p&gt;Observa esta resta y elige la opción correcta.&lt;/p&gt;&lt;p&gt;{{T1}} − {{Q2}} = {{Q1}}&lt;/p&gt;</t>
  </si>
  <si>
    <t>{{Q1}} es {{group1}}.</t>
  </si>
  <si>
    <t>Q1= Min = 1; Max = 9; Step = 1
Q2= Min = 1; Max = 9; Step = 1</t>
  </si>
  <si>
    <t>T1= {{Q1}}+{{Q2}}
group1 = la diferencia*, el minuendo, el sustraendo</t>
  </si>
  <si>
    <t>minuendo − sustraendo = diferencia</t>
  </si>
  <si>
    <t>&lt;p&gt;minuendo − sustraendo = diferencia&lt;/p&gt;</t>
  </si>
  <si>
    <t>{
    "id": "M2-NyO-27a-I-1",
    "stimulus": "&lt;p&gt;Look at this subtraction and choose the correct option.&lt;/p&gt;&lt;p style=\"text-align: center\"&gt;{{T1}} − {{Q2}} = {{Q1}}&lt;/p&gt;",
    "template": "&lt;p&gt;{{Q1}}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difference",
                "function": "",
                "group": 1
            },
            {
                "name": "A2",
                "label": "the minuend",
                "function": "",
                "group": 1,
                "incorrect": true
            },
            {
                "name": "A3",
                "label": "the subtrahend",
                "function": "",
                "group": 1,
                "incorrect": true
            }
        ],
        "uniques": true
    },
    "algorithm": {
        "name": "groupResponses",
        "template": "Cloze with drop down"
    }
}</t>
  </si>
  <si>
    <t>{{Q2}} es {{group1}}.</t>
  </si>
  <si>
    <t>T1= {{Q1}}+{{Q2}}
group1 = la diferencia, el minuendo, el sustraendo*</t>
  </si>
  <si>
    <t>{
    "id": "M2-NyO-27a-I-2",
    "stimulus": "&lt;p&gt;Look at this subtraction and choose the correct option.&lt;/p&gt;&lt;p style=\"text-align: center\"&gt;{{T1}} − {{Q2}} = {{Q1}}&lt;/p&gt;",
    "template": "&lt;p&gt;{{Q2}}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subtrahend",
                "function": "",
                "group": 1
            },
            {
                "name": "A2",
                "label": "the minuend",
                "function": "",
                "group": 1,
                "incorrect": true
            },
            {
                "name": "A3",
                "label": "the difference",
                "function": "",
                "group": 1,
                "incorrect": true
            }
        ],
        "uniques": true
    },
    "algorithm": {
        "name": "groupResponses",
        "template": "Cloze with drop down"
    }
}</t>
  </si>
  <si>
    <t>{{T1}} es {{group1}}.</t>
  </si>
  <si>
    <t>T1= {{Q1}}+{{Q2}}
group1 = la diferencia, el minuendo*, el sustraendo</t>
  </si>
  <si>
    <t>{
    "id": "M2-NyO-27a-I-3",
    "stimulus": "&lt;p&gt;Look at this subtraction and choose the correct option.&lt;/p&gt;&lt;p style=\"text-align: center\"&gt;{{T1}} − {{Q2}} = {{Q1}}&lt;/p&gt;",
    "template": "{{T1}} is {{response}}.",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minuend",
                "function": "",
                "group": 1
            },
            {
                "name": "A2",
                "label": "the subtrahend",
                "function": "",
                "group": 1,
                "incorrect": true
            },
            {
                "name": "A3",
                "label": "the difference",
                "function": "",
                "group": 1,
                "incorrect": true
            }
        ],
        "uniques": true
    },
    "algorithm": {
        "name": "groupResponses",
        "template": "Cloze with drop down"
    }
}</t>
  </si>
  <si>
    <t>&lt;p&gt;Escribe el sustraendo de esta resta.&lt;/p&gt;&lt;p&gt;{{T1}} − {{Q2}} = {{Q1}}&lt;/p&gt;</t>
  </si>
  <si>
    <t>El sustraendo es {{A1}}.</t>
  </si>
  <si>
    <t>T1= {{Q1}}+{{Q2}}
A1= {{Q2}}</t>
  </si>
  <si>
    <t>{
    "id": "M2-NyO-27a-E-1",
    "stimulus": "&lt;p&gt;Type the subtrahend of this subtraction.&lt;/p&gt;&lt;p style=\"text-align: center\"&gt;{{T1}} − {{Q2}} = {{Q1}}&lt;/p&gt;",
    "feedback": "&lt;p style=\"text-align: center\"&gt;minuend − subtrahend = difference&lt;/p&gt;",
    "hint": "&lt;p style=\"text-align: center\"&gt;minuend − subtrahend = difference&lt;/p&gt;",
    "template": "&lt;p&gt;The subtrahend is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t>
  </si>
  <si>
    <t>&lt;p&gt;Escribe la diferencia de esta resta.&lt;/p&gt;&lt;p&gt;{{T1}} − {{Q2}} = {{Q1}}&lt;/p&gt;</t>
  </si>
  <si>
    <t>La diferencia es {{A1}}.</t>
  </si>
  <si>
    <t>T1= {{Q1}}+{{Q2}}
A1= {{Q1}}</t>
  </si>
  <si>
    <t>{
    "id": "M2-NyO-27a-E-2",
    "stimulus": "&lt;p&gt;Type the difference of this subtraction.&lt;/p&gt;&lt;p style=\"text-align: center\"&gt;{{T1}} − {{Q2}} = {{Q1}}&lt;/p&gt;",
    "feedback": "&lt;p style=\"text-align: center\"&gt;minuend − subtrahend = difference&lt;/p&gt;",
    "hint": "&lt;p style=\"text-align: center\"&gt;minuend − subtrahend = difference&lt;/p&gt;",
    "template": "&lt;p&gt;The difference is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t>
  </si>
  <si>
    <t>&lt;p&gt;Escribe el minuendo de esta resta.&lt;/p&gt;&lt;p&gt;{{T1}} − {{Q2}} = {{Q1}}&lt;/p&gt;</t>
  </si>
  <si>
    <t>El minuendo es {{A1}}.</t>
  </si>
  <si>
    <t>T1= {{Q1}}+{{Q2}}
A1= {{Q1}}+{{Q2}}</t>
  </si>
  <si>
    <t>{
    "id": "M2-NyO-27a-E-3",
    "stimulus": "&lt;p&gt;Type the minuend of this subtraction.&lt;/p&gt;&lt;p style=\"text-align: center\"&gt;{{T1}} − {{Q2}} = {{Q1}}&lt;/p&gt;",
    "feedback": "&lt;p style=\"text-align: center\"&gt;minuend − subtrahend = difference&lt;/p&gt;",
    "hint": "&lt;p style=\"text-align: center\"&gt;minuend − subtrahend = difference&lt;/p&gt;",
    "template": "&lt;p&gt;The minuend is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t>
  </si>
  <si>
    <t>M2-NyO-27b</t>
  </si>
  <si>
    <t>Realiza restas sin llevadas (2 cifras, sin llevadas)</t>
  </si>
  <si>
    <t>Une cada resta con su resultado.</t>
  </si>
  <si>
    <t>Q11= List = 5,6,7,8,9
Q21= List = 5,6,7,8,9
Q31= List = 1,2,3,4,5
Q41= List = 1,2,3,4,5
Q12= List = 5,6,7,8,9
Q22= List = 5,6,7,8,9
Q32= List = 1,2,3,4,5
Q42= List = 1,2,3,4,5
Q13= List = 5,6,7,8,9
Q23= List = 5,6,7,8,9
Q33= List = 1,2,3,4,5
Q43= List = 1,2,3,4,5</t>
  </si>
  <si>
    <t>T11= {{Q11}}*10+{{Q21}}
T21= {{Q31}}*10+{{Q41}}
T1= {{T11}}-{{T21}}
T12= {{Q12}}*10+{{Q22}}
T22= {{Q32}}*10+{{Q42}}
T2= {{T12}}-{{T22}}
T13= {{Q13}}*10+{{Q23}}
T23= {{Q33}}*10+{{Q43}}
T3= {{T13}}-{{T23}}
A1={{T11}} − {{T21}} =#{{T11}}-{{T21}}|{{T11}} − {{T21}} = {{T1}}
A2={{T12}} − {{T22}} =#{{T12}}-{{T22}}|{{T12}} − {{T22}} = {{T2}}
A3={{T13}} − {{T23}} =#{{T13}}-{{T23}}|{{T13}} − {{T23}} = {{T3}}</t>
  </si>
  <si>
    <t>Resta las unidades y luego las decenas.</t>
  </si>
  <si>
    <t>{
    "id": "M2-NyO-27b-I-1",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"&lt;p&gt;Choose the correct result of this subtraction:&lt;/p&gt;&lt;p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</si>
  <si>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&lt;p&gt;Escribe el resultado de esta resta.&lt;/p&gt;</t>
  </si>
  <si>
    <t>{{T1}} − {{T2}} = {{A1}}</t>
  </si>
  <si>
    <t>Q1= List = 5,6,7,8,9
Q2= List = 5,6,7,8,9
Q3= List = 1,2,3,4,5
Q4= List = 1,2,3,4,5</t>
  </si>
  <si>
    <t>T1= {{Q1}}*10+{{Q2}}
T2= {{Q3}}*10+{{Q4}}
A1= {{T1}}-{{T2}}</t>
  </si>
  <si>
    <t>{
    "id": "M2-NyO-27b-E-1",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</si>
  <si>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Javier tenía {{T1}} cromos, pero ha perdido {{T2}}. ¿Cuántos cromos le quedan?</t>
  </si>
  <si>
    <t>Le quedan {{A1}} cromos.</t>
  </si>
  <si>
    <t>{
    "id": "M2-NyO-27b-A-1",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"&lt;p&gt;Jake had {{T1}} stickers, but has lost {{T20}}. How many stickers does he have left?&lt;/p&gt;",
            "template": "&lt;p&gt;He has {{response}} stickers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</si>
  <si>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Alicia quiere hacer {{T1}} actividades de Matemáticas y ya ha hecho {{T2}}. ¿Cuántas actividades le faltan por hacer?</t>
  </si>
  <si>
    <t>Le faltan por hacer {{A1}} actividades.</t>
  </si>
  <si>
    <t>{
    "id": "M2-NyO-27b-A-2",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wants to do {{T1}} Math activities and has already done {{T20}}. How many activities does she have left to do?&lt;/p&gt;",
            "template": "&lt;p&gt;She still has to do {{response}} activities.&lt;/p&gt;",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</si>
  <si>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Para completar un videojuego hay que pasar {{T1}} pruebas. Si Julián ya ha completado {{T2}}, ¿cuántas le quedan?</t>
  </si>
  <si>
    <t>Le quedan por pasar {{A1}} pruebas.</t>
  </si>
  <si>
    <t>{
    "id": "M2-NyO-27b-A-3",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"&lt;p&gt;To complete a video game you have to pass {{T1}} trials. If Paul has already completed {{T20}}, how many do he have left?&lt;/p&gt;",
            "template": "&lt;p&gt;He has {{response}} trials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</si>
  <si>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M2-NyO-27c</t>
  </si>
  <si>
    <t>Realiza restas sin llevadas (3 cifras, sin llevadas)</t>
  </si>
  <si>
    <t>Arrastra el resultado de esta resta.</t>
  </si>
  <si>
    <t>Q1= List = 5,6,7,8,9
Q2= List = 5,6,7,8,9
Q3= List = 5,6,7,8,9
Q4= List = 1,2,3,4,5
Q5= List = 1,2,3,4,5
Q6= List = 1,2,3,4,5</t>
  </si>
  <si>
    <t>T1= {{Q1}}*100+{{Q2}}*10+{{Q3}}
T2= {{Q4}}*100+{{Q5}}*10+{{Q6}}
A1= {{T1}}-{{T2}}*
A2= {{T1}}-{{T2}}+1
A3= {{T1}}-{{T2}}+10</t>
  </si>
  <si>
    <t>Resta las unidades, luego las decenas y, por último, las centenas.</t>
  </si>
  <si>
    <t>Resta las unidades, luego las decenas y, por último, las centenas.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</si>
  <si>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"M2-NyO-27c-I-1",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"&lt;p&gt;Drag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</si>
  <si>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Escribe el resultado de esta resta.</t>
  </si>
  <si>
    <t>T1={{Q1}}*100+{{Q2}}*10+{{Q3}}
T2={{Q4}}*100+{{Q5}}*10+{{Q6}}
A1={{T1}}-{{T2}}</t>
  </si>
  <si>
    <t>{
    "id": "M2-NyO-27c-E-1",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</si>
  <si>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Un club deportivo tenía {{T1}} socios, pero se han dado de baja {{T2}}. ¿Cuántos socios siguen apuntados?</t>
  </si>
  <si>
    <t>{{A1}} socios.</t>
  </si>
  <si>
    <t>{
    "id": "M2-NyO-27c-A-1",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sports club had {{T1}} members, but {{T20}} members have dropped out. How many members are still enrolled?&lt;/p&gt;",
            "template": "&lt;p&gt;There are still members {{response}} enrolled.&lt;/p&gt;",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</si>
  <si>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La organización de una carrera popular ha previsto {{T1}} corredores. Si ya se han apuntado {{T2}}, ¿cuántos corredores faltan por apuntarse?</t>
  </si>
  <si>
    <t>{{A1}} corredores.</t>
  </si>
  <si>
    <t>{
    "id": "M2-NyO-27c-A-2",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"&lt;p&gt;The organization of a popular race expects {{T1}} runners to join. If {{T20}} have already signed up, how many runners are left?&lt;/p&gt;",
            "template": "&lt;p&gt;There are still {{response}} runners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</si>
  <si>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Una obra tiene prevista {{T1}} horas de trabajo. Si los obreros ya han trabajado {{T2}} horas, ¿cuántas quedan? </t>
  </si>
  <si>
    <t>{{A1}} horas.</t>
  </si>
  <si>
    <t>{
    "id": "M2-NyO-27c-A-3",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construction site has {{T1}} hours of work scheduled. If the workers have already worked {{T20}} hours, how many hours are left?&lt;/p&gt;",
            "template": "&lt;p&gt;{{response}} hours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</si>
  <si>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M2-NyO-28a</t>
  </si>
  <si>
    <t>Realiza restas (2 cifras, con llevadas en unidades)</t>
  </si>
  <si>
    <t>Une cada resta con su resultado.
{{T1}} − {{T2}} = | {{A1}}
{{T11}} − {{T12}} = | {{A2}}
{{T21}} − {{T22}} = | {{A3}}</t>
  </si>
  <si>
    <t>Q1="list":[5,6,7,8,9]
Q2="list":[0,1,2,3,4]
Q3="list":[0,1,2,3,4]
Q4="list":[5,6,7,8,9]
Q11="list":[5,6,7,8,9]
Q21="list":[0,1,2,3,4]
Q31="list":[0,1,2,3,4]
Q41="list":[5,6,7,8,9]
Q12="list":[5,6,7,8,9]
Q22="list":[0,1,2,3,4]
Q32="list":[0,1,2,3,4]
Q42="list":[5,6,7,8,9]</t>
  </si>
  <si>
    <t>T1={{Q1}}*10+{{Q2}}
T2={{Q3}}*10+{{Q4}}
T11={{Q11}}*10+{{Q21}}
T12={{Q31}}*10+{{Q41}}
T21={{Q12}}*10+{{Q22}}
T22={{Q32}}*10+{{Q42}}
A1={{T1}}-{{T2}}
A2={{T11}}-{{T12}}
A3={{T21}}-{{T22}}</t>
  </si>
  <si>
    <t>M2-NyO-28a-2</t>
  </si>
  <si>
    <t>&lt;p&gt;Si las unidades del minuendo son menores que las del sustraendo, resta 1 a las decenas y suma 10 a las unidades.&lt;/p&gt;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</si>
  <si>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"M2-NyO-28a-I-1",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"&lt;p&gt;Drag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</si>
  <si>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Q1="list":[5,6,7,8,9]
Q2="list":[0,1,2,3,4]
Q3="list":[0,1,2,3,4]
Q4="list":[5,6,7,8,9]</t>
  </si>
  <si>
    <t>T1={{Q1}}*10+{{Q2}}
T2={{Q3}}*10+{{Q4}}
A1={{T1}}-{{T2}}</t>
  </si>
  <si>
    <t>M2-NyO-28a-3</t>
  </si>
  <si>
    <t>{
    "id": "M2-NyO-28a-E-1",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</si>
  <si>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pizzería debe preparar {{T1}} masas de pizza. Si ya se han preparado {{T2}}, ¿cuántas masas quedan por elaborar?</t>
  </si>
  <si>
    <t>{{response}} masas</t>
  </si>
  <si>
    <t>M2-NyO-28a-4</t>
  </si>
  <si>
    <t>{
    "id": "M2-NyO-28a-A-1",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pizzeria must prepare {{T1}} pizza doughs. If {{T20}} have already been prepared, how many doughs are left?&lt;/p&gt;",
            "template": "&lt;p&gt;There are {{response}} doughs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</si>
  <si>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Una ruta para ciclistas tiene {{T1}} km de recorrido. Si un grupo de ciclistas ya ha recorrido {{T2}} km, ¿cuántos les quedan por recorrer?</t>
  </si>
  <si>
    <t>{{response}} km</t>
  </si>
  <si>
    <t>Q1="list":[5,6]
Q2="list":[0,1,2,3,4]
Q3="list":[0,1,2,3,4]
Q4="list":[5,6,7,8,9]</t>
  </si>
  <si>
    <t>M2-NyO-28a-5</t>
  </si>
  <si>
    <t>{
    "id": "M2-NyO-28a-A-2",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route for cyclists is {{T1}} km long. If a group of cyclists has already ridden {{T20}} km, how many km do they have left to ride?&lt;/p&gt;",
            "template": "&lt;p&gt;They have {{response}} km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</si>
  <si>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Carmen tiene un álbum para {{T1}} fotografías. Si ya ha pegado {{T2}}, ¿cuántas fotografías más puede colocar?</t>
  </si>
  <si>
    <t>{{response}} fotografías</t>
  </si>
  <si>
    <t>Q1="list":[8,9]
Q2="list":[0,1,2,3,4]
Q3="list":[0,1,2,3,4]
Q4="list":[5,6,7,8,9]</t>
  </si>
  <si>
    <t>M2-NyO-28a-6</t>
  </si>
  <si>
    <t>{
    "id": "M2-NyO-28a-A-3",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"&lt;p&gt;Claudia has an album for {{T1}} photographs. If she has already pasted {{T20}}, how many more photographs can she place?&lt;/p&gt;",
            "template": "&lt;p&gt;She can place {{response}} photographs more.&lt;/p&gt;",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t>
  </si>
  <si>
    <t>M2-NyO-28b</t>
  </si>
  <si>
    <t>Realiza restas (3 cifras, con llevadas en unidades)</t>
  </si>
  <si>
    <t>Elige el resultado correcto.</t>
  </si>
  <si>
    <t>Q1= List = 5,6,7,8,9
Q2= List = 6,7,8,9
Q3= List = 1,2,3,4,5
Q4= List = 1,2,3,4,5
Q5= List = 1,2,3,4,5
Q6= List = 5,6,7,8,9</t>
  </si>
  <si>
    <t>T1= {{Q1}}*100+{{Q2}}*10+{{Q3}}
T2= {{Q4}}*100+{{Q5}}*10+{{Q6}}
A1={{T1}} − {{T2}} = {{function}}#{{T1}}-{{T2}}*
A2={{T1}} − {{T2}} = {{function}}#{{T1}}-{{T2}}+1
A3={{T1}} − {{T2}} = {{function}}#{{T1}}-{{T2}}+10</t>
  </si>
  <si>
    <t>$$IMG=M2-NyO-28a-1</t>
  </si>
  <si>
    <t>Si las unidades del minuendo son menores que las del sustraendo, resta 1 a las decenas y suma 10 a las unidades.
&lt;div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top:\r\n65%;\"&gt;{{A1}}&lt;/span&gt;\r\n\t\t\t&lt;span class=\"lemo-graphie-label\" style=\"position:\r\nabsolute; right: 30%; top: 35%;\"&gt;{{T2}}&lt;/span&gt;\r\n\t\t\t&lt;span\r\nclass=\"lemo-graphie-label\" style=\"position: absolute; right: 30%; top:\r\n8%;\"&gt;{{T1}}&lt;/span&gt;\r\n\t\t&lt;/div&gt;\r\n\t&lt;/div&gt;\r\n&lt;/div&gt;</t>
  </si>
  <si>
    <t>{
    "id": "M2-NyO-28b-I-1",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"&lt;p&gt;Choose the correct result of this subtraction:&lt;/p&gt;&lt;p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</si>
  <si>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{{Q1}}*100+{{Q2}}*10+{{Q3}}
T2= {{Q4}}*100+{{Q5}}*10+{{Q6}}
A1= {{T1}}-{{T2}}</t>
  </si>
  <si>
    <t>M2-NyO-28a-1</t>
  </si>
  <si>
    <t>{
    "id": "M2-NyO-28b-E-1",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</si>
  <si>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Un tren tiene capacidad para {{T1}} personas. Si ya se han subido {{T2}}, ¿cuántas plazas quedan libres? </t>
  </si>
  <si>
    <t>{{A1}} plazas.</t>
  </si>
  <si>
    <t>{
    "id": "M2-NyO-28b-A-1",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"&lt;p&gt;A train has capacity for {{T1}} people. If only {{T20}} have boarded, how many seats are left?&lt;/p&gt;",
            "template": "&lt;p&gt;There are {{response}} free seats.&lt;/p&gt;",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</si>
  <si>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En un rebaño había {{T1}} ovejas, pero el pastor ha vendido {{T2}}. ¿Cuántas ovejas le quedan?</t>
  </si>
  <si>
    <t>{{A1}} ovejas.</t>
  </si>
  <si>
    <t>{
    "id": "M2-NyO-28b-A-2",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"&lt;p&gt;In a flock there were {{T1}} sheep, but the shepherd has sold {{T20}}. How many sheep does he have left?&lt;/p&gt;",
            "template": "&lt;p&gt;He has {{response}} sheeps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</si>
  <si>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El aparcamiento de un centro comercial tiene {{T1}} plazas. Si ya han ocupado {{T2}}, ¿cuántas plazas quedan libres?</t>
  </si>
  <si>
    <t>{
    "id": "M2-NyO-28b-A-3",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"&lt;p&gt;The parking lot of a shopping mall has {{T1}} spots. If {{T20}} are already occupied, how many spots remain free?&lt;/p&gt;",
            "template": "&lt;p&gt;There are {{response}} free spots.&lt;/p&gt;",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</si>
  <si>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M2-NyO-28c</t>
  </si>
  <si>
    <t>Realiza restas (3 cifras, con llevadas en decenas)</t>
  </si>
  <si>
    <t xml:space="preserve">Escoge el resultado de esta resta.
</t>
  </si>
  <si>
    <t>{{T1}} − {{T2}} = {{grupo1}}</t>
  </si>
  <si>
    <t>Q1= List=6,7,8,9
Q2= List=5,6,7,8,9
Q3= List=1,2,3,4,5
Q4= List=1,2,3,4,5
Q5= List=1,2,3,4,5
Q6= List=5,6,7,8,9</t>
  </si>
  <si>
    <t>T1= {{Q1}}*100+{{Q3}}*10+{{Q2}}
T2= {{Q4}}*100+{{Q6}}*10+{{Q5}}
T3= {{T1}}-{{T2}}
T4= {{T1}}-{{T2}}+1
T5= {{T1}}-{{T2}}+10
grupo1={{T3}}*|{{T4}}|{{T5}}</t>
  </si>
  <si>
    <t>Si las decenas del minuendo son menores que las del sustraendo, resta 1 a las centenas y suma 10 a las decenas.</t>
  </si>
  <si>
    <t>{
    "id": "M2-NyO-28c-I-1",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"&lt;p&gt;Choose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</si>
  <si>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{{T1}} − {{T2}} = {{T3}}</t>
  </si>
  <si>
    <t>T1= {{Q1}}*100+{{Q3}}*10+{{Q2}}
T2= {{Q4}}*100+{{Q6}}*10+{{Q5}}
T3= {{T1}}-{{T2}}</t>
  </si>
  <si>
    <t>{
    "id": "M2-NyO-28c-E-1",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</si>
  <si>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A un concierto asistieron {{T1}} personas, pero en la primera hora se marcharon {{T2}}. ¿Cuántas personas se quedaron hasta el final?</t>
  </si>
  <si>
    <t>{
    "id": "M2-NyO-28c-A-1",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concert was attended by {{T1}} people, but in the first hour {{T20}} people left. How many people stayed until the end?&lt;/p&gt;",
            "template": "&lt;p&gt;There were {{response}} people at the end of the concert.&lt;/p&gt;",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</si>
  <si>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 xml:space="preserve">Felipe está jugando a un videojuego y ha conseguido {{T1}} puntos, pero en la siguiente jugada ha perdido {{T2}}. ¿Cuántos puntos le quedan? </t>
  </si>
  <si>
    <t>{
    "id": "M2-NyO-28c-A-2",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"&lt;p&gt;Philip is playing a video game and has scored {{T1}} points, but in the next round he has lost {{T20}}. How many points does he have left?&lt;/p&gt;",
            "template": "&lt;p&gt;He has {{response}} points left.&lt;/p&gt;",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</si>
  <si>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Julia da {{T1}} pasos para ir de su casa al colegio. Si ya ha dado {{T2}} pasos, ¿cuántos pasos tiene que dar aún?</t>
  </si>
  <si>
    <t>{{A1}} pasos.</t>
  </si>
  <si>
    <t>{
    "id": "M2-NyO-28c-A-3",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"&lt;p&gt;Julia takes {{T1}} steps to get from her house to school. If she has already taken {{T20}} steps, how many steps does she still have to take?&lt;/p&gt;",
            "template": "&lt;p&gt;She has to take {{response}} steps.&lt;/p&gt;",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t>
  </si>
  <si>
    <t>M2-NyO-29a</t>
  </si>
  <si>
    <t>Resta números de dos cifras con ayuda de la recta numérica</t>
  </si>
  <si>
    <t>&lt;p&gt;Elige el resultado de la siguiente resta. Ayúdate de esta recta numérica.&lt;/p&gt;&lt;p style="text-align: center"&gt;{{T1}} − {{Q2}} = ...&lt;/p&gt;&lt;div class="fr-number-line" data-graphic='{"distance":1,"min":{{T2}},"divisions":11}'&gt;</t>
  </si>
  <si>
    <t>Q1 = Min = 10; Max = 99; Step = 1
Q2 = Min = 1; Max = 9; Step = 1
Q3 = Min = 1; Max = 9; Step = 1
Q4 = Min = 1; Max = 9; Step = 1</t>
  </si>
  <si>
    <t>T1 = {{Q1}}+{{Q2}}
T2 = {{Q1}}+{{Q2}}-9
A1 = {{Q1}}*
A2 = {{Q1}}-{{Q3}}
A3 = {{Q1}}-{{Q4}}</t>
  </si>
  <si>
    <t>&lt;p&gt;Cuenta {{Q2}} desde {{T1}} hacia la izquierda.&lt;/p&gt;</t>
  </si>
  <si>
    <t>&lt;p&gt;Para hacer esta resta con la ayuda de una recta numérica, hay que contar {{Q2}} posiciones desde {{T1}} hacia la izquierda. Por ejemplo, para esta otra resta:&lt;/p&gt;&lt;p style"text-align:center;"&gt;32 − 7 = 25&lt;/p&gt;
$$IMG=M2_NyO_29a_1</t>
  </si>
  <si>
    <t>{
    "id": "M2-NyO-29a-I-1",
    "stimulus": "&lt;p&gt;Choose the result of the following subtraction. Use this number line to help you.&lt;/p&gt;&lt;p style=\"text-align: center\"&gt;{{T1}} − {{Q2}} = ...&lt;/p&gt;&lt;div class=\"fr-number-line\" data-graphic='{\"distance\":1,\"min\":{{T2}},\"divisions\":11}'&gt;",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t>
  </si>
  <si>
    <t>&lt;p&gt;Escribe el resultado de la siguiente resta. Ayúdate de esta recta numérica.&lt;/p&gt;&lt;div class="fr-number-line" data-graphic='{"distance":1,"min":{{T2}},"divisions":11}'&gt;</t>
  </si>
  <si>
    <t>&lt;p&gt;{{T1}} − {{Q2}} = {{A1}}&lt;/p&gt;</t>
  </si>
  <si>
    <t>Q1 = Min = 10; Max = 99; Step = 1
Q2 = Min = 1; Max = 9; Step = 1</t>
  </si>
  <si>
    <t>T1 = {{Q1}}+{{Q2}}
T2 = {{Q1}}+{{Q2}}-9
A1 = {{Q1}}</t>
  </si>
  <si>
    <t>{
    "id": "M2-NyO-29a-E-1",
    "stimulus": "&lt;p&gt;Type the result of the following subtraction. Use this number line to help you.&lt;/p&gt;&lt;div class=\"fr-number-line\" data-graphic='{\"distance\":1,\"min\":{{T2}},\"divisions\":11}'&gt;",
    "template": "&lt;p style=\"text-align: center\"&gt;{{T1}} − {{Q2}} = {{response}}&lt;/p&gt;",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</si>
  <si>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&lt;p&gt;Mariela tiene ahorrados {{T1}} € y se ha gastado {{Q1}} € en un regalo para su abuela. ¿Cuánto dinero le queda? Ayúdate de esta recta numérica.&lt;/p&gt;&lt;div class="fr-number-line" data-graphic='{"distance":1,"min":{{T2}},"divisions":11}'&gt;</t>
  </si>
  <si>
    <t>&lt;p&gt;Cuenta {{Q2}} desde {{Q1}} hacia la izquierda.&lt;/p&gt;</t>
  </si>
  <si>
    <t>&lt;p&gt;Para hacer esta resta con la ayuda de una recta numérica, hay que contar {{Q2}} posiciones desde {{Q1}} hacia la izquierda. Por ejemplo, para esta otra resta:&lt;/p&gt;&lt;p style"text-align:center;"&gt;32 − 7 = 25&lt;/p&gt;
$$IMG=M2_NyO_29a_1</t>
  </si>
  <si>
    <t>{
    "id": "M2-NyO-29a-A-1",
    "stimulus": "&lt;p&gt;Mariela had saved ${{T1}} and spent ${{Q2}} on a gift for his grandmother. How much money does she have left? Use this number line to help you.&lt;/p&gt;&lt;div class=\"fr-number-line\" data-graphic='{\"distance\":1,\"min\":{{T2}},\"divisions\":11}'&gt;",
    "template": "&lt;p&gt;She has ${{response}} left.&lt;/p&gt;",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</si>
  <si>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&lt;p&gt;Graciela tiene que recorrer {{T1}} km en coche para ver a sus primos. Si ya ha recorrido {{Q1}} km, ¿cuántos le faltan? Ayúdate de esta recta numérica.&lt;/p&gt;&lt;div class="fr-number-line" data-graphic='{"distance":1,"min":{{T2}},"divisions":11}'&gt;</t>
  </si>
  <si>
    <t>&lt;p&gt;{{A1}} km.&lt;/p&gt;</t>
  </si>
  <si>
    <t>{
    "id": "M2-NyO-29a-A-2",
    "stimulus": "&lt;p&gt;Graciela has to drive {{T1}} km to see her cousins. If she has already driven {{Q2}} km, how many kilometers does she have left? Use this number line to help you.&lt;/p&gt;&lt;div class=\"fr-number-line\" data-graphic='{\"distance\":1,\"min\":{{T2}},\"divisions\":11}'&gt;",
    "template": "&lt;p&gt;She still has to drive {{response}} km.&lt;/p&gt;",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t>
  </si>
  <si>
    <t>&lt;p&gt;Se han presentado {{T1}} cantantes para un concurso de televisión. Si yan han participado {{Q1}}, ¿cuántos faltan por cantar? Ayúdate de esta recta numérica.&lt;/p&gt;&lt;div class="fr-number-line" data-graphic='{"distance":1,"min":{{T2}},"divisions":11}'&gt;</t>
  </si>
  <si>
    <t>&lt;p&gt;{{A1}} cantantes.&lt;/p&gt;</t>
  </si>
  <si>
    <t>&lt;p&gt;Para hacer esta resta con la ayuda de una recta numérica, hay que contar {{Q2}} posiciones desde {{Q1}} hacia la izquierda. Por ejemplo, para esta otra resta:&lt;/p&gt;&lt;p style"text-align:center;"&gt;32 − 7 = 25&lt;/p&gt;
$$IMG=M2_NyO_29a_1</t>
  </si>
  <si>
    <t>{
    "id": "M2-NyO-29a-A-3",
    "stimulus": "&lt;p&gt;{{T1}} singers have entered a television contest. If {{Q2}} have already participated, how many are left to sing? Use this number line to help you.&lt;/p&gt;&lt;div class=\"fr-number-line\" data-graphic='{\"distance\":1,\"min\":{{T2}},\"divisions\":11}'&gt;",
    "template": "&lt;p&gt;There are {{response}} singers left to sing.&lt;/p&gt;",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t>
  </si>
  <si>
    <t>M2-NyO-31a</t>
  </si>
  <si>
    <t>Resta 10 a números de tres cifras</t>
  </si>
  <si>
    <t>Arrastra el resultado de esta operación.</t>
  </si>
  <si>
    <t>{{T1}} − 10 = {{A1}}</t>
  </si>
  <si>
    <t>Q1 = Min = 1; Max = 9; Step = 1
Q2 = Min = 1; Max = 8; Step = 1
Q3 = Min = 1; Max = 9; Step = 1
Q4 = Min = 1; Max = 9; Step = 1
Q5 = Min = 1; Max = 9; Step = 1
Q6 = Min = 1; Max = 9; Step = 1
Q7 = Min = 1; Max = 9; Step = 1</t>
  </si>
  <si>
    <t>T1= {{Q1}}*100+{{Q2}}*10+{{Q3}}+10
T2= {{Q2}}+1
A1= {{Q1}}*100+{{Q2}}*10+{{Q3}}*
A2= {{Q1}}*100+{{Q4}}*10+{{Q5}}
A3= {{Q1}}*100+{{Q6}}*10+{{Q7}}</t>
  </si>
  <si>
    <t>Resta 1 a las decenas.</t>
  </si>
  <si>
    <t>&lt;p&gt;Restar 10 a un número es restar 1 a las decenas.&lt;/p&gt;&lt;p&gt;{{Q1}}&lt;b&gt;{{T2}}&lt;/b&gt;{{Q3}} − 10 = {{Q1}}&lt;b&gt;{{Q2}}&lt;/b&gt;{{Q3}}&lt;/p&gt;</t>
  </si>
  <si>
    <t>{
    "id": "M2-NyO-31a-I-1",
    "stimulus": "&lt;p&gt;Drag the result of this operation.&lt;/p&gt;",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t>
  </si>
  <si>
    <t>Escribe el resultado de la siguiente resta.</t>
  </si>
  <si>
    <t>Q1 = Min = 1; Max = 9; Step = 1
Q2 = Min = 1; Max = 8; Step = 1
Q3 = Min = 1; Max = 9; Step = 1</t>
  </si>
  <si>
    <t>T1= {{Q1}}*100+{{Q2}}*10+{{Q3}}+10
T2= {{Q2}}+1
A1= {{Q1}}*100+{{Q2}}*10+{{Q3}}</t>
  </si>
  <si>
    <t>{
    "id": "M2-NyO-31a-E-1",
    "stimulus": "&lt;p&gt;Type the result of the following subtraction.&lt;/p&gt;",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t>
  </si>
  <si>
    <t>M2-NyO-58a</t>
  </si>
  <si>
    <t>Resta 100 a números de tres cifras</t>
  </si>
  <si>
    <t>Selecciona el resultado correcto.</t>
  </si>
  <si>
    <t>{{T1}} − 100 = {{A1}}</t>
  </si>
  <si>
    <t>Q1 = Min = 1; Max = 8; Step = 1
Q2 = Min = 1; Max = 9; Step = 1
Q3 = Min = 1; Max = 9; Step = 1
Q4 = Min = 100; Max = 999; Step = 1
Q5 = Min = 100; Max = 999; Step = 1</t>
  </si>
  <si>
    <t>T1 = {{Q1}}*100+{{Q2}}*10+{{Q3}}+100
T2 = {{Q1}}*100+{{Q2}}*10+{{Q3}}
T3 = {{Q1}}+1
group1=
A1={{T2}}*
A2={{Q4}}
A3={{Q5}}</t>
  </si>
  <si>
    <t>Resta 1 a las centenas.</t>
  </si>
  <si>
    <t>&lt;p&gt;Restar 100 a un número es restar 1 a las centenas.&lt;/p&gt;&lt;p&gt;&lt;b&gt;{{T3}}&lt;/b&gt;{{Q2}}{{Q3}} − &lt;b&gt;1&lt;/b&gt;00 = &lt;b&gt;{{Q1}}&lt;/b&gt;{{Q2}}{{Q3}}&lt;/p&gt;</t>
  </si>
  <si>
    <t>{
    "id": "M2-NyO-58a-I-1",
    "stimulus": "&lt;p&gt;Select the correct result.&lt;/p&gt;",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t>
  </si>
  <si>
    <t>Q1 = Min = 1; Max = 8; Step = 1
Q2 = Min = 1; Max = 9; Step = 1
Q3 = Min = 1; Max = 9; Step = 1</t>
  </si>
  <si>
    <t>T1 = {{Q1}}*100+{{Q2}}*10+{{Q3}}+100
A1 = {{Q1}}*100+{{Q2}}*10+{{Q3}}
T3 = {{Q1}}+1</t>
  </si>
  <si>
    <t>{
    "id": "M2-NyO-58a-E-1",
    "stimulus": "&lt;p&gt;Type the result of this subtraction.&lt;/p&gt;",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t>
  </si>
  <si>
    <t>M2-NyO-32a</t>
  </si>
  <si>
    <t>Escribe dos restas distintas a partir de los términos de una suma</t>
  </si>
  <si>
    <t>&lt;p&gt;Señala las restas que se pueden escribir a partir de la siguiente suma {{Q1}} + {{Q2}} = {{T1}}&lt;/p&gt;</t>
  </si>
  <si>
    <t>Q1= Min = 1; Max = 24; Step = 1
Q2= Min = 25; Max = 50; Step = 1</t>
  </si>
  <si>
    <t>T1 = {{Q1}}+{{Q2}}
A1={{T1}} − {{Q1}} = {{Q2}}#*
A2={{T1}} − {{Q2}} = {{Q1}}#*
A3={{Q2}} − {{Q1}} = {{T1}}#</t>
  </si>
  <si>
    <t>&lt;p&gt;Si al resultado de la suma se le resta uno de los sumandos, se obtiene el otro sumando.&lt;/p&gt;</t>
  </si>
  <si>
    <t>&lt;p&gt;Si al resultado de la suma se le resta uno de los sumandos, se obtiene el otro sumando.&lt;/p&gt;&lt;p&gt;Como {{Q1}} + {{Q2}} = {{T1}}, se cumple que {{T1}} − {{Q1}} = {{Q2}} y {{T1}} − {{Q2}} = {{Q1}}.&lt;/p&gt;</t>
  </si>
  <si>
    <t>{
    "id": "M2-NyO-32a-I-1",
    "stimulus": "&lt;p&gt;Select the subtraction that can be written from this addition:&lt;/p&gt;&lt;p style=\"text-align: center\"&gt;{{Q1}} + {{Q2}} = {{T1}}&lt;/p&gt;",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t>
  </si>
  <si>
    <t>Sabiendo que {{Q1}} + {{Q2}} = {{T1}}, completa las siguientes restas.</t>
  </si>
  <si>
    <t>{{T1}} − {{A1}} = {{Q2}}
{{A2}} − {{Q2}} = {{Q1}}</t>
  </si>
  <si>
    <t>Q1-Q2= Min = 1; Max = 30; Step = 1</t>
  </si>
  <si>
    <t>T1 = {{Q1}}+{{Q2}}
A1 = {{Q1}}
A2 = {{T1}}</t>
  </si>
  <si>
    <t>Si al resultado de la suma se le resta uno de los sumandos, se obtiene el otro sumando.</t>
  </si>
  <si>
    <t>{
    "id": "M2-NyO-32a-E-1",
    "stimulus": "&lt;p&gt;Knowing that {{Q1}} + {{Q2}} = {{T1}}, complete the following subtractions.&lt;/p&gt;",
    "template": "&lt;p style=\"text-align: center\"&gt;{{T1}} − {{response}} = {{Q2}}&lt;/p&gt;&lt;p style=\"text-align: center\"&gt;{{response}} − {{Q2}} = {{Q1}}&lt;/p&gt;",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t>
  </si>
  <si>
    <t>M2-NyO-32b</t>
  </si>
  <si>
    <t>Aplica la relación entre la suma y la resta para calcular el sumando que falta en una suma</t>
  </si>
  <si>
    <t>Indica el sumando que falta en {{Q1}} + ... = {{T1}}
{{Q2}}*
{{T2}}
{{T3}}
{{T4}}
[[T5}}</t>
  </si>
  <si>
    <t>Q1= Min = 1; Max = 30; Step = 1
Q2= Min = 1; Max = 30; Step = 1</t>
  </si>
  <si>
    <t>T1 = {{Q1}}+{{Q2}}
T2= {{Q1}}+{{Q2}}+1
T3={{Q1}}+{{Q2}}-1
T4={{Q1}}-{{Q2}}
T5={{Q1}}+{{T1}}</t>
  </si>
  <si>
    <t>Aplica la relación entre la suma y la resta para hallar el sumando que falta.</t>
  </si>
  <si>
    <t>&lt;p&gt;Aplica la relación entre la suma y la resta.&lt;/p&gt;
&lt;p&gt;Al resultado de la suma, resta el sumando conocido para obtener el sumando que falta:&lt;/p&gt;&lt;p&gt;{{T1}} − {{Q1}} = {{Q2}}&lt;/p&gt;</t>
  </si>
  <si>
    <t>{
    "id": "M2-NyO-32b-I-1",
    "stimulus": "&lt;p&gt;Click on the missing addend in {{Q1}} + ... = {{T1}}&lt;/p&gt;",
    "hint": "&lt;p&gt;Apply the relationship between addition and subtraction to find the missing addend.&lt;/p&gt;",
    "feedback": "&lt;p&gt;Apply the relationship between addition and subtraction.&lt;/p&gt;&lt;p&gt;Subtract the known addend from the result of the addition to get the missing addend:&lt;/p&gt;&lt;p&gt;{{T1}} − {{Q1}} = {{Q2}}&lt;/p&gt;",
    "seed": {
        "parameters": [
            {
                "name": "Q1",
                "label": null,
                "min": 1,
                "max": 30,
                "step": 1
            },
            {
                "name": "Q2",
                "label": null,
                "min": 1,
                "max": 30,
                "step": 1
            },
            {
                "name": "Q3",
                "label": null,
                "min": 1,
                "max": 30,
                "step": 1
            }
        ],
        "calculated": [
            {
                "name": "T1",
                "label": "{{function}}",
                "function": "{{Q1}}+{{Q2}}",
                "temp": true
            },
            {
                "name": "T2",
                "label": "{{function}}",
                "function": "{{Q1}}+{{Q2}}1",
                "temp": true
            },
            {
                "name": "T3",
                "label": "{{function}}",
                "function": "{{Q1}}+{{Q2}}-1",
                "temp": true
            },
            {
                "name": "T4",
                "label": "{{function}}",
                "function": "math.abs({{Q1}}-{{Q2}})",
                "temp": true
            },
            {
                "name": "T5",
                "label": "{{function}}",
                "function": "{{Q1}}+{{T1}}",
                "temp": true
            },
            {
                "name": "A1",
                "label": "{{function}}",
                "function": "{{Q2}}"
            },
            {
                "name": "A2",
                "label": "{{function}}",
                "function": "{{T2}}",
                "incorrect": true
            },
            {
                "name": "A3",
                "label": "{{function}}",
                "function": "{{T3}}",
                "incorrect": true
            },
            {
                "name": "A4",
                "label": "{{function}}",
                "function": "{{T4}}",
                "incorrect": true
            },
            {
                "name": "TO 5",
                "label": "{{function}}",
                "function": "{{T5}}",
                "incorrect": true
            }
        ],
        "uniques": true
    },
    "algorithm": {
        "name": "trueFalse",
        "template": "Multiple choice – standard",
        "params": {
            "countCorrect": 1,
            "countIncorrect": 2,
            "showCheckIcon": false,
            "columns": 3
        }
    }
}</t>
  </si>
  <si>
    <t>Si {{T1}} − {{Q1}} = {{Q2}}, escribe el sumando que falta en la siguiente suma.</t>
  </si>
  <si>
    <t xml:space="preserve">{{Q1}} + {{A1}} = {{T1}}
</t>
  </si>
  <si>
    <t xml:space="preserve">T1 = {{Q1}}+{{Q2}}
A1={{Q2}}
</t>
  </si>
  <si>
    <t>Como {{T1}} − {{Q1}} = {{Q2}}, entonces {{T1}} = {{Q1}} + {{Q2}}.</t>
  </si>
  <si>
    <t>{
    "id": "M2-NyO-32b-E-1",
    "stimulus": "&lt;p&gt;If {{T1}} - {{Q1}} = {{Q2}}, type the missing addend in the following addition.&lt;/p&gt;",
    "template": "&lt;p&gt;{{Q1}} + {{response}} = {{T1}}&lt;/p&gt;",
    "hint": "&lt;p&gt;Apply the relationship between addition and subtraction to find the missing addend.&lt;/p&gt;",
    "feedback": "As {{T1}} − {{Q1}} = {{Q2}}, then {{T1}} = {{Q1}} + {{Q2}}.",
    "seed": {
        "parameters": [
            {
                "name": "Q1",
                "label": null,
                "min": 1,
                "max": 30,
                "step": 1
            },
            {
                "name": "Q2",
                "label": null,
                "min": 1,
                "max": 30,
                "step": 1
            }
        ],
        "calculated": [
            {
                "name": "T1",
                "function": "{{Q1}}+{{Q2}}",
                "temp": true
            },
            {
                "name": "A1",
                "function": "{{Q2}}"
            }
        ],
        "uniques": true
    },
    "algorithm": {
        "name": "calculateOperation",
        "params": {
            "method": "equivLiteral",
            "keyboard": "NUMERICAL"
        }
    }
}</t>
  </si>
  <si>
    <t>En un centro de adopción hay, entre perros y gatos, {{T1}} animales. Si se sabe que hay {{Q2}} gatos, ¿cuántos perros hay en el centro?</t>
  </si>
  <si>
    <t>Hay {{A1}} perros.</t>
  </si>
  <si>
    <t>Q1= Min = 2; Max = 30; Step = 1
Q2= Min = 1; Max = 30; Step = 1</t>
  </si>
  <si>
    <t>T1 = {{Q1}}+{{Q2}}
A1 = {{Q1}}</t>
  </si>
  <si>
    <t>Como hay {{T1}} animales y {{Q2}} son gatos, entonces hay {{T1}} − {{Q2}} = {{Q1}} perros.</t>
  </si>
  <si>
    <t>{
    "id": "M2-NyO-32b-A-1",
    "stimulus": "&lt;p&gt;In an adoption center there are, between dogs and cats, {{T1}} animals. If there are {{Q2}} cats, how many dogs are in the center?&lt;/p&gt;",
    "template": "&lt;p&gt;There are {{response}} dogs.&lt;/p&gt;",
    "hint": "&lt;p&gt;Apply the relationship between addition and subtraction to find the missing addend.&lt;/p&gt;",
    "feedback": "&lt;p&gt;Since there are {{T1}} animals and {{Q2}} are cats,  there are {{T1}} − {{Q2}} = {{Q1}} dogs.&lt;/p&gt;",
    "seed": {
        "parameters": [
            {
                "name": "Q1",
                "label": null,
                "min": 2,
                "max": 30,
                "step": 1
            },
            {
                "name": "Q2",
                "label": null,
                "min": 1,
                "max": 30,
                "step": 1
            }
        ],
        "calculated": [
            {
                "name": "T1",
                "function": "{{Q1}}+{{Q2}}",
                "temp": true
            },
            {
                "name": "A1",
                "function": "{{Q1}}"
            }
        ],
        "uniques": true
    },
    "algorithm": {
        "name": "calculateOperation",
        "params": {
            "method": "equivLiteral",
            "keyboard": "NUMERICAL"
        }
    }
}</t>
  </si>
  <si>
    <t>Dolores debe pintar {{T1}} macetas, algunas rojas y otras azules. Si ha pintado {{Q2}} macetas de azul, ¿cuántas macetas debe pintar de rojo?</t>
  </si>
  <si>
    <t>{{A1}} macetas</t>
  </si>
  <si>
    <t>Q1= Min = 5; Max = 20; Step = 1
Q2= Min = 5; Max = 20; Step = 1</t>
  </si>
  <si>
    <t xml:space="preserve">T1 = {{Q1}}+{{Q2}}
A1 = {{Q1}}
</t>
  </si>
  <si>
    <t>Como hay {{T1}} macetas y {{Q2}} son azules, entonces hay {{T1}} − {{Q2}} = {{Q1}} macetas rojas.</t>
  </si>
  <si>
    <t>{
    "id": "M2-NyO-32b-A-2",
    "stimulus": "&lt;p&gt;Donna must paint {{T1}} pots, some red and some blue. If she has painted {{Q2}} pots blue, how many pots should she paint red?&lt;/p&gt;",
    "template": "&lt;p&gt;She should paint {{response}} pots red.&lt;/p&gt;",
    "hint": "&lt;p&gt;Apply the relationship between addition and subtraction to find the missing addend.&lt;/p&gt;",
    "feedback": "&lt;p&gt;Since there are {{T1}} pots and {{Q2}}  are blue, there are {{T1}} − {{Q2}} = {{Q1}} red pots.&lt;/p&gt;",
    "seed": {
        "parameters": [
            {
                "name": "Q1",
                "label": null,
                "min": 5,
                "max": 20,
                "step": 1
            },
            {
                "name": "Q2",
                "label": null,
                "min": 5,
                "max": 20,
                "step": 1
            }
        ],
        "calculated": [
            {
                "name": "T1",
                "function": "{{Q1}}+{{Q2}}",
                "temp": true
            },
            {
                "name": "A1",
                "function": "{{Q1}}"
            }
        ],
        "uniques": true
    },
    "algorithm": {
        "name": "calculateOperation",
        "params": {
            "method": "equivLiteral",
            "keyboard": "NUMERICAL"
        }
    }
}</t>
  </si>
  <si>
    <t>Pilar colecciona cromos de superhéroes y tiene un total de {{T1}}, entre personajes masculinos y femeninos. Si hay {{Q2}} cromos de superhérores masculinos, ¿cuántos cromos de superheroínas tiene Pilar?</t>
  </si>
  <si>
    <t>{{A1}} cromos</t>
  </si>
  <si>
    <t>Q1= Min = 10; Max = 30; Step = 1
Q2= Min = 20; Max = 30; Step = 1</t>
  </si>
  <si>
    <t>Como hay {{T1}} cromos y {{Q2}} son masculinos, entonces hay {{T1}} − {{Q2}} = {{Q1}} cromos de superheroínas.</t>
  </si>
  <si>
    <t>{
    "id": "M2-NyO-32b-A-3",
    "stimulus": "&lt;p&gt;Melissa collects superhero cards and has a total of {{T1}}, between male and female characters. If there are {{Q2}} male superhero cards, how many female superheroes cards does Pilar have?&lt;/p&gt;",
    "template": "&lt;p&gt;She has {{response}} female superheroes cards.&lt;/p&gt;",
    "hint": "&lt;p&gt;Apply the relationship between addition and subtraction to find the missing addend.&lt;/p&gt;",
    "feedback": "&lt;p&gt;Since there are {{T1}} cards and {{Q2}} are male superheroes, then there are {{T1}} − {{Q2}} = {{Q1}} female superheroes cards&lt;/p&gt;",
    "seed": {
        "parameters": [
            {
                "name": "Q1",
                "label": null,
                "min": 10,
                "max": 30,
                "step": 1
            },
            {
                "name": "Q2",
                "label": null,
                "min": 20,
                "max": 30,
                "step": 1
            }
        ],
        "calculated": [
            {
                "name": "T1",
                "function": "{{Q1}}+{{Q2}}",
                "temp": true
            },
            {
                "name": "A1",
                "function": "{{Q1}}"
            }
        ],
        "uniques": true
    },
    "algorithm": {
        "name": "calculateOperation",
        "params": {
            "method": "equivLiteral",
            "keyboard": "NUMERICAL"
        }
    }
}</t>
  </si>
  <si>
    <t>M2-NyO-32c</t>
  </si>
  <si>
    <t>Aplica la prueba de la resta para comprobar que el resultado es correcto</t>
  </si>
  <si>
    <t>Utiliza la prueba de la resta para elegir el minuendo.
... − {{Q1}} = {{Q2}}
{{A1}}*
{{A2}}
{{A3}}
{{A4}}
{{A5}}
(se ven 3)</t>
  </si>
  <si>
    <t>Q1= Min = 10; Max = 50; step = 1
Q2= Min = 10; Max = 50;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</si>
  <si>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</si>
  <si>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</si>
  <si>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t>
  </si>
  <si>
    <t>{
    "id": "M2-NyO-32c-I-1",
    "stimulus": "&lt;p&gt;Check the subtraction to choose the minuend.&lt;/p&gt;&lt;p&gt;...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false,"columns":3
        }
    }
}</t>
  </si>
  <si>
    <t>Utiliza la prueba de la resta para escribir el minuendo.</t>
  </si>
  <si>
    <t>{{A1}} − {{Q1}} = {{Q2}}</t>
  </si>
  <si>
    <t xml:space="preserve">Q1 = Min = 10; Max = 50; step = 1
Q2 = Min = 10; Max = 50; step = 1
</t>
  </si>
  <si>
    <t>{
    "id": "M2-NyO-32c-E-1",
    "stimulus": "&lt;p&gt;Check the subtraction to find the minuend.&lt;/p&gt;",
    "template": "&lt;p&gt;{{response}}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"function": "{{Q1}}+{{Q2}}"
            }
        ],
        "uniques": true
    },
    "algorithm": {
        "name": "calculateOperation",
        "params": {
            "method": "equivLiteral",
            "keyboard": "NUMERICAL"
        }
    }
}</t>
  </si>
  <si>
    <t>Catalina ha gastado {{Q1}} € de sus ahorros. Si le quedan {{Q2}} €, ¿cuánto dinero tenía antes de realizar el gasto?</t>
  </si>
  <si>
    <t>Tenía {{A1}} €.</t>
  </si>
  <si>
    <t>Q1= Min = 2; Max = 30; Step = 1
Q2= Min =2 ; Max = 30; Step = 1</t>
  </si>
  <si>
    <t>&lt;p&gt;Según la prueba de la resta, al sumar el sustraendo y la diferencia, se obtiene el minuendo:&lt;/p&gt;&lt;p&gt;{{Q1}} € gastados + {{Q2}} € que quedan = {{A1}} € en total.&lt;/p&gt;</t>
  </si>
  <si>
    <t>{
    "id": "M2-NyO-32c-A-1",
    "stimulus": "&lt;p&gt;Catherine has spent ${{Q1}} of her savings. If she has ${{Q2}} left, how much money did she have before?&lt;/p&gt;",
    "template": "&lt;p&gt;She had ${{response}}.&lt;/p&gt;",
    "hint": "&lt;p&gt;Check the subtraction by adding the subtrahend and the difference to obtain the minuend.&lt;/p&gt;",
    "feedback": "&lt;p&gt;Check the subtraction by adding the subtrahend and the difference to obtain the minuend:&lt;/p&gt;&lt;p&gt;${{Q1}} spent + ${{Q2}} left = ${{A1}} in total.&lt;/p&gt;",
    "seed": {
        "parameters": [
            {
                "name": "Q1",
                "label": null,
                "min": 2,
                "max": 30,
                "step": 1
            },
            {
                "name": "Q2",
                "label": null,
                "min": 2,
                "max": 30,
                "step": 1
            }
        ],
        "calculated": [
            {
                "name": "A1",
                "function": "{{Q1}}+{{Q2}}"
            }
        ],
        "uniques": true
    },
    "algorithm": {
        "name": "calculateOperation",
        "params": {
            "method": "equivLiteral",
            "keyboard": "NUMERICAL"
        }
    }
}</t>
  </si>
  <si>
    <t>Alicia ha entregado {{Q2}} actividades de la tarea de matemáticas. Si le quedan {{Q1}} por entregar, ¿cuántas atividades tenía la tarea?</t>
  </si>
  <si>
    <t>Tenía {{A1}} actividades.</t>
  </si>
  <si>
    <t>Q1= Min = 2; Max = 10; Step = 1
Q2= Min = 2; Max = 10; Step = 1</t>
  </si>
  <si>
    <t>&lt;p&gt;Según la prueba de la resta, al sumar el sustraendo y la diferencia, se obtiene el minuendo:&lt;/p&gt;&lt;p&gt;{{Q1}} actividades entregadas + {{Q2}} actividades por entregar = {{A1}} actividades en total.&lt;/p&gt;</t>
  </si>
  <si>
    <t>{
    "id": "M2-NyO-32c-A-2",
    "stimulus": "&lt;p&gt;Rebecca has turned in {{Q2}} activities from the math homework. If she has {{Q1}} left to turn in, how many activities were in the homework?&lt;/p&gt;",
    "template": "&lt;p&gt;{{response}} activities.&lt;/p&gt;",
    "hint": "&lt;p&gt;Check the subtraction by adding the subtrahend and the difference to obtain the minuend.&lt;/p&gt;",
    "feedback": "&lt;p&gt;Check the subtraction by adding the subtrahend and the difference to obtain the minuend:&lt;/p&gt;&lt;p&gt;{{Q2}} activities done + {{Q1}} activities left to turn in = {{A1}} total activities.&lt;/p&gt;",
    "seed": {
        "parameters": [
            {
                "name": "Q1",
                "label": null,
                "min": 2,
                "max": 10,
                "step": 1
            },
            {
                "name": "Q2",
                "label": null,
                "min": 2,
                "max": 10,
                "step": 1
            }
        ],
        "calculated": [
            {
                "name": "A1",
                "function": "{{Q1}}+{{Q2}}"
            }
        ],
        "uniques": true
    },
    "algorithm": {
        "name": "calculateOperation",
        "params": {
            "method": "equivLiteral",
            "keyboard": "NUMERICAL"
        }
    }
}</t>
  </si>
  <si>
    <t>Se han cargado {{Q2}} cajas en un camión de transporte y aún quedan {{Q1}} cajas por cargar. ¿Cuántas cajas hay en total?</t>
  </si>
  <si>
    <t>Hay {{A1}} cajas.</t>
  </si>
  <si>
    <t>Q1= Min = 2; Max = 30; Step = 1
Q2= Min = 2; Max = 30; Step = 1</t>
  </si>
  <si>
    <t>&lt;p&gt;Según la prueba de la resta, al sumar el sustraendo y la diferencia, se obtiene el minuendo:&lt;/p&gt;&lt;p&gt;{{Q1}} cajas que se han cargado + {{Q2}} cajas que quedan por cargar = {{A1}} cajas en total.&lt;/p&gt;</t>
  </si>
  <si>
    <t>{
    "id": "M2-NyO-32c-A-3",
    "stimulus": "&lt;p&gt;{{Q2}} boxes have been loaded onto a transport truck and there are still {{Q1}} boxes to be loaded. How many boxes are there in total?&lt;/p&gt;",
    "template": "&lt;p&gt;There are {{response}} boxes.&lt;/p&gt;",
    "hint": "&lt;p&gt;Check the subtraction by adding the subtrahend and the difference to obtain the minuend.&lt;/p&gt;",
    "feedback": "&lt;p&gt;Check the subtraction by adding the subtrahend and the difference to obtain the minuend:&lt;/p&gt;&lt;p&gt;{{Q2}} boxes that have been loaded + {{Q1}} boxes left to load = {{A1}} total boxes.&lt;/p&gt;",
    "seed": {
        "parameters": [
            {
                "name": "Q1",
                "label": null,
                "min": 2,
                "max": 30,
                "step": 1
            },
            {
                "name": "Q2",
                "label": null,
                "min": 2,
                "max": 30,
                "step": 1
            }
        ],
        "calculated": [
            {
                "name": "A1",
                "function": "{{Q1}}+{{Q2}}"
            }
        ],
        "uniques": true
    },
    "algorithm": {
        "name": "calculateOperation",
        "params": {
            "method": "equivLiteral",
            "keyboard": "NUMERICAL"
        }
    }
}</t>
  </si>
  <si>
    <t>M2-NyO-68a</t>
  </si>
  <si>
    <t>Explica una resta por descomposición (2 cifras)</t>
  </si>
  <si>
    <t>&lt;p&gt;Arrastra los números que faltan en esta resta.&lt;/p&gt;</t>
  </si>
  <si>
    <t>&lt;p&gt;{{T1}} − {{T2}} = {{T1}} − {{A1}} − {{Q3}} = {{A2}} − {{Q3}} = {{Q1}}&lt;/p&gt;</t>
  </si>
  <si>
    <t>Q1 = Min = 10; Max = 50; Step = 1
Q2 = Min = 10; Max = 50; Step = 10
Q3 = Min = 1; Max = 9; Step = 1
Q4 = Min = 10; Max = 50; Step = 10
Q5 = Min = 1; Max = 9; Step = 1</t>
  </si>
  <si>
    <t>T1 = {{Q1}}+{{Q2}}+{{Q3}}
T2 = {{Q2}}+{{Q3}}
A1 = {{Q2}}*
A2 = {{Q1}}+{{Q3}}#*
A3 = {{Q4}}
A4 = {{Q1}}+{{Q5}}#</t>
  </si>
  <si>
    <t>&lt;p&gt;Empieza descomponiendo el {{T2}}:&lt;/p&gt;&lt;p&gt;{{T2}} = {{Q2}} + {{Q3}}&lt;/p&gt;</t>
  </si>
  <si>
    <t>&lt;p&gt;Para calcular una resta por descomposición, el primer paso es descomponer el sustraendo. En este caso, el número {{T2}}:&lt;/p&gt;&lt;p&gt;{{T2}} = {{Q2}} + {{Q3}}&lt;/p&gt;</t>
  </si>
  <si>
    <t>{
    "id": "M2-NyO-68a-I-1",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drag the missing numbers to solve the subtraction.&lt;/p&gt;&lt;p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</si>
  <si>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&lt;p&gt;Completa esta resta.&lt;/p&gt;</t>
  </si>
  <si>
    <t>Q1 = Min = 10; Max = 50; Step = 1
Q2 = Min = 10; Max = 50; Step = 10
Q3 = Min = 1; Max = 9; Step = 1</t>
  </si>
  <si>
    <t>T1 = {{Q1}}+{{Q2}}+{{Q3}}
T2 = {{Q2}}+{{Q3}}
A1 = {{Q2}}
A2 = {{Q1}}+{{Q3}}</t>
  </si>
  <si>
    <t>{
    "id": "M2-NyO-68a-E-1",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complete how this subtraction is solved.&lt;/p&gt;&lt;p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t>
  </si>
  <si>
    <t>M2-NyO-68b</t>
  </si>
  <si>
    <t>Explica una resta por redondeo (2 cifras)</t>
  </si>
  <si>
    <t>&lt;p&gt;Selecciona el valor que falta en esta resta.&lt;/p&gt;</t>
  </si>
  <si>
    <t>&lt;p&gt;{{T1}} − {{T2}} = {{A1}} − {{T3}} = {{T4}}&lt;/p&gt;</t>
  </si>
  <si>
    <t>Q1 = Min = 10; Max = 50; Step = 1
Q2 = Min = 10; Max = 50; Step = 1
Q3 = list = -2, -1, 1, 2
Q4 = Min = 10; Max = 50; Step = 1
Q5 = Min = 10; Max = 50; Step = 1</t>
  </si>
  <si>
    <t>T1 = {{T3}}+{{Q3}}
T2 = {{T4}}+{{Q3}}
T3 = math.ceil({{Q2}}/10)*10
T4 = {{Q1}}+{{Q2}}-{{T3}}
group1=
A1 = {{Q1}}+{{Q2}}*
A2 = {{Q1}}+{{Q4}}
A3 = {{Q1}}+{{Q5}}</t>
  </si>
  <si>
    <t>Si se suma o resta la misma cantidad al minuendo y el sustraendo, el resultado no cambia.</t>
  </si>
  <si>
    <t>&lt;p&gt;Para redondear {{T1}}, hay que {{T4}}rle {{Q3}}.&lt;/p&gt;&lt;p&gt;Si se {{T4}} {{Q3}} también a {{Q2}}, el resultado de la resta no cambia.&lt;/p&gt;</t>
  </si>
  <si>
    <t>ok</t>
  </si>
  <si>
    <t>{
    "id": "M2-NyO-68b-I-1",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select how the minuend is rounded.&lt;/p&gt;",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</si>
  <si>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T1 = {{T3}}+{{Q3}}
T2 = {{T4}}+{{Q3}}
T3 = math.ceil({{Q2}}/10)*10
T4 = {{Q1}}+{{Q2}}-{{T3}}
A1 = {{Q1}}+{{Q2}}</t>
  </si>
  <si>
    <t>{
    "id": "M2-NyO-68b-E-1",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round the minuend.&lt;/p&gt;",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t>
  </si>
  <si>
    <t>M2-NyO-33a</t>
  </si>
  <si>
    <t>Utiliza los conceptos de la suma para resolver problemas (numeros menores que 300)</t>
  </si>
  <si>
    <t>Una empresa de mensajería ha enviado {{Q1}} paquetes a Europa y {{Q2}} a Asia. ¿Cuántos paquetes ha enviado en total?
Ha enviado {{T1}} paquetes.*
Ha enviado {{T2}} paquetes.
Ha enviado {{T3}} paquetes.
Ha enviado {{T4}} paquetes.
Ha enviado {{T5}} paquetes.
Ha enviado {{T6}} paquetes.
(3 opciones, 1 correcta)</t>
  </si>
  <si>
    <t>Q1= Min = 100; Max = 300; Step = 1
Q2= Min = 100; Max = 300; Step = 1
Q3= Min = 10; Max = 30; Step = 1</t>
  </si>
  <si>
    <t xml:space="preserve">T1 = {{Q1}}+{{Q2}}
T2 = {{Q1}}+{{Q2}}+{{Q3}}
T3 = {{Q1}}+{{Q3}}*9
T4 = {{Q1}}+{{Q2}}-{{Q3}}
T5 = {{Q1}}+{{Q2}}+1
T6 = {{Q1}}+{{Q2}}-1
</t>
  </si>
  <si>
    <t>Coloca los sumandos en vertical y empieza la suma desde la derecha. Presta atención a las llevadas.</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</si>
  <si>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30%; top: 65%;\"&gt;{{T1}}&lt;/span&gt;\n\t\t\t&lt;span class=\"lemo-graphie-label\" style=\"position: absolute; right: 30%; top: 35%;\"&gt;{{Q2}}&lt;/span&gt;\n\t\t\t&lt;span class=\"lemo-graphie-label\" style=\"position: absolute; right: 30%; top: 8%;\"&gt;{{Q1}}&lt;/span&gt;\n\t\t&lt;/div&gt;\n\t&lt;/div&gt;\n&lt;/div&gt;</t>
  </si>
  <si>
    <t>{
    "id": "M2-NyO-33a-I-1",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courier company has sent {{Q1}} packages to Europe and {{Q2}} to Asia. How many packages has it sent in total?&lt;/p&gt;",
            "seed": {
                "calculated": [
                    {
                        "name": "A1",
                        "label": "{{function}} packages",
                        "function": "{{Q1}}+{{Q2}}"
                    },
                    {
                        "name": "A2",
                        "label": "{{function}} packages",
                        "function": "{{Q1}}+{{Q3}}",
                        "incorrect": true
                    },
                    {
                        "name": "A3",
                        "label": "{{function}} packages",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</si>
  <si>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el álbum de fotos de la familia de Noelia hay {{Q1}} fotos de la familia de su padre y {{Q2}} de la familia de su madre. ¿Cuántas fotos hay en total?
Hay {{T1}} fotos.*
Hay {{T2}} fotos.
Hay {{T3}} fotos.
Hay {{T4}} fotos.
Hay {{T5}} fotos.
Hay {{T6}} fotos.
(3 opciones, 1 correcta)</t>
  </si>
  <si>
    <t>{
    "id": "M2-NyO-33a-I-2",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"&lt;p&gt;At Noelia's house, they are music collectors: her father has {{Q1}} records and her mother has {{Q2}}. How many do they have between them?&lt;/p&gt;",
            "seed": {
                "calculated": [
                    {
                        "name": "A1",
                        "label": "{{function}} records",
                        "function": "{{Q1}}+{{Q2}}"
                    },
                    {
                        "name": "A2",
                        "label": "{{function}} records",
                        "function": "{{Q1}}+{{Q3}}",
                        "incorrect": true
                    },
                    {
                        "name": "A3",
                        "label": "{{function}} records",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</si>
  <si>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En una fábrica trabajan {{Q1}} personas en el primer turno y en el segundo {{Q2}}. ¿Cuántas personas trabajan en la fábrica en total?
Trabajan {{T1}} personas.*
Trabajan {{T2}} personas.
Trabajan {{T3}} personas.
Trabajan {{T4}} personas.
Trabajan {{T5}} personas.
Trabajan {{T6}} personas.</t>
  </si>
  <si>
    <t>{
    "id": "M2-NyO-33a-I-3",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"&lt;p&gt;In a factory, {{Q1}} people work in the first shift and {{Q2}}, in the second shift. How many workers are in the factory in total?&lt;/p&gt;",
            "seed": {
                "calculated": [
                    {
                        "name": "A1",
                        "label": "{{function}} workers",
                        "function": "{{Q1}}+{{Q2}}"
                    },
                    {
                        "name": "A2",
                        "label": "{{function}} workers",
                        "function": "{{Q1}}+{{Q3}}",
                        "incorrect": true
                    },
                    {
                        "name": "A3",
                        "label": "{{function}} workers",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t>
  </si>
  <si>
    <t>Pedro contabiliza los pasos que camina cada día en una aplicación de móvil. Se registró que ha dado {{Q1}} pasos por la mañana y {{Q2}} pasos en la tarde. ¿Cuántos pasos ha dado en todo el día?</t>
  </si>
  <si>
    <t>Ha dado {{A1}} pasos.</t>
  </si>
  <si>
    <t xml:space="preserve">Q1= Min = 100; Max = 300; Step = 1
Q2= Min = 100; Max = 300; Step = 1
</t>
  </si>
  <si>
    <t>{
    "id": "M2-NyO-33a-E-1",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"&lt;p&gt;For his first novel, Adam spent {{T1}} days researching and {{T2}} days writing it. How much time did he need in total?&lt;/p&gt;",
            "template": "&lt;p&gt;He spent {{response}} days.&lt;/p&gt;",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</si>
  <si>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En el kiosco hay {{Q1}} helados de fresa y {{Q2}} helados de chocolate. ¿Cuántos helados hay en total?</t>
  </si>
  <si>
    <t>Hay {{A1}} helados.</t>
  </si>
  <si>
    <t>Q1= Min = 100; Max = 200; Step = 1
Q2= Min = 100; Max = 200; Step = 1</t>
  </si>
  <si>
    <t>{
    "id": "M2-NyO-33a-E-2",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"&lt;p&gt;A concert was attended by {{T1}} people because they wanted to listen to the first band playing. The other {{T2}} went because they wanted to hear the second band. How many people were at the concert in total?&lt;/p&gt;",
            "template": "&lt;p&gt;There were {{response}} people.&lt;/p&gt;",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</si>
  <si>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Jose tarda {{Q1}} minutos en llegar a la casa de su novia y {{Q2}} minutos desde la casa de su novia hasta el cine. ¿Cuántos minutos tardó Jose en llegar al cine?</t>
  </si>
  <si>
    <t>Tardó {{A1}} minutos.</t>
  </si>
  <si>
    <t xml:space="preserve">Q1= Min = 30; Max = 100; Step = 1
Q2= Min = 30; Max = 100; Step = 1
</t>
  </si>
  <si>
    <t>{
    "id": "M2-NyO-33a-E-3",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"&lt;p&gt;In a survey on vacation travel, {{T1}} people answered that they prefer to go to the beach and {{T2}} to the mountains. How many people were asked?&lt;/p&gt;",
            "template": "&lt;p&gt;There were {{response}} people asked.&lt;/p&gt;",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t>
  </si>
  <si>
    <t>M2-NyO-60a</t>
  </si>
  <si>
    <t>Utiliza los conceptos de la resta para resolver problemas (numeros menores que 300)</t>
  </si>
  <si>
    <t>Analia necesita {{T1}} puntos para pasar de nivel en un juego pero solo ha conseguido {{Q2}}. ¿Cuántos puntos le faltan?
Le faltan {{T2}} puntos para pasar de nivel.*
Le faltan {{T3}} puntos para pasar de nivel.
Le faltan {{T4}} puntos para pasar de nivel.
Le faltan {{T5}} puntos para pasar de nivel.
Le faltan {{T6}} puntos para pasar de nivel.
Le faltan {{T7}} puntos para pasar de nivel.
(Se ven 3, 1 correcta)</t>
  </si>
  <si>
    <t>Q1= Min = 50; Max = 150; Step = 1
Q2= Min = 50; Max = 150; Step = 1
Q3= Min = 10; Max = 30; Step = 1
Q4= Min = 1; Max = 10; Step = 1</t>
  </si>
  <si>
    <t xml:space="preserve">T1 = {{Q1}}+{{Q2}}
T2 = {{Q1}}
T3 = {{Q1}}+{{Q3}}
T4 = {{Q1}}-{{Q3}}
T5 = {{Q1}}+{{Q4}}
T6 = {{Q1}}-{{Q4}}
T7 = {{Q1}}+1
</t>
  </si>
  <si>
    <t>&lt;p&gt;Coloca el minuendo y el sustraendo. Luego resta desde la derecha y presta atención a las llevadas.&lt;/p&gt;</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</si>
  <si>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30%; top:\r\n65%;\"&gt;{{Q1}}&lt;/span&gt;\r\n\t\t\t&lt;span class=\"lemo-graphie-label\" style=\"position:\r\nabsolute; right: 30%; top: 35%;\"&gt;{{Q2}}&lt;/span&gt;\r\n\t\t\t&lt;span\r\nclass=\"lemo-graphie-label\" style=\"position: absolute; right: 30%; top:\r\n8%;\"&gt;{{T1}}&lt;/span&gt;\r\n\t\t&lt;/div&gt;\r\n\t&lt;/div&gt;\r\n&lt;/div&gt;</t>
  </si>
  <si>
    <t>{
    "id": "M2-NyO-60a-I-1",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"&lt;p&gt;Amanda needs {{T1}} points to complete a level in a game but she only got {{Q1}}. How many more points does she need?&lt;/p&gt;",
            "seed": {
                "calculated": [
                    {
                        "name": "T1",
                        "label": "{{function}}",
                        "function": "{{Q1}}+{{Q2}}",
                        "temp": true
                    },
                    {
                        "name": "A1",
                        "label": "{{function}} points",
                        "function": "{{Q2}}",
                        "group": 1
                    },
                    {
                        "name": "A2",
                        "label": "{{function}} points",
                        "function": "{{Q3}}",
                        "group": 1,
                        "incorrect": true
                    },
                    {
                        "name": "A3",
                        "label": "{{function}} points",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</si>
  <si>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Guido tiene un álbum para {{T1}} fotos, pero sólo tiene {{Q2}}. ¿Cuántas le faltan?
Le faltan {{T2}} fotos.*
Le faltan {{T3}} fotos.
Le faltan {{T4}} fotos.
Le faltan {{T5}} fotos.
Le faltan {{T6}} fotos.
Le faltan {{T7}} fotos.
(Se ven 3, 1 correcta)</t>
  </si>
  <si>
    <t>{
    "id": "M2-NyO-60a-I-2",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has an album for {{T1}} photos, but he only owns {{Q1}}. How many does he need to complete it?&lt;/p&gt;",
            "seed": {
                "calculated": [
                    {
                        "name": "T1",
                        "label": "{{function}}",
                        "function": "{{Q1}}+{{Q2}}",
                        "temp": true
                    },
                    {
                        "name": "A1",
                        "label": "{{function}} photos",
                        "function": "{{Q2}}",
                        "group": 1
                    },
                    {
                        "name": "A2",
                        "label": "{{function}} photos",
                        "function": "{{Q3}}",
                        "group": 1,
                        "incorrect": true
                    },
                    {
                        "name": "A3",
                        "label": "{{function}} photos",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</si>
  <si>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Un avión que tiene capacidad para {{T1}} pasajeros sale del aeropuerto con {{Q2}} personas. ¿Cuántos pasajeros podrán subir en la próxima escala?
Podrán subir {{T2}} pasajeros.*
Podrán subir {{T3}} pasajeros.
Podrán subir {{T4}} pasajeros.
Podrán subir {{T5}} pasajeros.
Podrán subir {{T6}} pasajeros.
Podrán subir {{T7}} pasajeros.</t>
  </si>
  <si>
    <t>{
    "id": "M2-NyO-60a-I-3",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 airplane that seats {{T1}} passengers leaves the airport with {{Q1}} people. How many passengers will be able to board at the next stop?&lt;/p&gt;",
            "seed": {
                "calculated": [
                    {
                        "name": "T1",
                        "label": "{{function}}",
                        "function": "{{Q1}}+{{Q2}}",
                        "temp": true
                    },
                    {
                        "name": "A1",
                        "label": "{{function}} passengers",
                        "function": "{{Q2}}",
                        "group": 1
                    },
                    {
                        "name": "A2",
                        "label": "{{function}} passengers",
                        "function": "{{Q3}}",
                        "group": 1,
                        "incorrect": true
                    },
                    {
                        "name": "A3",
                        "label": "{{function}} passengers",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</si>
  <si>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Dos piratas se reparten {{T1}} monedas de oro. Barbarroja se llevó {{Q2}} monedas y el resto se las quedó Barbaverde. ¿Cuántas monedas tiene Barbaverde?</t>
  </si>
  <si>
    <t>Tiene {{A1}} monedas.</t>
  </si>
  <si>
    <t xml:space="preserve">Q1= Min = 50; Max = 150; Step = 1
Q2= Min = 50; Max = 150; Step = 1
</t>
  </si>
  <si>
    <t>{
    "id": "M2-NyO-60a-E-1",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"&lt;p&gt;Two pirates share {{T1}} gold coins. One has taken {{Q1}} coins and the rest have been taken by the other pirate. How many coins does the second pirate have?&lt;/p&gt;",
            "template": "&lt;p&gt;He has {{response}} coins.&lt;/p&gt;",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</si>
  <si>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una fábrica tienen que producir {{T1}} coches. Si ya han preparado {{Q2}}, ¿cuántos coches faltan para acabar el trabajo?</t>
  </si>
  <si>
    <t>Faltan {{A1}} coches.</t>
  </si>
  <si>
    <t>{
    "id": "M2-NyO-60a-E-2",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a factory {{T1}} cars have to be produced. If {{Q1}} have already been produced, how many cars are left?&lt;/p&gt;",
            "template": "&lt;p&gt;There are {{response}} cars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</si>
  <si>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En la huerta de Pedro hay una plaga de {{T1}} hormigas y ya ha conseguido expulsar a {{Q2}}. ¿Cuántas quedan?</t>
  </si>
  <si>
    <t>Quedan {{A1}} hormigas.</t>
  </si>
  <si>
    <t>{
    "id": "M2-NyO-60a-E-3",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Patrick's garden there is an infestation of {{T1}} ants and he has already managed to get rid of {{Q1}}. How many ants are left?&lt;/p&gt;",
            "template": "&lt;p&gt;There are {{response}} ants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t>
  </si>
  <si>
    <t>M2-NyO-61a</t>
  </si>
  <si>
    <t>Divide círculos en 2, 3 y 4 partes iguales y describe las partes como "la mitad de", "el tercio de" o "el cuarto de" y al todo como "dos medios", "tres tercios" o "cuatro cuartos"</t>
  </si>
  <si>
    <t>¿En cuál de estas imágenes está pintada la mitad del círculo?
(Se ven 3)</t>
  </si>
  <si>
    <t>A1= M2-G-10c-1, M2-G-10c-2*
A2= M2-G-10c-3, M2-G-10c-4
A3= M2-G-10c-5, M2-G-10c-6
A4= M2-G-10c-7, M2-G-10c-8
A5= M2-G-10c-9, M2-G-10c-10
A6= M2-G-10c-11, M2-G-10c-12</t>
  </si>
  <si>
    <t>&lt;p&gt;Cuenta las partes en las que se divide el círculo y las partes coloreadas.&lt;/p&gt;</t>
  </si>
  <si>
    <t>&lt;p&gt;Cuenta las partes en las que se divide el círculo y las partes coloreadas.&lt;/p&gt;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</si>
  <si>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"M2-NyO-61a-I-1",
    "stimulus": "&lt;p&gt;In which of these images is half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</si>
  <si>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 pintado el tercio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</si>
  <si>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</si>
  <si>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</si>
  <si>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"M2-NyO-61a-I-2",
    "stimulus": "&lt;p&gt;In which of these pictures is one third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</si>
  <si>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 pintado el cuarto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</si>
  <si>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</si>
  <si>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A4
&lt;p&gt;La parte pintada del círculo representa dos medios del círculo.&lt;/p&gt;
-Si falla A5
&lt;p&gt;La parte pintada del círculo representa tres tercios del círculo.&lt;/p&gt;
-Si falla A6
&lt;p&gt;La parte pintada del círculo representa cuatro cuartos del círculo.&lt;/p&gt;</t>
  </si>
  <si>
    <t>{
    "id": "M2-NyO-61a-I-3",
    "stimulus": "&lt;p&gt;In which of these pictures is a quarter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</si>
  <si>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dos medios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</si>
  <si>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</si>
  <si>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A5
&lt;p&gt;La parte pintada del círculo representa tres tercios del círculo.&lt;/p&gt;
-Si falla A6
&lt;p&gt;La parte pintada del círculo representa cuatro cuartos del círculo.&lt;/p&gt;</t>
  </si>
  <si>
    <t>{
    "id": "M2-NyO-61a-I-4",
    "stimulus": "&lt;p&gt;In which of these images are two halves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</si>
  <si>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tres tercios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</si>
  <si>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</si>
  <si>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A6
&lt;p&gt;La parte pintada del círculo representa cuatro cuartos del círculo.&lt;/p&gt;</t>
  </si>
  <si>
    <t>{
    "id": "M2-NyO-61a-I-5",
    "stimulus": "&lt;p&gt;In which of these images are three thirds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t>
  </si>
  <si>
    <t>¿En cuál de estas imágenes están pintados cuatro cuartos del círculo?
(Se ven 3)</t>
  </si>
  <si>
    <t>A1= M2-G-10c-1, M2-G-10c-2
A2= M2-G-10c-3, M2-G-10c-4
A3= M2-G-10c-5, M2-G-10c-6
A4= M2-G-10c-7, M2-G-10c-8
A5= M2-G-10c-9, M2-G-10c-10
A6= M2-G-10c-11, M2-G-10c-12*</t>
  </si>
  <si>
    <t>&lt;p&gt;Cuenta las partes en las que se divide el círculo y las partes coloreadas.&lt;/p&gt;
-Si falla A1
&lt;p&gt;La parte pintada del círculo representa el medio del círculo.&lt;/p&gt;
-Si falla A2
&lt;p&gt;La parte pintada del círculo representa el tercio del círculo.&lt;/p&gt;
-Si falla A3
&lt;p&gt;La parte pintada del círculo representa el cuarto del círculo.&lt;/p&gt;
-Si falla A4
&lt;p&gt;La parte pintada del círculo representa dos medios del círculo.&lt;/p&gt;
-Si falla A5
&lt;p&gt;La parte pintada del círculo representa tres tercios del círculo.&lt;/p&gt;</t>
  </si>
  <si>
    <t>{
    "id": "M2-NyO-61a-I-6",
    "stimulus": "&lt;p&gt;In which of these images are four quarters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
        ],
        "uniques": true
    },
    "algorithm": {
        "name": "trueFalse",
        "template": "Multiple choice – standard",
        "params": {
            "countCorrect": 1,
            "countIncorrect": 2,
            "showCheckIcon": false,
            "columns": 3
        }
    }
}</t>
  </si>
  <si>
    <t>Observa la imagen y completa.
{{Q1}}</t>
  </si>
  <si>
    <t>La parte coloreada representa {{A1}} del círculo.</t>
  </si>
  <si>
    <t>Q1= M2-G-10c-1, M2-G-10c-2</t>
  </si>
  <si>
    <t>A1 = "la mitad"*
A2 = "el tercio"
A3 = "el cuarto"</t>
  </si>
  <si>
    <t>{
    "id": "M2-NyO-61a-E-1",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"M2_G_10c_1",
                    "M2_G_10c_2"
                ]
            }
        ],
        "calculated": [
            {
                "name": "A1",
                "label": "{{function}}",
                "function": "a half"
            },
            {
                "name": "A2",
                "label": "{{function}}",
                "function": "a third",
                "incorrect": true
            },
            {
                "name": "A3",
                "label": "{{function}}",
                "function": "a quarter",
                "incorrect": true
            }
        ],
        "uniques": true
    },
    "algorithm": {
        "name": "calculateOperation",
        "template": "Cloze with drag &amp; drop",
        "params": {
            "keyboard": "NUMERICAL"
        }
    }
}</t>
  </si>
  <si>
    <t>Q1= M2-G-10c-3, M2-G-10c-4</t>
  </si>
  <si>
    <t>A1 = "la mitad"
A2 = "el tercio"*
A3 = "el cuarto"</t>
  </si>
  <si>
    <t>{
    "id": "M2-NyO-61a-E-2",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"M2_G_10c_3",
                    "M2_G_10c_4"
                ]
            }
        ],
        "calculated": [
            {
                "name": "A1",
                "label": "{{function}}",
                "function": "a half",
                "incorrect": true
            },
            {
                "name": "A2",
                "label": "{{function}}",
                "function": "a third"
            },
            {
                "name": "A3",
                "label": "{{function}}",
                "function": "a quarter",
                "incorrect": true
            }
        ],
        "uniques": true
    },
    "algorithm": {
        "name": "calculateOperation",
        "template": "Cloze with drag &amp; drop",
        "params": {
            "keyboard": "NUMERICAL"
        }
    }
}</t>
  </si>
  <si>
    <t>Q1= M2-G-10c-5, M2-G-10c-6</t>
  </si>
  <si>
    <t>A1 = "la mitad"
A2 = "el tercio"
A3 = "el cuarto"*</t>
  </si>
  <si>
    <t>{
    "id": "M2-NyO-61a-E-3",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"M2_G_10c_5",
                    "M2_G_10c_6"
                ]
            }
        ],
        "calculated": [
            {
                "name": "A1",
                "label": "{{function}}",
                "function": "a half",
                "incorrect": true
            },
            {
                "name": "A2",
                "label": "{{function}}",
                "function": "a third",
                "incorrect": true
            },
            {
                "name": "A3",
                "label": "{{function}}",
                "function": "a quarter"
            }
        ],
        "uniques": true
    },
    "algorithm": {
        "name": "calculateOperation",
        "template": "Cloze with drag &amp; drop",
        "params": {
            "keyboard": "NUMERICAL"
        }
    }
}</t>
  </si>
  <si>
    <t>Q1= M2-G-10c-7, M2-G-10c-8</t>
  </si>
  <si>
    <t>A1 = "dos medios"*
A2 = "tres tercios"
A3 = "cuatro cuartos"</t>
  </si>
  <si>
    <t>{
    "id": "M2-NyO-61a-E-4",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"M2_G_10c_7",
                    "M2_G_10c_8"
                ]
            }
        ],
        "calculated": [
            {
                "name": "A1",
                "label": "{{function}}",
                "function": "four quarters",
                "incorrect": true
            },
            {
                "name": "A2",
                "label": "{{function}}",
                "function": "three thirds",
                "incorrect": true
            },
            {
                "name": "A3",
                "label": "{{function}}",
                "function": "two halves"
            }
        ],
        "uniques": true
    },
    "algorithm": {
        "name": "calculateOperation",
        "template": "Cloze with drag &amp; drop",
        "params": {
            "keyboard": "NUMERICAL"
        }
    }
}</t>
  </si>
  <si>
    <t>Q1= M2-G-10c-9, M2-G-10c-10</t>
  </si>
  <si>
    <t>A1 = "dos medios"
A2 = "tres tercios"*
A3 = "cuatro cuartos"</t>
  </si>
  <si>
    <t>{
    "id": "M2-NyO-61a-E-5",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"M2_G_10c_9",
                    "M2_G_10c_10"
                ]
            }
        ],
        "calculated": [
            {
                "name": "A1",
                "label": "{{function}}",
                "function": "four quarters",
                "incorrect": true
            },
            {
                "name": "A2",
                "label": "{{function}}",
                "function": "three thirds"
            },
            {
                "name": "A3",
                "label": "{{function}}",
                "function": "two halves",
                "incorrect": true
            }
        ],
        "uniques": true
    },
    "algorithm": {
        "name": "calculateOperation",
        "template": "Cloze with drag &amp; drop",
        "params": {
            "keyboard": "NUMERICAL"
        }
    }
}</t>
  </si>
  <si>
    <t>Q1= M2-G-10c-11, M2-G-10c-12</t>
  </si>
  <si>
    <t>A1 = "dos medios"
A2 = "tres tercios"
A3 = "cuatro cuartos"*</t>
  </si>
  <si>
    <t>{
    "id": "M2-NyO-61a-E-6",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"M2_G_10c_11",
                    "M2_G_10c_12"
                ]
            }
        ],
        "calculated": [
            {
                "name": "A1",
                "label": "{{function}}",
                "function": "four quarters"
            },
            {
                "name": "A2",
                "label": "{{function}}",
                "function": "three thirds",
                "incorrect": true
            },
            {
                "name": "A3",
                "label": "{{function}}",
                "function": "two halves",
                "incorrect": true
            }
        ],
        "uniques": true
    },
    "algorithm": {
        "name": "calculateOperation",
        "template": "Cloze with drag &amp; drop",
        "params": {
            "keyboard": "NUMERICAL"
        }
    }
}</t>
  </si>
  <si>
    <t>M2-NyO-61b</t>
  </si>
  <si>
    <t>Divide rectángulos en 2, 3 y 4 partes iguales y describe las partes como la mitad de, el tercio de o el cuarto de y al todo como dos medios, tres tercios o cuatro cuartos</t>
  </si>
  <si>
    <t>¿Cuál de estos rectángulos representa {{T1}}? Selecciónalo.
A1*
A2
A3</t>
  </si>
  <si>
    <t>Q1 = min = 2; max = 4; step = 1
Q2 = min = 2; max = 4; step = 1
Q3 = min = 2; max = 4; step = 1</t>
  </si>
  <si>
    <t>T1 = {{Q1}} == 2 ? 'dos mitades' : {{Q1}} == 3 ? 'tres tercios' : 'cuatro cuartos'
A1 = &lt;div class=\"fr-fractional-shape\" data-fraction={\"type\":\"RECTANGLE\\"divisions\":{{Q1}},\"fill\":{{Q1}}}&gt;&lt;/div&gt;
A2 = &lt;div class=\"fr-fractional-shape\" data-fraction={\"type\":\"RECTANGLE\\"divisions\":{{Q2}},\"fill\":{{Q2}}}&gt;&lt;/div&gt;
A3 = &lt;div class=\"fr-fractional-shape\" data-fraction={\"type\":\"RECTANGLE\\"divisions\":{{Q3}},\"fill\":{{Q3}}}&gt;&lt;/div&gt;</t>
  </si>
  <si>
    <t>&lt;p&gt;Cuenta las partes en las que se divide el rectángulo y las partes coloreadas.&lt;/p&gt;</t>
  </si>
  <si>
    <t>{
    "id": "M2-NyO-61b-I-1",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"{{Q1}} == 2 ? 'two halves' : {{Q1}} == 3 ? 'three thirds' : 'four quarters'",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t>
  </si>
  <si>
    <t>&lt;p&gt;¿Cuál de estos rectángulos representa {{T1}}? Selecciónalo.&lt;/p&gt;
A1*
A2
A3</t>
  </si>
  <si>
    <t>T1 = Lemonlib.fractionToWords(1,{{Q1}}, 'es')
A1 = &lt;div class=\"fr-fractional-shape\" data-fraction={\"type\":\"RECTANGLE\\"divisions\":{{Q1}},\"fill\":1}&gt;&lt;/div&gt;
A2 = &lt;div class=\"fr-fractional-shape\" data-fraction={\"type\":\"RECTANGLE\\"divisions\":{{Q2}},\"fill\":1}&gt;&lt;/div&gt;
A3 = &lt;div class=\"fr-fractional-shape\" data-fraction={\"type\":\"RECTANGLE\\"divisions\":{{Q3}},\"fill\":1}&gt;&lt;/div&gt;</t>
  </si>
  <si>
    <t>{
    "id": "M2-NyO-61b-I-2",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"Lemonlib.fractionToWords(1,{{Q1}}, 'en')",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t>
  </si>
  <si>
    <t>&lt;p&gt;Completa la siguiente frase con la opción correcta.&lt;/p&gt;&lt;div class=\"fr-fractional-shape\" data-fraction={\"type\":\"RECTANGLE\",\"divisions\":{{Q1}},\"fill\":1}&gt;&lt;/div&gt;</t>
  </si>
  <si>
    <t>&lt;p&gt;La parte coloreada representa {{response}}.&lt;/p&gt;</t>
  </si>
  <si>
    <t>group1 = A1*, A2, A3
A1 = Lemonlib.fractionToWords(1,{{Q1}}, 'es')
A2 = Lemonlib.fractionToWords(1,{{Q2}}, 'es')
A3 = Lemonlib.fractionToWords(1,{{Q3}}, 'es')</t>
  </si>
  <si>
    <t>{
    "id": "M2-NyO-61b-E-1",
    "stimulus": "&lt;p&gt;Complete the following sentence with the correct option.&lt;/p&gt;&lt;div style=\"display:flex; justify-content:center;\"&gt;&lt;div class=\"fr-fractional-shape\" data-fraction={\"type\":\"RECTANGLE\",\"divisions\":{{Q1}},\"fill\":1}&gt;&lt;/div&gt;&lt;/div&gt;",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"Lemonlib.fractionToWords(1,{{Q1}}, 'en')",
                "group": 1
            },
            {
                "name": "A2",
                "label": "{{function}}",
                "function": "Lemonlib.fractionToWords(1,{{Q2}}, 'en')",
                "group": 1,
                "incorrect": "true"
            },
            {
                "name": "A3",
                "label": "{{function}}",
                "function": "Lemonlib.fractionToWords(1,{{Q3}}, 'en')",
                "group": 1,
                "incorrect": "true"
            }
        ],
        "uniques": true
    },
    "algorithm": {
        "name": "groupResponses",
        "template": "Cloze with drop down"
    }
}</t>
  </si>
  <si>
    <t>&lt;p&gt;Completa la siguiente frase con la opción correcta.&lt;/p&gt;&lt;div class=\"fr-fractional-shape\" data-fraction={\"type\":\"RECTANGLE\",\"divisions\":{{Q1}},\"fill\":{{Q1}}}&gt;&lt;/div&gt;</t>
  </si>
  <si>
    <t>A1 = {{Q1}} == 2 ? 'dos mitades' : {{Q1}} == 3 ? 'tres tercios' : 'cuatro cuartos'
A2 = {{Q2}} == 2 ? 'dos mitades' : {{Q2}} == 3 ? 'tres tercios' : 'cuatro cuartos'
A3 = {{Q3}} == 2 ? 'dos mitades' : {{Q3}} == 3 ? 'tres tercios' : 'cuatro cuartos'</t>
  </si>
  <si>
    <t>{
    "id": "M2-NyO-61b-E-2",
    "stimulus": "&lt;p&gt;Complete the following sentence with the correct option.&lt;/p&gt;&lt;div style=\"display:flex; justify-content:center;\"&gt;&lt;div class=\"fr-fractional-shape\" data-fraction={\"type\":\"RECTANGLE\",\"divisions\":{{Q1}},\"fill\":{{Q1}}}&gt;&lt;/div&gt;&lt;/div&gt;",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"{{Q1}} == 2 ? 'two halves' : {{Q1}} == 3 ? 'three thirds' : 'four quarters'",
                "group": 1
            },
            {
                "name": "A2",
                "label": "{{function}}",
                "function": "{{Q2}} == 2 ? 'two halves' : {{Q2}} == 3 ? 'three thirds' : 'four quarters'",
                "group": 1,
                "incorrect": "true"
            },
            {
                "name": "A3",
                "label": "{{function}}",
                "function": "{{Q3}} == 2 ? 'two halves' : {{Q3}} == 3 ? 'three thirds' : 'four quarters'",
                "group": 1,
                "incorrect": "true"
            }
        ],
        "uniques": true
    },
    "algorithm": {
        "name": "groupResponses",
        "template": "Cloze with drop down"
    }
}</t>
  </si>
  <si>
    <t>M2-NyO-50a</t>
  </si>
  <si>
    <t>Construye series numéricas, ascendentes y descendentes, de cadencia 2, a partir de cualquier número</t>
  </si>
  <si>
    <t>¿Cómo continúa esta serie?</t>
  </si>
  <si>
    <t>{{T3}}, {{T2}}, {{T1}}, {{group1}}</t>
  </si>
  <si>
    <t>Q1= Min=10; Max = 100; Step = 1
Q2= Min=10; Max = 100; Step = 1
Q3= Min=10; Max = 100; Step = 1</t>
  </si>
  <si>
    <t>T1 = {{Q1}}+2
T2 = {{Q1}}+4
T3 = {{Q1}}+6
{{grupo1}} = Q1*, Q2, Q3</t>
  </si>
  <si>
    <t>Resta 2 al último número.</t>
  </si>
  <si>
    <t>&lt;p&gt;Cada número es el anterior menos 2:&lt;/p&gt;&lt;p&gt;{{T3}} − 2 = {{T2}}&lt;/p&gt;&lt;p&gt;{{T2}} − 2 = {{T1}}&lt;/p&gt;&lt;p&gt;{{T1}} − 2 = {{Q1}}&lt;/p&gt;</t>
  </si>
  <si>
    <t>{
    "id": "M2-NyO-50a-I-1",
    "stimulus": "&lt;p&gt;How does this sequence continue?&lt;/p&gt;",
    "template": "&lt;p style=\"text-align: center\"&gt;{{T3}}, {{T2}}, {{T1}}, {{response}}&lt;/p&gt;",
    "hint": "&lt;p&gt;Subtract 2 from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"&lt;p&gt;Each number is the previous one minus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t>
  </si>
  <si>
    <t>Arrastra el siguiente número de esta serie.</t>
  </si>
  <si>
    <t>{{T3}}, {{T2}}, {{T1}}, {{A1}}</t>
  </si>
  <si>
    <t>T1 = {{Q1}}-2
T2 = {{Q1}}-4
T3 = {{Q1}}-6
A1 = {{Q1}}
A2 = {{Q2}}
A3 = {{Q3}}</t>
  </si>
  <si>
    <t>Suma 2 al último número.</t>
  </si>
  <si>
    <t>&lt;p&gt;Cada número es el anterior más 2:&lt;/p&gt;&lt;p&gt;{{T3}} + 2 = {{T2}}&lt;/p&gt;&lt;p&gt;{{T2}} + 2 = {{T1}}&lt;/p&gt;&lt;p&gt;{{T1}} + 2 = {{Q1}}&lt;/p&gt;</t>
  </si>
  <si>
    <t>{
    "id": "M2-NyO-50a-I-2",
    "stimulus": "&lt;p&gt;Drag the next number in this sequence.&lt;/p&gt;",
    "feedback": "&lt;p&gt;Each number is the previous one plus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"&lt;p&gt;Add 2 to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</si>
  <si>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el número que sigue esta serie.</t>
  </si>
  <si>
    <t>{{Q1}}, {{T1}}, {{T2}}, {{A1}}</t>
  </si>
  <si>
    <t>Q1= Min=1; Max = 100; Step = 1</t>
  </si>
  <si>
    <t>T1= {{Q1}}+2
T2= {{Q1}}+4
A1= {{Q1}}+6</t>
  </si>
  <si>
    <t>&lt;p&gt;Cada número es el anterior más 2:&lt;/p&gt;&lt;p&gt;{{Q1}} + 2 = {{T1}}&lt;/p&gt;&lt;p&gt;{{T1}} + 2 = {{T2}}&lt;/p&gt;&lt;p&gt;{{T2}} + 2 = {{A1}}&lt;/p&gt;</t>
  </si>
  <si>
    <t>{
    "id": "M2-NyO-50a-E-1",
    "stimulus": "&lt;p&gt;Type the number that follows this sequence.&lt;/p&gt;",
    "feedback": "&lt;p&gt;Each number is the previous one plus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"&lt;p&gt;Add 2 to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t>
  </si>
  <si>
    <t>Q1= Min=6; Max = 100; Step = 1</t>
  </si>
  <si>
    <t>T1= {{Q1}}-2
T2= {{Q1}}-4
A1= {{Q1}}-6</t>
  </si>
  <si>
    <t>&lt;p&gt;Cada número es el anterior menos 2:&lt;/p&gt;&lt;p&gt;{{Q1}} − 2 = {{T1}}&lt;/p&gt;&lt;p&gt;{{T1}} − 2 = {{T2}}&lt;/p&gt;&lt;p&gt;{{T2}} − 2 = {{A1}}&lt;/p&gt;</t>
  </si>
  <si>
    <t>{
    "id": "M2-NyO-50a-E-2",
    "stimulus": "&lt;p&gt;Type the number that follows this sequence.&lt;/p&gt;",
    "feedback": "&lt;p&gt;Each number is the previous one minus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"&lt;p&gt;Subtract 2 from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t>
  </si>
  <si>
    <t>M2-NyO-50b</t>
  </si>
  <si>
    <t>Construye series numéricas, ascendentes y descendentes, de cadencia 3, a partir de cualquier número</t>
  </si>
  <si>
    <t>&lt;p&gt;Elige el número siguiente de esta serie.&lt;/p&gt;&lt;p&gt;{{T3}}, {{T2}}, {{T1}}...&lt;/p&gt;
{{A1}}*
{{A2}}
{{A3}}</t>
  </si>
  <si>
    <t>Q1= Min=9; Max = 100; Step = 1
Q2= Min=9; Max = 100; Step = 1
Q3= Min=9; Max = 100; Step = 1</t>
  </si>
  <si>
    <t xml:space="preserve">T1= {{Q1}}-3
T2= {{Q1}}-6
T3= {{Q1}}-9
A1= {{Q1}}
A2= {{Q2}}
A3= {{Q3}}
</t>
  </si>
  <si>
    <t>Suma 3 al último número.</t>
  </si>
  <si>
    <t>&lt;p&gt;Cada número es el anterior más 3:&lt;/p&gt;&lt;p&gt;{{T3}} + 3 = {{T2}}&lt;/p&gt;&lt;p&gt;{{T2}} + 3 = {{T1}}&lt;/p&gt;&lt;p&gt;{{T1}} + 3 = {{A1}}&lt;/p&gt;</t>
  </si>
  <si>
    <t>{
    "id": "M2-NyO-50b-I-1",
    "stimulus": "&lt;p&gt;Choose the next number in this sequence.&lt;/p&gt;&lt;p style=\"text-align: center\"&gt;{{T3}}, {{T2}}, {{T1}}...&lt;/p&gt;",
    "hint": "&lt;p&gt;Add 3 to the last number:&lt;/p&gt;&lt;p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"&lt;p&gt;Each number is the previous one plus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</si>
  <si>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{{Q1}}+3
T2 = {{Q1}}+6
T3 = {{Q1}}+9
A1 = {{Q1}}
A2 = {{Q2}}
A3 = {{Q3}}</t>
  </si>
  <si>
    <t>Resta 3 al último número.</t>
  </si>
  <si>
    <t>&lt;p&gt;Cada número es el anterior menos 3:&lt;/p&gt;&lt;p&gt;{{T3}} − 3 = {{T2}}&lt;/p&gt;&lt;p&gt;{{T2}} − 3 = {{T1}}&lt;/p&gt;&lt;p&gt;{{T1}} − 3 = {{A1}}&lt;/p&gt;</t>
  </si>
  <si>
    <t>{
    "id": "M2-NyO-50b-I-2",
    "stimulus": "&lt;p&gt;Drag the next number in this series.&lt;/p&gt;",
    "feedback": "&lt;p&gt;Each number is the previous minus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"&lt;p&gt;Subtract 3 from the last number:&lt;/p&gt;&lt;p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t>
  </si>
  <si>
    <t>Escribe cómo continúa esta serie.</t>
  </si>
  <si>
    <t>T1= {{Q1}}+3
T2= {{Q1}}+6
A1= {{Q1}}+9</t>
  </si>
  <si>
    <t>&lt;p&gt;Cada número es el anterior más 3:&lt;/p&gt;&lt;p&gt;{{Q1}} + 3 = {{T1}}&lt;/p&gt;&lt;p&gt;{{T1}} + 3 = {{T2}}&lt;/p&gt;&lt;p&gt;{{T2}} + 3 = {{A1}}&lt;/p&gt;</t>
  </si>
  <si>
    <t>{
    "id": "M2-NyO-50b-E-1",
    "stimulus": "&lt;p&gt;Type how this sequence continues.&lt;/p&gt;",
    "feedback": "&lt;p&gt;Each number is the previous one plus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"&lt;p&gt;Add 3 to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t>
  </si>
  <si>
    <t>Q1= Min=9; Max = 100; Step = 1</t>
  </si>
  <si>
    <t>T1= {{Q1}}-3
T2= {{Q1}}-6
A1= {{Q1}}-9</t>
  </si>
  <si>
    <t>&lt;p&gt;Cada número es el anterior menos 3:&lt;/p&gt;&lt;p&gt;{{Q1}} − 3 = {{T1}}&lt;/p&gt;&lt;p&gt;{{T1}} − 3 = {{T2}}&lt;/p&gt;&lt;p&gt;{{T2}} − 3 = {{A1}}&lt;/p&gt;</t>
  </si>
  <si>
    <t>{
    "id": "M2-NyO-50b-E-2",
    "stimulus": "&lt;p&gt;Type how this sequence continues.&lt;/p&gt;",
    "feedback": "&lt;p&gt;Each number is the previous minus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"&lt;p&gt;Subtract 3 from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t>
  </si>
  <si>
    <t>M2-NyO-50c</t>
  </si>
  <si>
    <t>Construye series numéricas, ascendentes y descendentes, de cadencia 4, a partir de cualquier número</t>
  </si>
  <si>
    <t>¿Cómo continúa esta secuencia? Selecciona la opción correcta.</t>
  </si>
  <si>
    <t>{{T3}}, {{T2}}, {{T1}}, {{grupo1}}</t>
  </si>
  <si>
    <t>Q1= Min=12; Max = 100; Step = 1
Q2= Min=12; Max = 100; Step = 1
Q3= Min=12; Max = 100; Step = 1</t>
  </si>
  <si>
    <t>T1= {{Q1}}-4
T2= {{Q1}}-8
T3= {{Q1}}-12
{{grupo1}} = Q1*, Q2, Q3</t>
  </si>
  <si>
    <t>Suma 4 al último número.</t>
  </si>
  <si>
    <t>&lt;p&gt;Cada número es el anterior más 4:&lt;/p&gt;&lt;p&gt;{{T3}} + 4 = {{T2}}&lt;/p&gt;&lt;p&gt;{{T2}} + 4 = {{T1}}&lt;/p&gt;&lt;p&gt;{{T1}} + 4 = {{A1}}&lt;/p&gt;</t>
  </si>
  <si>
    <t>{
    "id": "M2-NyO-50c-I-1",
    "stimulus": "&lt;p&gt;How does this sequence continue?&lt;/p&gt;",
    "template": "&lt;p style=\"text-align: center\"&gt;{{T3}}, {{T2}}, {{T1}}, {{response}}&lt;/p&gt;",
    "hint": "&lt;p&gt;Add 4 to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one plus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t>
  </si>
  <si>
    <t>Elige cuál es el siguiente número de esta serie.
{{T3}}, {{T2}}, {{T1}}...
{{Q1}}*
{{Q2}}
{{Q3}}</t>
  </si>
  <si>
    <t>T1= {{Q1}}+4
T2= {{Q1}}+8
T3= {{Q1}}+12</t>
  </si>
  <si>
    <t>Resta 4 al último número.</t>
  </si>
  <si>
    <t>&lt;p&gt;Cada número es el anterior menos 4:&lt;/p&gt;&lt;p&gt;{{T3}} − 4 = {{T2}}&lt;/p&gt;&lt;p&gt;{{T2}} − 4 = {{T1}}&lt;/p&gt;&lt;p&gt;{{T1}} − 4 = {{A1}}&lt;/p&gt;</t>
  </si>
  <si>
    <t>{
    "id": "M2-NyO-50c-I-2",
    "stimulus": "&lt;p&gt;Choose the next number in this sequence.&lt;/p&gt;&lt;p style=\"text-align: center\"&gt;{{T3}}, {{T2}}, {{T1}}...&lt;/p&gt;",
    "hint": "&lt;p&gt;Subtract 4 from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minus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</si>
  <si>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Min=12; Max = 100; Step = 1</t>
  </si>
  <si>
    <t>T1= {{Q1}}+4
T2= {{Q1}}+8
A1= {Q1}}+12</t>
  </si>
  <si>
    <t>&lt;p&gt;Cada número es el anterior más 4:&lt;/p&gt;&lt;p&gt;{{Q1}} + 4 = {{T1}}&lt;/p&gt;&lt;p&gt;{{T1}} + 4 = {{T2}}&lt;/p&gt;&lt;p&gt;{{T2}} + 4 = {{A1}}&lt;/p&gt;</t>
  </si>
  <si>
    <t>{
    "id": "M2-NyO-50c-E-1",
    "stimulus": "&lt;p&gt;Type how this sequence continues.&lt;/p&gt;",
    "feedback": "&lt;p&gt;Each number is the previous one plus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"&lt;p&gt;Add 4 to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t>
  </si>
  <si>
    <t>T1= {{Q1}}-4
T2= {{Q1}}-8
A1= {Q1}}-12</t>
  </si>
  <si>
    <t>&lt;p&gt;Cada número es el anterior menos 4:&lt;/p&gt;&lt;p&gt;{{Q1}} − 4 = {{T1}}&lt;/p&gt;&lt;p&gt;{{T1}} − 4 = {{T2}}&lt;/p&gt;&lt;p&gt;{{T2}} − 4 = {{A1}}&lt;/p&gt;</t>
  </si>
  <si>
    <t>{
    "id": "M2-NyO-50c-E-2",
    "stimulus": "&lt;p&gt;Type how this sequence continues.&lt;/p&gt;",
    "feedback": "&lt;p&gt;Each number is the previous minus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"template": "&lt;p style=\"text-align: center\"&gt;{{Q1}}, {{T1}}, {{T2}}, {{response}}&lt;/p&gt;",
    "hint": "&lt;p&gt;Subtract 4 from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t>
  </si>
  <si>
    <t>M2-NyO-50d</t>
  </si>
  <si>
    <t>Construye series numéricas, ascendentes y descendentes, de cadencia 5, a partir de cualquier número</t>
  </si>
  <si>
    <t>Q1= Min=15; Max = 100; Step = 1
Q2= Min=15; Max = 100; Step = 1
Q3= Min=15; Max = 100; Step = 1</t>
  </si>
  <si>
    <t>T1= {{Q1}}-5
T2= {{Q1}}-10
T3= {{Q1}}-15
A1={{Q1}}
A2={{Q2}}
A3={{Q3}}</t>
  </si>
  <si>
    <t>Suma 5 al último número.</t>
  </si>
  <si>
    <t>&lt;p&gt;Cada número es el anterior más 5:&lt;/p&gt;&lt;p&gt;{{T3}} + 5 = {{T2}}&lt;/p&gt;&lt;p&gt;{{T2}} + 5 = {{T1}}&lt;/p&gt;&lt;p&gt;{{T1}} + 5 = {{A1}}&lt;/p&gt;</t>
  </si>
  <si>
    <t>{
    "id": "M2-NyO-50d-I-1",
    "stimulus": "&lt;p&gt;Drag the next number in this sequence.&lt;/p&gt;",
    "feedback": "&lt;p&gt;Each number is the previous one plus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"&lt;p&gt;Add 5 to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t>
  </si>
  <si>
    <t>Elige el siguiente número de esta serie.</t>
  </si>
  <si>
    <t>T1= {{Q1}}+5
T2= {{Q1}}+10
T3= {{Q1}}+15
A1={{Q1}}
A2={{Q2}}
A3={{Q3}}
{{group1}} = A1*, A2, A3</t>
  </si>
  <si>
    <t>Resta 5 al último número.</t>
  </si>
  <si>
    <t>&lt;p&gt;Cada número es el anterior menos 5:&lt;/p&gt;&lt;p&gt;{{T3}} − 5 = {{T2}}&lt;/p&gt;&lt;p&gt;{{T2}} − 5 = {{T1}}&lt;/p&gt;&lt;p&gt;{{T1}} − 5 = {{A1}}&lt;/p&gt;</t>
  </si>
  <si>
    <t>{
    "id": "M2-NyO-50d-I-2",
    "stimulus": "&lt;p&gt;How does this sequence continues?&lt;/p&gt;",
    "template": "&lt;p style=\"text-align: center\"&gt;{{T3}}, {{T2}}, {{T1}}, {{response}}&lt;/p&gt;",
    "hint": "&lt;p&gt;Subtract 5 from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"&lt;p&gt;Each number is the previous minus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t>
  </si>
  <si>
    <t>Escribe el siguiente número de esta serie.</t>
  </si>
  <si>
    <t>Q1= Min=15; Max = 100; Step = 1</t>
  </si>
  <si>
    <t>T1 = {{Q1}}+5
T2 = {{Q1}}+10
A1 = {{Q1}}+15</t>
  </si>
  <si>
    <t>&lt;p&gt;Cada número es el anterior más 5:&lt;/p&gt;&lt;p&gt;{{Q1}} + 5 = {{T1}}&lt;/p&gt;&lt;p&gt;{{T1}} + 5 = {{T2}}&lt;/p&gt;&lt;p&gt;{{T2}} + 5 = {{A1}}&lt;/p&gt;</t>
  </si>
  <si>
    <t>{
    "id": "M2-NyO-50d-E-1",
    "stimulus": "&lt;p&gt;Type the next number in this sequence.&lt;/p&gt;",
    "feedback": "&lt;p&gt;Each number is the previous one plus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"&lt;p&gt;Add 5 to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</si>
  <si>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T1 = {{Q1}}-5
T2 = {{Q1}}-10
A1 = {{Q1}}-15</t>
  </si>
  <si>
    <t>&lt;p&gt;Cada número es el anterior menos 5:&lt;/p&gt;&lt;p&gt;{{Q1}} − 5 = {{T1}}&lt;/p&gt;&lt;p&gt;{{T1}} − 5 = {{T2}}&lt;/p&gt;&lt;p&gt;{{T2}} − 5 = {{A1}}&lt;/p&gt;</t>
  </si>
  <si>
    <t>{
    "id": "M2-NyO-50d-E-2",
    "stimulus": "&lt;p&gt;Type the next number in this sequence.&lt;/p&gt;",
    "feedback": "&lt;p&gt;Each number is the previous minus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"&lt;p&gt;Subtract 5 from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t>
  </si>
  <si>
    <t>M2-NyO-50e</t>
  </si>
  <si>
    <t>Construye series numéricas, ascendentes y descendentes, de cadencia 10, a partir de cualquier número</t>
  </si>
  <si>
    <t>Elige cómo continúa la siguiente secuencia.
{{T3}}, {{T2}}, {{T1}}...
{{Q1}}*
{{Q2}}
{{Q3}}</t>
  </si>
  <si>
    <t>Q1= Min=30; Max = 300; Step = 1
Q2= Min=30; Max = 300; Step = 1
Q3= Min=30; Max = 300; Step = 1</t>
  </si>
  <si>
    <t>T1= {{Q1}}-10
T2= {{Q1}}-20
T3= {{Q1}}-30</t>
  </si>
  <si>
    <t>Suma 10 al último número.</t>
  </si>
  <si>
    <t>&lt;p&gt;Cada número es el anterior más 10:&lt;/p&gt;&lt;p&gt;{{T3}} + 10 = {{T2}}&lt;/p&gt;&lt;p&gt;{{T2}} + 10 = {{T1}}&lt;/p&gt;&lt;p&gt;{{T1}} + 10 = {{A1}}&lt;/p&gt;</t>
  </si>
  <si>
    <t>{
    "id": "M2-NyO-50e-I-1",
    "stimulus": "&lt;p&gt;Choose the next number in this sequence.&lt;/p&gt;&lt;p style=\"text-align: center\"&gt;{{T3}}, {{T2}}, {{T1}}...&lt;/p&gt;",
    "hint": "&lt;p&gt;Add 10 to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one plus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</si>
  <si>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{{Q1}}+10
T2= {{Q1}}+20
T3= {{Q1}}+30
group1 = Q1*, Q2, Q3</t>
  </si>
  <si>
    <t>Resta 10 al último número.</t>
  </si>
  <si>
    <t>&lt;p&gt;Cada número es el anterior menos 10:&lt;/p&gt;&lt;p&gt;{{T3}} − 10 = {{T2}}&lt;/p&gt;&lt;p&gt;{{T2}} − 10 = {{T1}}&lt;/p&gt;&lt;p&gt;{{T1}} − 10 = {{A1}}&lt;/p&gt;</t>
  </si>
  <si>
    <t>{
    "id": "M2-NyO-50e-I-2",
    "stimulus": "&lt;p&gt;Choose the next number in this sequence.&lt;/p&gt;",
    "template": "&lt;p style=\"text-align: center\"&gt;{{T3}}, {{T2}}, {{T1}}, {{response}}&lt;/p&gt;",
    "hint": "&lt;p&gt;Subtract 10 from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minus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t>
  </si>
  <si>
    <t>Q1= Min=1; Max =300; Step = 1</t>
  </si>
  <si>
    <t>T1= {{Q1}}+10
T2= {{Q1}}+20
A1= {Q1}}+30</t>
  </si>
  <si>
    <t>&lt;p&gt;Cada número es el anterior más 10:&lt;/p&gt;&lt;p&gt;{{Q1}} + 10 = {{T1}}&lt;/p&gt;&lt;p&gt;{{T1}} + 10 = {{T2}}&lt;/p&gt;&lt;p&gt;{{T2}} + 10 = {{A1}}&lt;/p&gt;</t>
  </si>
  <si>
    <t>{
    "id": "M2-NyO-50e-E-1",
    "stimulus": "&lt;p&gt;Type how this sequence continues.&lt;/p&gt;",
    "feedback": "&lt;p&gt;Each number is the previous one plus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"&lt;p&gt;Add 10 to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 + 10",
                "temp": true
            },
            {
                "name": "T2",
                "label": null,
                "function": "{{Q1}} + 20",
                "temp": true
            },
            {
                "name": "A1",
                "label": null,
                "function": "{{Q1}} + 30"
            }
        ],
        "uniques": true
    },
    "algorithm": {
        "name": "calculateOperation",
        "params": {
            "method": "equivLiteral",
            "keyboard": "NUMERICAL"
        }
    }
}</t>
  </si>
  <si>
    <t>Q1= Min=30; Max = 300; Step = 1</t>
  </si>
  <si>
    <t>T1= {{Q1}}-10
T2= {{Q1}}-20
A1= {Q1}}-30</t>
  </si>
  <si>
    <t>&lt;p&gt;Cada número es el anterior menos 10:&lt;/p&gt;&lt;p&gt;{{Q1}} − 10 = {{T1}}&lt;/p&gt;&lt;p&gt;{{T1}} − 10 = {{T2}}&lt;/p&gt;&lt;p&gt;{{T2}} − 10 = {{A1}}&lt;/p&gt;</t>
  </si>
  <si>
    <t>{
    "id": "M2-NyO-50e-E-2",
    "stimulus": "&lt;p&gt;Type how this sequence continues.&lt;/p&gt;",
    "feedback": "&lt;p&gt;Each number is the previous minus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"&lt;p&gt;Subtract 10 from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t>
  </si>
  <si>
    <t>M2-NyO-50f</t>
  </si>
  <si>
    <t>Construye series numéricas, ascendentes y descendentes, de cadencia 100, a partir de cualquier número</t>
  </si>
  <si>
    <t>Arrastra el número que continúa esta serie.</t>
  </si>
  <si>
    <t>Q1= Min=300; Max = 999; Step = 1
Q2= Min=300; Max = 999; Step = 1
Q3= Min=300; Max = 999; Step = 1</t>
  </si>
  <si>
    <t>T1= {{Q1}}-100
T2= {{Q1}}-200
T3= {{Q1}}-300
A1={{Q1}}
A2={{Q2}}
A3={{Q3}}</t>
  </si>
  <si>
    <t>Suma 100 al último número.</t>
  </si>
  <si>
    <t>&lt;p&gt;Cada número es el anterior más 100:&lt;/p&gt;&lt;p&gt;{{T3}} + 100 = {{T2}}&lt;/p&gt;&lt;p&gt;{{T2}} + 100 = {{T1}}&lt;/p&gt;&lt;p&gt;{{T1}} + 100 = {{A1}}&lt;/p&gt;</t>
  </si>
  <si>
    <t>{
    "id": "M2-NyO-50f-I-1",
    "stimulus": "&lt;p&gt;Drag the number that continues this sequence.&lt;/p&gt;",
    "feedback": "&lt;p&gt;Each number is the previous one plus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"&lt;p&gt;Add 100 to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t>
  </si>
  <si>
    <t>Q1= Min=1; Max = 699; Step = 1
Q2= Min=1; Max = 699; Step = 1
Q3= Min=1; Max = 699; Step = 1</t>
  </si>
  <si>
    <t>T1= {{Q1}}+100
T2= {{Q1}}+200
T3= {{Q1}}+300
group1 = Q1*, Q2, Q3</t>
  </si>
  <si>
    <t>Resta 100 al último número.</t>
  </si>
  <si>
    <t>&lt;p&gt;Cada número es el anterior menos 100:&lt;/p&gt;&lt;p&gt;{{T3}} − 100 = {{T2}}&lt;/p&gt;&lt;p&gt;{{T2}} − 100 = {{T1}}&lt;/p&gt;&lt;p&gt;{{T1}} − 100 = {{A1}}&lt;/p&gt;</t>
  </si>
  <si>
    <t>{
    "id": "M2-NyO-50f-I-2",
    "stimulus": "&lt;p&gt;Choose the next number in this sequence.&lt;/p&gt;",
    "template": "&lt;p style=\"text-align: center\"&gt;{{T3}}, {{T2}}, {{T1}}, {{response}}&lt;/p&gt;",
    "hint": "&lt;p&gt;Subtract 100 from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"&lt;p&gt;Each number is the previous minus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t>
  </si>
  <si>
    <t>¿Cómo continúa esta serie? Escribe el siguiente número.</t>
  </si>
  <si>
    <t>Q1= Min=1; Max = 699; Step = 1</t>
  </si>
  <si>
    <t>T1 = {{Q1}}+100
T2 = {{Q1}}+200
A1 = {{Q1}}+300</t>
  </si>
  <si>
    <t>&lt;p&gt;Cada número es el anterior más 100:&lt;/p&gt;&lt;p&gt;{{Q1}} + 100 = {{T1}}&lt;/p&gt;&lt;p&gt;{{T1}} + 100 = {{T2}}&lt;/p&gt;&lt;p&gt;{{T2}} + 100 = {{A1}}&lt;/p&gt;</t>
  </si>
  <si>
    <t>{
    "id": "M2-NyO-50f-E-1",
    "stimulus": "&lt;p&gt;How does this sequence continues?&lt;/p&gt;",
    "feedback": "&lt;p&gt;Each number is the previous one plus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"&lt;p&gt;Add 100 to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t>
  </si>
  <si>
    <t>Q1= Min=300; Max = 999; Step = 1</t>
  </si>
  <si>
    <t>T1= {{Q1}}-100
T2= {{Q1}}-200
A1= {{Q1}}-300</t>
  </si>
  <si>
    <t>&lt;p&gt;Cada número es el anterior menos 100:&lt;/p&gt;&lt;p&gt;{{Q1}} − 100 = {{T1}}&lt;/p&gt;&lt;p&gt;{{T1}} − 100 = {{T2}}&lt;/p&gt;&lt;p&gt;{{T2}} − 100 = {{A1}}&lt;/p&gt;</t>
  </si>
  <si>
    <t>{
    "id": "M2-NyO-50f-E-2",
    "stimulus": "&lt;p&gt;How does this sequence continues?&lt;/p&gt;",
    "feedback": "&lt;p&gt;Each number is the previous minus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"&lt;p&gt;Subtract 100 from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t>
  </si>
  <si>
    <t>M2-NyO-50g</t>
  </si>
  <si>
    <t>Construye series numéricas, ascendentes y descendentes, de cadencia 25, a partir de números acabados en 0 o 5</t>
  </si>
  <si>
    <t>¿Cuál de estos números es el siguiente en esta serie?
{{T3}}, {{T2}}, {{T1}} ...
{{Q1}}*
{{Q2}}
{{Q3}}</t>
  </si>
  <si>
    <t>Q1= Min=75; Max = 920; Step = 5</t>
  </si>
  <si>
    <t>T1= {{Q1}}-25
T2= {{Q1}}-50
T3= {{Q1}}-75</t>
  </si>
  <si>
    <t>Suma 25 al último número.</t>
  </si>
  <si>
    <t>&lt;p&gt;Cada número es el anterior más 25:&lt;/p&gt;&lt;p&gt;{{T3}} + 25 = {{T2}}&lt;/p&gt;&lt;p&gt;{{T2}} + 25 = {{T1}}&lt;/p&gt;&lt;p&gt;{{T1}} + 25 = {{A1}}&lt;/p&gt;</t>
  </si>
  <si>
    <t>{
    "id": "M2-NyO-50g-I-1",
    "stimulus": "&lt;p&gt;Which of these numbers is next in this sequence?&lt;/p&gt;&lt;p style=\"text-align: center\"&gt;{{T3}}, {{T2}}, {{T1}}...&lt;/p&gt;",
    "hint": "&lt;p&gt;Add 25 to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"&lt;p&gt;Each number is the previous one plus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</si>
  <si>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T1 = {{Q1}}+25
T2 = {{Q1}}+50
T3 = {{Q1}}+75
A1 = {{Q1}}
A2 = {{Q2}}
A3 = {{Q3}}</t>
  </si>
  <si>
    <t>Resta 25 al último número.</t>
  </si>
  <si>
    <t>&lt;p&gt;Cada número es el anterior menos 25:&lt;/p&gt;&lt;p&gt;{{T3}} − 25 = {{T2}}&lt;/p&gt;&lt;p&gt;{{T2}} − 25 = {{T1}}&lt;/p&gt;&lt;p&gt;{{T1}} − 25 = {{A1}}&lt;/p&gt;</t>
  </si>
  <si>
    <t>{
    "id": "M2-NyO-50g-I-2",
    "stimulus": "&lt;p&gt;Drag the next number in this sequence.&lt;/p&gt;",
    "feedback": "&lt;p&gt;Each number is the previous minus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"&lt;p&gt;Subtract 25 from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t>
  </si>
  <si>
    <t>Continúa esta serie.</t>
  </si>
  <si>
    <t>Q1= Min=5; Max = 920; Step = 5</t>
  </si>
  <si>
    <t>T1= {{Q1}}+25
T2= {{Q1}}+50
A1= {{Q1}}+75</t>
  </si>
  <si>
    <t>&lt;p&gt;Cada número es el anterior más 25:&lt;/p&gt;&lt;p&gt;{{Q1}} + 25 = {{T1}}&lt;/p&gt;&lt;p&gt;{{T1}} + 25 = {{T2}}&lt;/p&gt;&lt;p&gt;{{T2}} + 25 = {{A1}}&lt;/p&gt;</t>
  </si>
  <si>
    <t>{
    "id": "M2-NyO-50g-E-1",
    "stimulus": "&lt;p&gt;Continue this sequence.&lt;/p&gt;",
    "feedback": "&lt;p&gt;Each number is the previous one plus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"&lt;p&gt;Add 25 to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t>
  </si>
  <si>
    <t>Q1= Min=75; Max = 995; Step = 5</t>
  </si>
  <si>
    <t>T1= {{Q1}}-25
T2= {{Q1}}-50
A1= {{Q1}}-75</t>
  </si>
  <si>
    <t>&lt;p&gt;Cada número es el anterior menos 25:&lt;/p&gt;&lt;p&gt;{{Q1}} − 25 = {{T1}}&lt;/p&gt;&lt;p&gt;{{T1}} − 25 = {{T2}}&lt;/p&gt;&lt;p&gt;{{T2}} − 25 = {{A1}}&lt;/p&gt;</t>
  </si>
  <si>
    <t>{
    "id": "M2-NyO-50g-E-2",
    "stimulus": "&lt;p&gt;Continue this sequence.&lt;/p&gt;",
    "feedback": "&lt;p&gt;Each number is the previous minus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"&lt;p&gt;Subtract 25 from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t>
  </si>
  <si>
    <t>M2-NyO-50h</t>
  </si>
  <si>
    <t>Construye series numéricas, ascendentes y descendentes, de cadencia 50, a partir de números acabados en 0 o 5</t>
  </si>
  <si>
    <t>Q1-Q3= Min=150; Max = 845; Step = 5</t>
  </si>
  <si>
    <t>T1= {{Q1}}-50
T2= {{Q1}}-100
T3= {{Q1}}-150
grupo1 = Q1*, Q2, Q3</t>
  </si>
  <si>
    <t>Suma 50 al último número.</t>
  </si>
  <si>
    <t>&lt;p&gt;Cada número es el anterior más 50:&lt;/p&gt;&lt;p&gt;{{T3}} + 50 = {{T2}}&lt;/p&gt;&lt;p&gt;{{T2}} + 50 = {{T1}}&lt;/p&gt;&lt;p&gt;{{T1}} + 50 = {{A1}}&lt;/p&gt;</t>
  </si>
  <si>
    <t>{
    "id": "M2-NyO-50h-I-1",
    "stimulus": "&lt;p&gt;Choose the next number in this sequence.&lt;/p&gt;",
    "template": "&lt;p style=\"text-align: center\"&gt;{{T3}}, {{T2}}, {{T1}}, {{response}}&lt;/p&gt;",
    "hint": "&lt;p&gt;Add 50 to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one plus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t>
  </si>
  <si>
    <t>¿Cón qué número continúa esta serie?
{{T3}}, {{T2}}, {{T1}}...
{{Q1}}*
{{Q2}}
{{Q3}}</t>
  </si>
  <si>
    <t>Q1= Min=150; Max = 845; Step = 5</t>
  </si>
  <si>
    <t>T1= {{Q1}}+50
T2= {{Q1}}+100
T3= {{Q1}}+150</t>
  </si>
  <si>
    <t>Resta 50 al último número.</t>
  </si>
  <si>
    <t>&lt;p&gt;Cada número es el anterior menos 50:&lt;/p&gt;&lt;p&gt;{{T3}} − 50 = {{T2}}&lt;/p&gt;&lt;p&gt;{{T2}} − 50 = {{T1}}&lt;/p&gt;&lt;p&gt;{{T1}} − 50 = {{A1}}&lt;/p&gt;</t>
  </si>
  <si>
    <t>{
    "id": "M2-NyO-50h-I-2",
    "stimulus": "&lt;p&gt;What number does this sequence continue with?&lt;/p&gt;&lt;p style=\"text-align: center\"&gt;{{T3}}, {{T2}}, {{T1}}...&lt;/p&gt;",
    "hint": "&lt;p&gt;Subtract 50 from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minus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t>
  </si>
  <si>
    <t>Q1= Min=5; Max = 845; Step = 5</t>
  </si>
  <si>
    <t>T1= {{Q1}}+50
T2= {{Q1}}+100
A1= {Q1}}+150</t>
  </si>
  <si>
    <t>&lt;p&gt;Cada número es el anterior más 50:&lt;/p&gt;&lt;p&gt;{{Q1}} + 50 = {{T1}}&lt;/p&gt;&lt;p&gt;{{T1}} + 50 = {{T2}}&lt;/p&gt;&lt;p&gt;{{T2}} + 50 = {{A1}}&lt;/p&gt;</t>
  </si>
  <si>
    <t>{
    "id": "M2-NyO-50h-E-1",
    "stimulus": "&lt;p&gt;Type the next number in this sequence.&lt;/p&gt;",
    "feedback": "&lt;p&gt;Each number is the previous one plus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"&lt;p&gt;Add 50 to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t>
  </si>
  <si>
    <t>Q1= Min=150; Max = 995; Step = 5</t>
  </si>
  <si>
    <t>T1= {{Q1}}-50
T2= {{Q1}}-100
A1= {Q1}}-150</t>
  </si>
  <si>
    <t>&lt;p&gt;Cada número es el anterior menos 50:&lt;/p&gt;&lt;p&gt;{{Q1}} − 50 = {{T1}}&lt;/p&gt;&lt;p&gt;{{T1}} − 50 = {{T2}}&lt;/p&gt;&lt;p&gt;{{T2}} − 50 = {{A1}}&lt;/p&gt;</t>
  </si>
  <si>
    <t>{
    "id": "M2-NyO-50h-E-2",
    "stimulus": "&lt;p&gt;Type the next number in this sequence.&lt;/p&gt;",
    "feedback": "&lt;p&gt;Each number is the previous minus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"&lt;p&gt;Subtract 50 from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t>
  </si>
  <si>
    <t>M2-MyM-1a</t>
  </si>
  <si>
    <t>Determina qué unidad de medida es más apropiada para expresar la longitud de objetos o polígonos</t>
  </si>
  <si>
    <t>De los siguientes objetos, selecciona aquellos cuya longitud se mida en centímetros.
Imagen 1: Almohada* M2-MyM-1a-1
Imagen 2: Lápiz* M2-NyO-2a-1a
Imagen 3: Mesa de luz* M2-MyM-1a-2
Imagen 4: Piscina M2-MyM-4a-1
Imagen 5: Bus M2-EyP-1b-1
Imagen 6: Edificio M2-MyM-1d-2
(Se ven 3, 2 correctas)</t>
  </si>
  <si>
    <t>&lt;p&gt;Los objetos pequeños se pueden medir en centímetros. &lt;/p&gt;&lt;p&gt;Los objetos grandes, en metros.&lt;/p&gt;</t>
  </si>
  <si>
    <t>Magnitudes y medida</t>
  </si>
  <si>
    <t>{
    "id": "M2-MyM-1a-I-1",
    "stimulus": "&lt;p&gt;Select the length that is measured in centimeters.&lt;/p&gt;",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t>
  </si>
  <si>
    <t>De los siguientes objetos, selecciona aquellos cuya longitud se mida en metros.
Imagen 1: Almohada M2-MyM-1a-1
Imagen 2: Lápiz M2-NyO-2a-1a
Imagen 3: Mesa de luz M2-MyM-1a-2
Imagen 4: Piscina M2-MyM-4a-1*
Imagen 5: Bus M2-EyP-1b-1*
Imagen 6: Edificio M2-MyM-1d-2*
(Se ven 3, 2 correctas)</t>
  </si>
  <si>
    <t>{
    "id": "M2-MyM-1a-I-2",
    "stimulus": "&lt;p&gt;Select the length that is measured in 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t>
  </si>
  <si>
    <t xml:space="preserve">Completa esta frase. </t>
  </si>
  <si>
    <t>Un autobús mide 10 {{group1}}.</t>
  </si>
  <si>
    <t>group1 = metros*/centímetros</t>
  </si>
  <si>
    <t>{
    "id": "M2-MyM-1a-E-1",
    "stimulus": "&lt;p&gt;Complete this sentence.&lt;/p&gt;",
    "template": "&lt;p&gt;A bus is 10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t>
  </si>
  <si>
    <t>Mi habitación mide 3 {{group1}} de largo.</t>
  </si>
  <si>
    <t>{
    "id": "M2-MyM-1a-E-2",
    "stimulus": "&lt;p&gt;Complete this sentence.&lt;/p&gt;",
    "template": "&lt;p&gt;My room is 3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t>
  </si>
  <si>
    <t>El taburete de la cocina mide 48 {{group1}} de alto.</t>
  </si>
  <si>
    <t>group1 = metros/centímetros*</t>
  </si>
  <si>
    <t>{
    "id": "M2-MyM-1a-E-3",
    "stimulus": "&lt;p&gt;Complete this sentence.&lt;/p&gt;",
    "template": "&lt;p&gt;The kitchen stool is 48 {{response}} high.&lt;/p&gt;",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t>
  </si>
  <si>
    <t>Un peine mide 28 {{group1}}.</t>
  </si>
  <si>
    <t>{
    "id": "M2-MyM-1a-E-4",
    "stimulus": "&lt;p&gt;Complete this sentence.&lt;/p&gt;",
    "template": "&lt;p&gt;A comb is 28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t>
  </si>
  <si>
    <t>M2-MyM-1b</t>
  </si>
  <si>
    <t>Ordena medidas de longitud</t>
  </si>
  <si>
    <t>Observa las imágenes y selecciona al animal de mayor longitud.
Imagen 1 M2-MyM-1-1*
Imagen 2 M2-MyM-1b-2*
Imagen 3 M2-MyM-1b-3*
Imagen 4 M2-NyO-2a-2a
Imagen 5 M2-NyO-19a-4
Imagen 6 M2-MyM-3d-15
(Salen 3, 1 correcta)</t>
  </si>
  <si>
    <t>&lt;p&gt;El animal con mayor longitud es el más largo.&lt;/p&gt;</t>
  </si>
  <si>
    <t>{
    "id": "M2-MyM-1b-I-1",
    "stimulus": "&lt;p&gt;Look at the images and select the longest animal.&lt;/p&gt;",
    "hint": "&lt;p&gt;Small objects can be measured in centimeters.&lt;/p&gt;&lt;p&gt;Large objects, in meters.&lt;/p&gt;",
    "feedback": "&lt;p&gt;Small objects can be measured in centimeters.&lt;/p&gt;&lt;p&gt;Large objects, in meters.&lt;/p&gt;",
    "seed": {
        "parameters": [],
        "calculated": [
            {
                "name": "A1",
                "label": "{{function}}",
                "function": "&lt;div style=\"display:flex; justify-content:center;\"&gt;&lt;img src=\"https://blueberry-assets.oneclick.es/M2_MyM_1b_1.svg\" width=\"200\"&gt;&lt;/img&gt;&lt;/div&gt;"
            },
            {
                "name": "A2",
                "label": "{{function}}",
                "function": "&lt;div style=\"display:flex; justify-content:center;\"&gt;&lt;img src=\"https://blueberry-assets.oneclick.es/M2_MyM_1b_2.svg\" width=\"200\"&gt;&lt;/img&gt;&lt;/div&gt;"
            },
            {
                "name": "A3",
                "label": "{{function}}",
                "function": "&lt;div style=\"display:flex; justify-content:center;\"&gt;&lt;img src=\"https://blueberry-assets.oneclick.es/M2_MyM_1b_3.svg\" width=\"200\"&gt;&lt;/img&gt;&lt;/div&gt;"
            },
            {
                "name": "A4",
                "label": "{{function}}",
                "function": "&lt;div style=\"display:flex; justify-content:center;\"&gt;&lt;img src=\"https://blueberry-assets.oneclick.es/M2_NyO_2a_2a.svg\" width=\"200\"&gt;&lt;/img&gt;&lt;/div&gt;",
                "incorrect": true
            },
            {
                "name": "TO 5",
                "label": "{{function}}",
                "function": "&lt;div style=\"display:flex; justify-content:center;\"&gt;&lt;img src=\"https://blueberry-assets.oneclick.es/M2_NyO_19a_4.svg\" width=\"200\"&gt;&lt;/img&gt;&lt;/div&gt;",
                "incorrect": true
            },
            {
                "name": "A6",
                "label": "{{function}}",
                "function": "&lt;div style=\"display:flex; justify-content:center;\"&gt;&lt;img src=\"https://blueberry-assets.oneclick.es/M2_MyM_3d_15.svg\" width=\"200\"&gt;&lt;/img&gt;&lt;/div&gt;",
                "incorrect": true
            }
        ],
        "uniques": true
    },
    "algorithm": {
        "name": "trueFalse",
        "template": "Multiple choice – standard",
        "params": {
            "countCorrect": 1,
            "countIncorrect": 2,
            "showCheckIcon": false,
            "columns": 3
        }
    }
}</t>
  </si>
  <si>
    <t>Observa las imágenes y selecciona la planta de menor longitud.
Imagen 1 M2-MyM-1b-4*
Imagen 2 M2-MyM-1b-5
Imagen 3 M2-MyM-1b-6</t>
  </si>
  <si>
    <t>&lt;p&gt;La planta con menor longitud es la más corta.&lt;/p&gt;</t>
  </si>
  <si>
    <t>{
    "id": "M2-MyM-1b-I-2",
    "stimulus": "&lt;p&gt;Look at the images and select the plant with the shortest length.&lt;/p&gt;",
    "hint": "&lt;p&gt;The plant with smaller length is the shortest.&lt;/p&gt;",
    "feedback": "&lt;p&gt;The plant with smaller length is the shortest.&lt;/p&gt;",
    "seed": {
        "parameters": [],
        "calculated": [
            {
                "name": "A1",
                "label": "{{function}}",
                "function": "&lt;div style=\"display:flex; justify-content:center;\"&gt;&lt;img src=\"https://blueberry-assets.oneclick.es/M2_MyM_1b_4.svg\" width=\"150\"&gt;&lt;/img&gt;&lt;/div&gt;",
                "incorrect": true
            },
            {
                "name": "A2",
                "label": "{{function}}",
                "function": "&lt;div style=\"display:flex; justify-content:center;\"&gt;&lt;img src=\"https://blueberry-assets.oneclick.es/M2_MyM_1b_5.svg\" width=\"150\"&gt;&lt;/img&gt;&lt;/div&gt;",
                "incorrect": true
            },
            {
                "name": "A3",
                "label": "{{function}}",
                "function": "&lt;div style=\"display:flex; justify-content:center;\"&gt;&lt;img src=\"https://blueberry-assets.oneclick.es/M2_MyM_1b_6.svg\" width=\"150\"&gt;&lt;/img&gt;&lt;/div&gt;"
            }
        ],
        "uniques": true
    },
    "algorithm": {
        "name": "trueFalse",
        "template": "Multiple choice – standard",
        "params": {
            "countCorrect": 1,
            "countIncorrect": 2,
            "showCheckIcon": false,
            "columns": 3
        }
    }
}</t>
  </si>
  <si>
    <t xml:space="preserve">Observa las imágenes y completa la frase.
M2-MyM-1d-2 - M2-G-1d-8 - M2-MyM-3d-1
</t>
  </si>
  <si>
    <t>El objeto con mayor longitud es {{grupo1}}.</t>
  </si>
  <si>
    <t>grupo1 = el edificio*|la casa|la mesa</t>
  </si>
  <si>
    <t>&lt;p&gt;Un objeto tiene mayor longitud que otro cuando es más largo.&lt;/p&gt;</t>
  </si>
  <si>
    <t>{
    "id": "M2-MyM-1b-E-1",
    "stimulus": "&lt;p&gt;Look at the pictures and complete the sentence.&lt;/p&gt;&lt;div style=\"display:flex; justify-content:center;\"&gt;&lt;img src=\"https://blueberry-assets.oneclick.es/M2_MyM_1d_2.svg\" width=\"150\"&gt;&lt;/img&gt;&lt;img src=\"https://blueberry-assets.oneclick.es/M2_G_1d_8.svg\" width=\"150\"&gt;&lt;/img&gt;&lt;img src=\"https://blueberry-assets.oneclick.es/M2_MyM_3d_1.svg\" width=\"150\"&gt;&lt;/img&gt;&lt;/div&gt;",
    "template": "The longest object is the {{response}}.",
    "hint": "&lt;p&gt;One object has a greater length than another when it is longer.&lt;/p&gt;",
    "feedback": "&lt;p&gt;One object has a greater length than another when it is longer.&lt;/p&gt;",
    "seed": {
        "parameters": [],
        "calculated": [
            {
                "name": "A1",
                "label": "{{function}}",
                "function": "building",
                "group": 1
            },
            {
                "name": "A2",
                "label": "{{function}}",
                "function": "horse",
                "group": 1,
                "incorrect": true
            },
            {
                "name": "A3",
                "label": "{{function}}",
                "function": "table",
                "group": 1,
                "incorrect": true
            }
        ],
        "uniques": true
    },
    "algorithm": {
        "name": "groupResponses",
        "template": "Cloze with drop down"
    }
}</t>
  </si>
  <si>
    <t>Observa las imágenes y completa la frase.
M2-NyO-20a-7 - M2-NyO-20a-10 - M2-MyM-3d-12</t>
  </si>
  <si>
    <t>El objeto con menor longitud es {{grupo1}}.</t>
  </si>
  <si>
    <t>grupo1 = el tenedor|la taza*|la televisión</t>
  </si>
  <si>
    <t>&lt;p&gt;Un objeto tiene menor longitud que otro cuando es más corto.&lt;/p&gt;</t>
  </si>
  <si>
    <t>{
    "id": "M2-MyM-1b-E-2",
    "stimulus": "&lt;p&gt;Look at the pictures and complete the sentence.&lt;/p&gt;&lt;div style=\"display:flex; justify-content:center;\"&gt;&lt;img src=\"https://blueberry-assets.oneclick.es/M2_NyO_20a_7.svg\" width=\"150\"&gt;&lt;/img&gt;&lt;img src=\"https://blueberry-assets.oneclick.es/M2_NyO_20a_10.svg\" width=\"150\"&gt;&lt;/img&gt;&lt;img src=\"https://blueberry-assets.oneclick.es/M2_MyM_3d_12.svg\" width=\"150\"&gt;&lt;/img&gt;&lt;/div&gt;",
    "template": "The object with the shortest length is the {{response}}.",
    "hint": "&lt;p&gt;One object has a smaller length than another when it is shorter.&lt;/p&gt;",
    "feedback": "&lt;p&gt;One object has a smaller length than another when it is shorter.&lt;/p&gt;",
    "seed": {
        "parameters": [],
        "calculated": [
            {
                "name": "A1",
                "label": "{{function}}",
                "function": "cup",
                "group": 1
            },
            {
                "name": "A2",
                "label": "{{function}}",
                "function": "fork",
                "group": 1,
                "incorrect": true
            },
            {
                "name": "A3",
                "label": "{{function}}",
                "function": "television",
                "group": 1,
                "incorrect": true
            }
        ],
        "uniques": true
    },
    "algorithm": {
        "name": "groupResponses",
        "template": "Cloze with drop down"
    }
}</t>
  </si>
  <si>
    <t>Observa las imágenes y completa la frase.
M2-EyP-1b-1 - M2-EyP-1b-2 - M2-EyP-1b-3</t>
  </si>
  <si>
    <t>El vehículo con mayor longitud es {{grupo1}}.</t>
  </si>
  <si>
    <t>grupo1 = el autobus*|el coche|la bicicleta</t>
  </si>
  <si>
    <t>{
    "id": "M2-MyM-1b-E-3",
    "stimulus": "&lt;p&gt;Look at the pictures and complete the sentence.&lt;/p&gt;&lt;div style=\"display:flex; justify-content:center;\"&gt;&lt;img src=\"https://blueberry-assets.oneclick.es/M2_EyP_1b_1.svg\" width=\"150\"&gt;&lt;/img&gt;&lt;img src=\"https://blueberry-assets.oneclick.es/M2_EyP_1b_2.svg\" width=\"150\"&gt;&lt;/img&gt;&lt;img src=\"https://blueberry-assets.oneclick.es/M2_EyP_1b_3.svg\" width=\"150\"&gt;&lt;/img&gt;&lt;/div&gt;",
    "template": "The longest vehicle is the {{response}}.",
    "hint": "&lt;p&gt;One object has a greater length than another when it is longer.&lt;/p&gt;",
    "feedback": "&lt;p&gt;One object has a greater length than another when it is longer.&lt;/p&gt;",
    "seed": {
        "parameters": [],
        "calculated": [
            {
                "name": "A1",
                "label": "{{function}}",
                "function": "bus",
                "group": 1
            },
            {
                "name": "A2",
                "label": "{{function}}",
                "function": "car",
                "group": 1,
                "incorrect": true
            },
            {
                "name": "A3",
                "label": "{{function}}",
                "function": "bike",
                "group": 1,
                "incorrect": true
            }
        ],
        "uniques": true
    },
    "algorithm": {
        "name": "groupResponses",
        "template": "Cloze with drop down"
    }
}</t>
  </si>
  <si>
    <t>M2-MyM-1c</t>
  </si>
  <si>
    <t>Mide longitudes usando la unidad del palmo</t>
  </si>
  <si>
    <t>¿Cuántos palmos mide el largo de la cama?
$$IMG=M2-MyM-1c-2</t>
  </si>
  <si>
    <t>Mide {{A1}} palmos.</t>
  </si>
  <si>
    <t>group1=
A1=5*
A2=6
A3=8</t>
  </si>
  <si>
    <t>$$IMG=M2-MyM-1c-1</t>
  </si>
  <si>
    <t>{
    "id": "M2-MyM-1c-I-1",
    "stimulus": "&lt;p&gt;How many palms is the length of the bed?&lt;/p&gt;&lt;div style=\"display:flex; justify-content:center;\"&gt;&lt;img src=\"https://blueberry-assets.oneclick.es/M2_MyM_1c_2.svg\"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"5",
                "group": 1
            },
            {
                "name": "A2",
                "label": "{{function}}",
                "function": "6",
                "incorrect": true,
                "group": 1
            },
            {
                "name": "A3",
                "label": "{{function}}",
                "function": "8",
                "incorrect": true,
                "group": 1
            }
        ],
        "uniques": true
    },
    "algorithm": {
        "name": "groupResponses",
        "template": "Cloze with drop down"
    }
}</t>
  </si>
  <si>
    <t>¿Cuántos palmos mide la pizarra?
M2-MyM-1c-3</t>
  </si>
  <si>
    <t>Mide {{grupo1}} palmos.</t>
  </si>
  <si>
    <t>grupo1 =  9*| 8|7</t>
  </si>
  <si>
    <t>M2-MyM-1c-1</t>
  </si>
  <si>
    <r>
      <rPr>
        <rFont val="Calibri"/>
        <color rgb="FF000000"/>
        <sz val="12.0"/>
      </rPr>
      <t>{
    "id": "M2-MyM-1c-I-2",
    "stimulus": "&lt;p&gt;How many palms does the blackboard measure?&lt;/p&gt;&lt;div style=\"display:flex; justify-content:center;\"&gt;&lt;img src=\"https://blueberry-assets.oneclick.es/M2_MyM_1c_3.svg\" width=\"300\"&gt;&lt;/img&gt;&lt;/div&gt;",
    "template": "It measures {{response}} palms.",
    "hint": "&lt;div style=\"display:flex; justify-content:center;\"&gt;&lt;img src=\"https://blueberry-assets.oneclick.es/M2-MyM-1c-1b.svg\" width=\"150\"&gt;&lt;/img&gt;&lt;/div&gt;",
    "feedback": "&lt;div style=\"display:flex; justify-content:center;\"&gt;&lt;img src=\"</t>
    </r>
    <r>
      <rPr>
        <rFont val="Calibri"/>
        <color rgb="FF1155CC"/>
        <sz val="12.0"/>
        <u/>
      </rPr>
      <t>https://blueberry-assets.oneclick.es/M2-MyM-1c-1b.svg</t>
    </r>
    <r>
      <rPr>
        <rFont val="Calibri"/>
        <color rgb="FF000000"/>
        <sz val="12.0"/>
      </rPr>
      <t>\" width=\"150\"&gt;&lt;/img&gt;&lt;/div&gt;",
    "seed": {
        "parameters": [],
        "calculated": [
            {
                "name": "A1",
                "label": "{{function}}",
                "function": "9",
                "group": 1
            },
            {
                "name": "A2",
                "label": "{{function}}",
                "function": "7",
                "incorrect": true,
                "group": 1
            },
            {
                "name": "A3",
                "label": "{{function}}",
                "function": "8",
                "incorrect": true,
                "group": 1
            }
        ],
        "uniques": true
    },
    "algorithm": {
        "name": "groupResponses",
        "template": "Cloze with drop down"
    }
}</t>
    </r>
  </si>
  <si>
    <t>¿Cuántos palmos mide la mesa?
M2-MyM-1c-4</t>
  </si>
  <si>
    <t>grupo1 =  4*|5|6</t>
  </si>
  <si>
    <r>
      <rPr>
        <rFont val="Calibri"/>
        <color rgb="FF000000"/>
        <sz val="12.0"/>
      </rPr>
      <t>{
    "id": "M2-MyM-1c-I-3",
    "stimulus": "&lt;p&gt;How many palms is the table?&lt;/p&gt;&lt;div style=\"display:flex; justify-content:center;\"&gt;&lt;img src=\"https://blueberry-assets.oneclick.es/M2_MyM_1c_4.svg\" width=\"300\"&gt;&lt;/img&gt;&lt;/div&gt;",
    "template": "It measures {{response}} palms.",
    "hint": "&lt;div style=\"display:flex; justify-content:center;\"&gt;&lt;img src=\"https://blueberry-assets.oneclick.es/M2-MyM-1c-1b.svg\" width=\"150\"&gt;&lt;/img&gt;&lt;/div&gt;",
    "feedback": "&lt;div style=\"display:flex; justify-content:center;\"&gt;&lt;img src=\"</t>
    </r>
    <r>
      <rPr>
        <rFont val="Calibri"/>
        <color rgb="FF1155CC"/>
        <sz val="12.0"/>
        <u/>
      </rPr>
      <t>https://blueberry-assets.oneclick.es/M2-MyM-1c-1b.svg</t>
    </r>
    <r>
      <rPr>
        <rFont val="Calibri"/>
        <color rgb="FF000000"/>
        <sz val="12.0"/>
      </rPr>
      <t>\" width=\"150\"&gt;&lt;/img&gt;&lt;/div&gt;",
    "seed": {
        "parameters": [],
        "calculated": [
            {
                "name": "A1",
                "label": "{{function}}",
                "function": "4",
                "group": 1
            },
            {
                "name": "A2",
                "label": "{{function}}",
                "function": "5",
                "incorrect": true,
                "group": 1
            },
            {
                "name": "A3",
                "label": "{{function}}",
                "function": "6",
                "incorrect": true,
                "group": 1
            }
        ],
        "uniques": true
    },
    "algorithm": {
        "name": "groupResponses",
        "template": "Cloze with drop down"
    }
}</t>
    </r>
  </si>
  <si>
    <t>¿Cuántos palmos mide la televisión?
$$IMG=M2-MyM-1c-5</t>
  </si>
  <si>
    <t>A1= 6</t>
  </si>
  <si>
    <r>
      <rPr>
        <rFont val="Calibri"/>
        <color rgb="FF000000"/>
        <sz val="12.0"/>
      </rPr>
      <t>{
    "id": "M2-MyM-1c-E-1",
    "stimulus": "&lt;p&gt;How many palms is the television?&lt;/p&gt;&lt;div style=\"display:flex; justify-content:center;\"&gt;&lt;img src=\"https://blueberry-assets.oneclick.es/M2_MyM_1c_5.svg\"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"6"
            }
        ],
        "uniques": true
    },
    "algorithm": {
        "name": "calculateOperation",
        "params": {
            "method": "equivLiteral",
            "keyboard": "NUMERICAL"
        }
    }
}</t>
    </r>
  </si>
  <si>
    <t>¿Cuántos palmos mide el cuadro?
M2-MyM-1c-6</t>
  </si>
  <si>
    <t>A1= 5</t>
  </si>
  <si>
    <r>
      <rPr>
        <rFont val="Calibri"/>
        <color rgb="FF000000"/>
        <sz val="12.0"/>
      </rPr>
      <t>{
    "id": "M2-MyM-1c-E-2",
    "stimulus": "&lt;p&gt;How many palms does the painting measure?&lt;/p&gt;&lt;div style=\"display:flex; justify-content:center;\"&gt;&lt;img src=\"https://blueberry-assets.oneclick.es/M2_MyM_1c_6.svg\"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"5"
            }
        ],
        "uniques": true
    },
    "algorithm": {
        "name": "calculateOperation",
        "params": {
            "method": "equivLiteral",
            "keyboard": "NUMERICAL"
        }
    }
}</t>
    </r>
  </si>
  <si>
    <t>¿Cuántos palmos mide la maleta?
M2-MyM-1c-7</t>
  </si>
  <si>
    <t>A1= 4</t>
  </si>
  <si>
    <r>
      <rPr>
        <rFont val="Calibri"/>
        <color rgb="FF000000"/>
        <sz val="12.0"/>
      </rPr>
      <t>{
    "id": "M2-MyM-1c-E-3",
    "stimulus": "&lt;p&gt;How many palms does the suitcase measure?&lt;/p&gt;&lt;div style=\"display:flex; justify-content:center;\"&gt;&lt;img src=\"https://blueberry-assets.oneclick.es/M2_MyM_1c_7.svg\" width=\"300\"&gt;&lt;/img&gt;&lt;/div&gt;",
    "template": "It measures {{response}} palms.",
    "hint": "&lt;div style=\"display:flex; justify-content:center;\"&gt;&lt;img src=\"https://blueberry-assets.oneclick.es/M2-MyM-1c-1b.svg\" width=\"300\"&gt;&lt;/img&gt;&lt;/div&gt;",
    "feedback": "&lt;div style=\"display:flex; justify-content:center;\"&gt;&lt;img src=\"</t>
    </r>
    <r>
      <rPr>
        <rFont val="Calibri"/>
        <color rgb="FF1155CC"/>
        <sz val="12.0"/>
        <u/>
      </rPr>
      <t>https://blueberry-assets.oneclick.es/M2-MyM-1c-1b.svg</t>
    </r>
    <r>
      <rPr>
        <rFont val="Calibri"/>
        <color rgb="FF000000"/>
        <sz val="12.0"/>
      </rPr>
      <t>\" width=\"300\"&gt;&lt;/img&gt;&lt;/div&gt;",
    "seed": {
        "parameters": [],
        "calculated": [
            {
                "name": "A1",
                "label": "{{function}}",
                "function": "4"
            }
        ],
        "uniques": true
    },
    "algorithm": {
        "name": "calculateOperation",
        "params": {
            "method": "equivLiteral",
            "keyboard": "NUMERICAL"
        }
    }
}</t>
    </r>
  </si>
  <si>
    <t>M2-MyM-1d</t>
  </si>
  <si>
    <t>Utiliza el metro como unidad de medida para expresar la longitud de objetos dados</t>
  </si>
  <si>
    <t>Une las imágenes con su medida.</t>
  </si>
  <si>
    <t>Q1 = List = M2-MyM-1d-1, M2-MyM-1d-2, M2-MyM-1d-3
Q2 = List = M2-MyM-1d-4, M2-MyM-1d-5, M2-MyM-1d-6
Q3 = List = M2-MyM-1d-7, M2-MyM-1d-8, M2-MyM-1d-9</t>
  </si>
  <si>
    <t>A1=$$IMG={{Q1}}#Entre 5 m y 10 m
A2=$$IMG={{Q2}}#Entre 1 m y 2 m
A3=$$IMG={{Q3}}#Entre 25 m y 70 m</t>
  </si>
  <si>
    <t>&lt;p&gt;La longitud de objetos de gran tamaño se mide con el &lt;b&gt;metro.&lt;/b&gt;&lt;/p&gt;</t>
  </si>
  <si>
    <t>{
    "id": "M2-MyM-1d-I-1",
    "stimulus": "&lt;p&gt;Drag the measures with their images.&lt;/p&gt;",
    "hint": "&lt;p&gt;The length of large objects is measured with &lt;b&gt;meters&lt;/b&gt;.&lt;/p&gt;",
    "feedback": "&lt;p&gt;The length of large objects is measured with &lt;b&gt;meters&lt;/b&gt;.&lt;/p&gt;",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"Between 5 m and 10 m"
            },
            {
                "name": "A2",
                "label": "&lt;div style=\"display:flex; justify-content:center;\"&gt;&lt;img src=\"https://blueberry-assets.oneclick.es/{{Q2}}\" width=\"100\"&gt;&lt;/img&gt;&lt;/div&gt;",
                "function": "Between 1 m and 2 m"
            },
            {
                "name": "A3",
                "label": "&lt;div style=\"display:flex; justify-content:center;\"&gt;&lt;img src=\"https://blueberry-assets.oneclick.es/{{Q3}}\" width=\"100\"&gt;&lt;/img&gt;&lt;/div&gt;",
                "function": "Between 25 m and 70 m"
            }
        ],
        "uniques": true
    },
    "algorithm": {
        "name": "linkOperationResult",
        "template": "match list",
        "params": {
            "invert": true
        }
    }
}</t>
  </si>
  <si>
    <t>Observa la imagen y selecciona cuánto mide lo representado.
$$IMG={{Q1}}</t>
  </si>
  <si>
    <t>Q1 = List = M2-MyM-1d-1, M2-MyM-1d-2, M2-MyM-1d-3
Q2 = Min= 5; Max= 10; Step= 1
Q3 = List= 1,2
Q2 = Min= 25; Max= 70; Step= 5</t>
  </si>
  <si>
    <t>A1 = {{Q2}}*
A2 = {{Q3}}
A3 = {{Q4}}</t>
  </si>
  <si>
    <t>{
    "id": "M2-MyM-1d-E-1",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t>
  </si>
  <si>
    <t>Q1 = List = M2-MyM-1d-4, M2-MyM-1d-5, M2-MyM-1d-6
Q2 = Min= 5; Max= 10; Step= 1
Q3 = List= 1,2
Q2 = Min= 25; Max= 70; Step= 5</t>
  </si>
  <si>
    <t>A1 = {{Q2}}
A2 = {{Q3}}*
A3 = {{Q4}}</t>
  </si>
  <si>
    <t>{
    "id": "M2-MyM-1d-E-2",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t>
  </si>
  <si>
    <t>Q1 = List = M2-MyM-1d-7, M2-MyM-1d-8, M2-MyM-1d-9
Q2 = Min= 5; Max= 10; Step= 1
Q3 = List= 1,2
Q2 = Min= 25; Max= 70; Step= 5</t>
  </si>
  <si>
    <t>A1 = {{Q2}}
A2 = {{Q3}}
A3 = {{Q4}}*</t>
  </si>
  <si>
    <t>{
    "id": "M2-MyM-1d-E-3",
    "stimulus": "&lt;p&gt;Look at the image and select how long this field is.&lt;/p&gt;&lt;div style=\"display:flex; justify-content:center;\"&gt;&lt;img src=\"https://blueberry-assets.oneclick.es/{{Q1}}\" width=\"300\"&gt;&lt;/img&gt;&lt;/div&gt;",
    "hint": "&lt;p&gt;The length of large objects is measured with &lt;b&gt;meters&lt;/b&gt;.&lt;/p&gt;",
    "feedback": "&lt;p&gt;The length of large objects is measured with &lt;b&gt;meters&lt;/b&gt;.&lt;/p&gt;",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t>
  </si>
  <si>
    <t>M2-MyM-1e</t>
  </si>
  <si>
    <t>Identifica el largo, ancho y alto de objetos</t>
  </si>
  <si>
    <t>Observa la imagen y selecciona qué se está señalando.
$$IMG=M2-MyM-1e-2</t>
  </si>
  <si>
    <t>A1= El largo*
A2= El ancho
A3= El alto</t>
  </si>
  <si>
    <t>$$IMG=M2-MyM-1e-1</t>
  </si>
  <si>
    <r>
      <rPr>
        <rFont val="Calibri"/>
        <color rgb="FF000000"/>
        <sz val="12.0"/>
      </rPr>
      <t>{
    "id": "M2-MyM-1e-I-1",
    "stimulus": "&lt;p&gt;Look at the image and select what is pointed out.&lt;/p&gt;&lt;div style=\"display:flex; justify-content:center;\"&gt;&lt;img src=\"https://blueberry-assets.oneclick.es/M2_MyM_1e_2.svg\" width=\"300\"&gt;&lt;/img&gt;&lt;/div&gt;",
    "hint": "&lt;div style=\"display:flex; justify-content:center;\"&gt;&lt;img src=\"</t>
    </r>
    <r>
      <rPr>
        <rFont val="Calibri"/>
        <color rgb="FF1155CC"/>
        <sz val="12.0"/>
        <u/>
      </rPr>
      <t>https://blueberry-assets.oneclick.es/M2-MyM-1e-1b.svg</t>
    </r>
    <r>
      <rPr>
        <rFont val="Calibri"/>
        <color rgb="FF000000"/>
        <sz val="12.0"/>
      </rPr>
      <t>\"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</si>
  <si>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$$IMG=M2-MyM-1e-3</t>
  </si>
  <si>
    <t>A1= El largo
A2= El ancho*
A3= El alto</t>
  </si>
  <si>
    <r>
      <rPr>
        <rFont val="Calibri"/>
        <color rgb="FF000000"/>
        <sz val="12.0"/>
      </rPr>
      <t>{
    "id": "M2-MyM-1e-I-2",
    "stimulus": "&lt;p&gt;Look at the image and select what is pointed out.&lt;/p&gt;&lt;div style=\"display:flex; justify-content:center;\"&gt;&lt;img src=\"https://blueberry-assets.oneclick.es/M2_MyM_1e_3.svg\"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</si>
  <si>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$$IMG=M2-MyM-1e-4</t>
  </si>
  <si>
    <t>A1= El largo
A2= El ancho
A3= El alto*</t>
  </si>
  <si>
    <r>
      <rPr>
        <rFont val="Calibri"/>
        <color rgb="FF000000"/>
        <sz val="12.0"/>
      </rPr>
      <t>{
    "id": "M2-MyM-1e-I-3",
    "stimulus": "&lt;p&gt;Look at the image and select what is pointed out.&lt;/p&gt;&lt;div style=\"display:flex; justify-content:center;\"&gt;&lt;img src=\"https://blueberry-assets.oneclick.es/M2_MyM_1e_4.svg\"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t>
    </r>
  </si>
  <si>
    <t>Observa la imagen y selecciona qué se está señalando.
$$IMG=M2-MyM-1e-5</t>
  </si>
  <si>
    <r>
      <rPr>
        <rFont val="Calibri"/>
        <color rgb="FF000000"/>
        <sz val="12.0"/>
      </rPr>
      <t>{
    "id": "M2-MyM-1e-I-4",
    "stimulus": "&lt;p&gt;Look at the image and select what is pointed out.&lt;/p&gt;&lt;div style=\"display:flex; justify-content:center;\"&gt;&lt;img src=\"https://blueberry-assets.oneclick.es/M2_MyM_1e_5.svg\"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</si>
  <si>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$$IMG=M2-MyM-1e-6</t>
  </si>
  <si>
    <r>
      <rPr>
        <rFont val="Calibri"/>
        <color rgb="FF000000"/>
        <sz val="12.0"/>
      </rPr>
      <t>{
    "id": "M2-MyM-1e-I-5",
    "stimulus": "&lt;p&gt;Look at the image and select what is pointed out.&lt;/p&gt;&lt;div style=\"display:flex; justify-content:center;\"&gt;&lt;img src=\"https://blueberry-assets.oneclick.es/M2_MyM_1e_6.svg\" width=\"300\"&gt;&lt;/img&gt;&lt;/div&gt;",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t>
    </r>
  </si>
  <si>
    <t>Observa la imagen y selecciona qué se está señalando.
$$IMG=M2-MyM-1e-7</t>
  </si>
  <si>
    <r>
      <rPr>
        <rFont val="Calibri"/>
        <color rgb="FF000000"/>
        <sz val="12.0"/>
      </rPr>
      <t>{
    "id": "M2-MyM-1e-I-6",
    "stimulus": "&lt;p&gt;Look at the image and select what is pointed out.&lt;/p&gt;&lt;div style=\"display:flex; justify-content:center;\"&gt;&lt;img src=\"https://blueberry-assets.oneclick.es/M2_MyM_1e_7.svg\" width=\"250\"&gt;&lt;/img&gt;&lt;/div&gt;",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t>
    </r>
  </si>
  <si>
    <t>Arrastra qué medida se está señalando en esta imagen.
$$IMG=M2-MyM-1e-8</t>
  </si>
  <si>
    <t>A1= largo*
A2= ancho
A3= alto</t>
  </si>
  <si>
    <t>{
    "id": "M2-MyM-1e-E-1",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"https://blueberry-assets.oneclick.es/M2_MyM_1e_8.png",
                "width": 500,
                "height": 200,
                "alt": "",
                "title": "",
                "percent": 1.2
            },
            "responses": [
                {
                    "x": 70,
                    "y": 260,
                    "z": 15,
                    "width": 60,
                    "height": 30,
                    "pointer": ""
                }
            ],
            "fontSize": 10
        }
    }
}</t>
  </si>
  <si>
    <t>Arrastra qué medida se está señalando en esta imagen.
$$IMG=M2-MyM-1e-9</t>
  </si>
  <si>
    <t>A1= largo
A2= ancho*
A3= alto</t>
  </si>
  <si>
    <t>{
    "id": "M2-MyM-1e-E-2",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"https://blueberry-assets.oneclick.es/M2_MyM_1e_9.png",
                "width": 650,
                "height": 300,
                "alt": "",
                "title": "",
                "percent": 1.2
            },
            "responses": [
                {
                    "x": 180,
                    "y": 260,
                    "z": 15,
                    "width": 60,
                    "height": 25,
                    "pointer": ""
                }
            ],
            "fontSize": 10
        }
    }
}</t>
  </si>
  <si>
    <t>Arrastra qué medida se está señalando en esta imagen.
$$IMG=M2-MyM-1e-10</t>
  </si>
  <si>
    <t>A1= largo
A2= ancho
A3= alto*</t>
  </si>
  <si>
    <r>
      <rPr>
        <rFont val="Calibri"/>
        <color rgb="FF000000"/>
        <sz val="12.0"/>
      </rPr>
      <t>{
    "id": "M2-MyM-1e-E-3",
    "stimulus": "&lt;p&gt;Drag which measurement is pointed out in this image.&lt;/p&gt;",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"https://blueberry-assets.oneclick.es/M2_MyM_1e_10.png",
                "width": 650,
                "height": 300,
                "alt": "",
                "title": "",
                "percent": 1.2
            },
            "responses": [
                {
                    "x": 230,
                    "y": 120,
                    "z": 15,
                    "width": 60,
                    "height": 30,
                    "pointer": ""
                }
            ],
            "fontSize": 10
        }
    }
}</t>
    </r>
  </si>
  <si>
    <t>Arrastra qué medida se está señalando en esta imagen.
$$IMG=M2-MyM-1e-11</t>
  </si>
  <si>
    <r>
      <rPr>
        <rFont val="Calibri"/>
        <color rgb="FF000000"/>
        <sz val="12.0"/>
      </rPr>
      <t>{
    "id": "M2-MyM-1e-E-4",
    "stimulus": "&lt;p&gt;Drag which measurement is pointed out in this image.&lt;/p&gt;",
    "hint": "&lt;div style=\"display:flex; justify-content:center;\"&gt;&lt;img src=\"https://blueberry-assets.oneclick.es/M2-MyM-1e-1b.svg\" width=\"300\"&gt;&lt;/img&gt;&lt;/div&gt;",
    "feedback": "&lt;div style=\"display:flex; justify-content:center;\"&gt;&lt;img src=\"</t>
    </r>
    <r>
      <rPr>
        <rFont val="Calibri"/>
        <color rgb="FF1155CC"/>
        <sz val="12.0"/>
        <u/>
      </rPr>
      <t>https://blueberry-assets.oneclick.es/M2-MyM-1e-1b.svg</t>
    </r>
    <r>
      <rPr>
        <rFont val="Calibri"/>
        <color rgb="FF000000"/>
        <sz val="12.0"/>
      </rPr>
      <t>\"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"https://blueberry-assets.oneclick.es/M2_MyM_1e_11.png",
                "width": 650,
                "height": 300,
                "alt": "",
                "title": "",
                "percent": 1.2
            },
            "responses": [
                {
                    "x": 40,
                    "y": 195,
                    "z": 15,
                    "width": 60,
                    "height": 30,
                    "pointer": ""
                }
            ],
            "fontSize": 10
        }
    }
}</t>
    </r>
  </si>
  <si>
    <t>Arrastra qué medida se está señalando en esta imagen.
$$IMG=M2-MyM-1e-12</t>
  </si>
  <si>
    <t>{
    "id": "M2-MyM-1e-E-5",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"https://blueberry-assets.oneclick.es/M2_MyM_1e_12.png",
                "width": 650,
                "height": 300,
                "alt": "",
                "title": "",
                "percent": 1.1
            },
            "responses": [
                {
                    "x": 280,
                    "y": 180,
                    "z": 15,
                    "width": 100,
                    "height": 35,
                    "pointer": ""
                }
            ],
            "fontSize": 10
        }
    }
}</t>
  </si>
  <si>
    <t>Arrastra qué medida se está señalando en esta imagen.
$$IMG=M2-MyM-1e-13</t>
  </si>
  <si>
    <t>{
    "id": "M2-MyM-1e-E-6",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"https://blueberry-assets.oneclick.es/M2_MyM_1e_13.png",
                "width": 650,
                "height": 300,
                "alt": "",
                "title": "",
                "percent": 1.1
            },
            "responses": [
                {
                    "x": 240,
                    "y": 137,
                    "z": 15,
                    "width": 100,
                    "height": 35,
                    "pointer": ""
                }
            ],
            "fontSize": 10
        }
    }
}</t>
  </si>
  <si>
    <t>M2-MyM-2a</t>
  </si>
  <si>
    <t>Suma y resta medidas de longitud, dando el resultado en la unidad determinada</t>
  </si>
  <si>
    <t>Selecciona el resultado de la resta {{T1}} {{Q11}} − {{Q2}} {{Q11}}.
{{A1}} {{Q11}}*
{{A1}} {{Q22}}
{{A1}} {{Q33}}
{{A2}} {{Q11}}
{{A3}} {{Q22}}</t>
  </si>
  <si>
    <t xml:space="preserve">Q1= Min = 10; Max = 100; Step = 1
Q2= Min = 10; Max = 100; Step = 1
Q3= Min = 1; Max = 9; Step = 1
Q4= Min = 1; Max = 10; Step = 1
Q11= "km", "m", "cm"
Q22= "km", "m", "cm"
Q33= "km", "m", "cm"
</t>
  </si>
  <si>
    <t>T1 = {{Q1}} + {{Q2}}
A1 = {{Q1}}
A2 = {{Q1}}+{{Q3}}
A3 = {{Q1}}+{{Q4}}</t>
  </si>
  <si>
    <t>&lt;p&gt;Resta las medidas&lt;/p&gt;</t>
  </si>
  <si>
    <t>&lt;p&gt;Como las medidas están expresadas en la misma unidad, solo hay que restar.&lt;/p&gt;</t>
  </si>
  <si>
    <t>{
    "id": "M2-MyM-2a-I-1",
    "stimulus": "&lt;p&gt;Select the result of this subtraction.&lt;/p&gt;&lt;p&gt;{{T1}} {{Q11}} − {{Q2}} {{Q11}}.&lt;/p&gt;",
    "hint": "&lt;p&gt;Subtract the measures.&lt;/p&gt;",
    "feedback": "&lt;p&gt;Since the measures are expressed in the same unit, just subtract.&lt;/p&gt;",
    "seed": {
        "parameters": [
            {
                "name": "Q1",
                "label": null,
                "min": 10,
                "max": 100,
                "step": 1
            },
            {
                "name": "Q2",
                "label": null,
                "min": 10,
                "max": 100,
                "step": 1
            },
            {
                "name": "Q3",
                "label": null,
                "min": 1,
                "max": 9,
                "step": 1
            },
            {
                "name": "Q4",
                "label": null,
                "min": 1,
                "max": 10,
                "step": 1
            },
            {
                "name": "Q11",
                "label": null,
                "list": [
                    "m",
                    "cm"
                ]
            },
            {
                "name": "Q22",
                "label": null,
                "list": [
                    "m",
                    "cm"
                ]
            },
            {
                "name": "Q33",
                "label": null,
                "list": [
                    "m",
                    "cm"
                ]
            }
        ],
        "calculated": [
            {
                "name": "T1",
                "label": "{{function}}",
                "function": "{{Q1}} + {{Q2}}",
                "temp": true
            },
            {
                "name": "T2",
                "label": "{{function}}",
                "function": "{{Q1}} + {{Q3}}",
                "temp": true
            },
            {
                "name": "T3",
                "label": "{{function}}",
                "function": "{{Q1}} + {{Q4}}",
                "temp": true
            },
            {
                "name": "A1",
                "label": "{{Q1}} {{Q11}}"
            },
            {
                "name": "A2",
                "label": "{{Q1}} {{Q22}}",
                "incorrect": true
            },
            {
                "name": "A4",
                "label": "{{T2}} {{Q11}}",
                "incorrect": true
            },
            {
                "name": "A5",
                "label": "{{T3}} {{Q22}}",
                "incorrect": true
            }
        ],
        "uniques": true
    },
    "algorithm": {
        "name": "trueFalse",
        "template": "Multiple choice – standard",
        "params": {
            "countCorrect": 1,
            "countIncorrect": 2,
            "showCheckIcon":false,"columns":3
        }
    }
}</t>
  </si>
  <si>
    <t>&lt;p&gt;Selecciona verdadero o falso.&lt;/p&gt;</t>
  </si>
  <si>
    <t>True or False</t>
  </si>
  <si>
    <t>Q1-Q4= Min = 10; Max = 100; Step = 1
Q11=List=km,m,cm
Q22=List=km,m,cm
Q33=List=km,m,cm</t>
  </si>
  <si>
    <t>T1={{Q1}}+{{Q2}}
T2={{Q3}}+{{Q4}}
A1={{Q1}} {{Q11}} + {{Q2}} {{Q11}} = {{T1}} {{Q11}}#*
A2={{Q3}} {{Q33}} + {{Q4}} {{Q33}} = {{T2}} {{Q33}}#*
A3={{Q3}} {{Q33}} + {{Q4}} {{Q33}} = {{T2}} {{Q22}}#|{{Q3}} {{Q33}} + {{Q4}} {{Q33}} = {{T2}} {{Q33}}
A4={{Q1}} {{Q11}} + {{Q2}} {{Q11}} = {{T1}} {{Q22}}#|{{Q1}} {{Q11}} + {{Q2}} {{Q11}} = {{T1}} {{Q11}}
A5={{Q3}} {{Q33}} + {{Q4}} {{Q33}} = {{T1}} {{Q33}}#|{{Q3}} {{Q33}} + {{Q4}} {{Q33}} = {{T2}} {{Q33}}
A6={{Q1}} {{Q11}} + {{Q2}} {{Q11}} = {{T2}} {{Q11}}#|{{Q1}} {{Q11}} + {{Q2}} {{Q11}} = {{T1}} {{Q11}}</t>
  </si>
  <si>
    <t>&lt;p&gt;Suma las medidas&lt;/p&gt;</t>
  </si>
  <si>
    <t>&lt;p&gt;Como las medidas están expresadas en la misma unidad, solo hay que sumar.&lt;/p&gt;</t>
  </si>
  <si>
    <t>{
    "id": "M2-MyM-2a-I-2",
    "stimulus": "&lt;p&gt;Select true or false.&lt;/p&gt;",
    "hint": "&lt;p&gt;Add the measures.&lt;/p&gt;",
    "feedback": "&lt;p&gt;Since the measures are expressed in the same unit, you only have to add.&lt;/p&gt;",
    "seed": {
        "parameters": [
            {
                "name": "Q1",
                "label": null,
                "min": 10,
                "max": 100,
                "step": 1
            },
            {
                "name": "Q2",
                "label": null,
                "min": 10,
                "max": 100,
                "step": 1
            },
            {
                "name": "Q3",
                "label": null,
                "min": 10,
                "max": 100,
                "step": 1
            },
            {
                "name": "Q4",
                "label": null,
                "min": 10,
                "max": 100,
                "step": 1
            },
            {
                "name": "Q11",
                "label": null,
                "list": [
                    "m",
                    "cm"
                ]
            },
            {
                "name": "Q22",
                "label": null,
                "list": [
                    "m",
                    "cm"
                ]
            },
            {
                "name": "Q33",
                "label": null,
                "list": [
                    "m",
                    "cm"
                ]
            }
        ],
        "calculated": [
            {
                "name": "T1",
                "label": "{{function}}",
                "function": "{{Q1}}+{{Q2}}",
                "temp": true
            },
            {
                "name": "T2",
                "label": "{{function}}",
                "function": "{{Q3}}+{{Q4}}",
                "temp": true
            },
            {
                "name": "A1",
                "label": "{{Q1}} {{Q11}} + {{Q2}} {{Q11}} = {{T1}} {{Q11}}",
                "function": ""
            },
            {
                "name": "A2",
                "label": "{{Q3}} {{Q33}} + {{Q4}} {{Q33}} = {{T2}} {{Q33}}",
                "function": ""
            },
            {
                "name": "A3",
                "label": "{{Q3}} {{Q33}} + {{Q4}} {{Q33}} = {{T2}} {{Q22}}",
                "function": "",
                "incorrect": true,
                "feedback": "{{Q3}} {{Q33}} + {{Q4}} {{Q33}} = {{T2}} {{Q33}}"
            },
            {
                "name": "A4",
                "label": "{{Q1}} {{Q11}} + {{Q2}} {{Q11}} = {{T1}} {{Q22}}",
                "function": "",
                "incorrect": true,
                "feedback": "{{Q1}} {{Q11}} + {{Q2}} {{Q11}} = {{T1}} {{Q11}}"
            },
            {
                "name": "A5",
                "label": "{{Q3}} {{Q33}} + {{Q4}} {{Q33}} = {{T1}} {{Q33}}",
                "function": "",
                "incorrect": true,
                "feedback": "{{Q3}} {{Q33}} + {{Q4}} {{Q33}} = {{T2}} {{Q33}}"
            },
            {
                "name": "A6",
                "label": "{{Q1}} {{Q11}} + {{Q2}} {{Q11}} = {{T2}} {{Q11}}",
                "function": "",
                "incorrect": true,
                "feedback": "{{Q1}} {{Q11}} + {{Q2}} {{Q11}} = {{T1}} {{Q11}}"
            }
        ],
        "uniques": true
    },
    "algorithm": {
        "name": "trueFalse",
        "template": "Choice matrix – inline",
        "params": {
            "countCorrect": 2,
            "countIncorrect": 1,
            "showCheckIcon": false,
            "options": [
                "True",
                "False"
            ]
        }
    }
}</t>
  </si>
  <si>
    <t>Escribe el resultado de la suma.</t>
  </si>
  <si>
    <t>{{Q1}} {{Q11}} + {{Q2}} {{Q11}} = {{A1}} {{Q11}}</t>
  </si>
  <si>
    <t>Q1-Q2= Min = 10; Max = 100; Step = 1
Q11= "km", "m", "cm"</t>
  </si>
  <si>
    <t xml:space="preserve">A1 = {{Q1}}+{{Q2}}
</t>
  </si>
  <si>
    <t>{
    "id": "M2-MyM-2a-E-1",
    "stimulus": "&lt;p&gt;Type the result of the addition.&lt;/p&gt;",
    "template": "&lt;p&gt;{{Q1}} {{Q11}} + {{Q2}} {{Q11}} = {{response}} {{Q11}}&lt;/p&gt;",
    "hint": "&lt;p&gt;Add the measures.&lt;/p&gt;",
    "feedback": "&lt;p&gt;Since the measures are expressed in the same unit, you only have to add.&lt;/p&gt;",
    "seed": {
        "parameters": [
            {
                "name": "Q1",
                "label": null,
                "min": 10,
                "max": 100,
                "step": 1
            },
            {
                "name": "Q2",
                "label": null,
                "min": 10,
                "max": 100,
                "step": 1
            },
            {
                "name": "Q11",
                "label": null,
                "list": [
                    "m",
                    "cm"
                ]
            }
        ],
        "calculated": [
            {
                "name": "A1",
                "function": "{{Q1}}+{{Q2}}"
            }
        ],
        "uniques": true
    },
    "algorithm": {
        "name": "calculateOperation",
        "params": {
            "method": "equivLiteral",
            "keyboard": "NUMERICAL"
        }
    }
}</t>
  </si>
  <si>
    <t>Escribe el resultado de la resta.</t>
  </si>
  <si>
    <t>{{T1}} {{Q11}} − {{Q2}} {{Q11}} = {{A1}} {{Q11}}</t>
  </si>
  <si>
    <t>{
    "id": "M2-MyM-2a-E-2",
    "stimulus": "&lt;p&gt;Type the result of this subtraction.&lt;/p&gt;",
    "template": "&lt;p&gt;{{T1}} {{Q11}} − {{Q2}} {{Q11}} = {{response}} {{Q11}}&lt;/p&gt;",
    "hint": "&lt;p&gt;Subtract the measures.&lt;/p&gt;",
    "feedback": "&lt;p&gt;Since the measures are expressed in the same unit, just subtract.&lt;/p&gt;",
    "seed": {
        "parameters": [
            {
                "name": "Q1",
                "label": null,
                "min": 10,
                "max": 100,
                "step": 1
            },
            {
                "name": "Q2",
                "label": null,
                "min": 10,
                "max": 100,
                "step": 1
            },
            {
                "name": "Q11",
                "label": null,
                "list": [
                    "m",
                    "cm"
                ]
            }
        ],
        "calculated": [
            {
                "name": "T1",
                "function": "{{Q1}}+{{Q2}}",
                "temp": true
            },
            {
                "name": "A1",
                "function": "{{Q1}}"
            }
        ],
        "uniques": true
    },
    "algorithm": {
        "name": "calculateOperation",
        "params": {
            "method": "equivLiteral",
            "keyboard": "NUMERICAL"
        }
    }
}</t>
  </si>
  <si>
    <t>Roberto tiene una cuerda de {{Q2}} m que ha atado a una cuerda de {{Q1}} m. ¿Cuánto mide la cuerda ahora?</t>
  </si>
  <si>
    <t>Mide {{A1}} m.</t>
  </si>
  <si>
    <t>Q1-Q2= Min=2; Max=20; Step=1</t>
  </si>
  <si>
    <t>A1= {{Q1}}+{{Q2}}</t>
  </si>
  <si>
    <t>{
    "id": "M2-MyM-2a-A-1",
    "stimulus": "&lt;p&gt;Robert has a {{Q2}} m rope that he has tied to another one of {{Q1}} m. How long is the rope now?&lt;/p&gt;",
    "template": "&lt;p&gt;It measures {{response}} m.&lt;/p&gt;",
    "hint": "&lt;p&gt;Add the measures.&lt;/p&gt;",
    "feedback": "&lt;p&gt;Since the measures are expressed in the same unit, you only have to add.&lt;/p&gt;",
    "seed": {
        "parameters": [
            {
                "name": "Q1",
                "label": null,
                "min": 2,
                "max": 20,
                "step": 1
            },
            {
                "name": "Q2",
                "label": null,
                "min": 2,
                "max": 20,
                "step": 1
            }
        ],
        "calculated": [
            {
                "name": "A1",
                "function": "{{Q1}}+{{Q2}}"
            }
        ],
        "uniques": true
    },
    "algorithm": {
        "name": "calculateOperation",
        "params": {
            "method": "equivLiteral",
            "keyboard": "NUMERICAL"
        }
    }
}</t>
  </si>
  <si>
    <t>Lucía escala una montaña de {{T1}} m. Si ya ha ascendido {{Q2}} m. ¿Cuántos metros le faltan para llegar a la cima?</t>
  </si>
  <si>
    <t>Faltan {{A1}} m.</t>
  </si>
  <si>
    <t>Q1-Q2= Min = 100; Max = 300; Step = 1</t>
  </si>
  <si>
    <t>T1={{Q1}}+{{Q2}}
A1={{Q1}}</t>
  </si>
  <si>
    <t>{
    "id": "M2-MyM-2a-A-2",
    "stimulus": "&lt;p&gt;Lucy climbs a {{T1}} m mountain. If she has already climbed {{Q2}} m. How many meters does she have left to reach the top?&lt;/p&gt;",
    "template": "&lt;p&gt;She has {{response}} m left.&lt;/p&gt;",
    "hint": "&lt;p&gt;Subtract the measures&lt;/p&gt;",
    "feedback": "&lt;p&gt;Since the measures are expressed in the same unit, just subtract.&lt;/p&gt;",
    "seed": {
        "parameters": [
            {
                "name": "Q1",
                "label": null,
                "min": 100,
                "max": 300,
                "step": 1
            },
            {
                "name": "Q2",
                "label": null,
                "min": 100,
                "max": 300,
                "step": 1
            }
        ],
        "calculated": [
            {
                "name": "T1",
                "function": "{{Q1}}+{{Q2}}",
                "temp": true
            },
            {
                "name": "A1",
                "function": "{{Q1}}"
            }
        ],
        "uniques": true
    },
    "algorithm": {
        "name": "calculateOperation",
        "params": {
            "method": "equivLiteral",
            "keyboard": "NUMERICAL"
        }
    }
}</t>
  </si>
  <si>
    <t>Juan medía hace unos años {{Q1}} cm y ha crecido {{Q2}} cm. ¿Cuánto mide ahora?</t>
  </si>
  <si>
    <t>Juan mide {{A1}} cm.</t>
  </si>
  <si>
    <t xml:space="preserve">Q1= Min = 80; Max = 100; Step = 1
Q2= Min = 10; Max = 50; Step = 1
</t>
  </si>
  <si>
    <t>{
    "id": "M2-MyM-2a-A-3",
    "stimulus": "&lt;p&gt;John was {{Q1}} cm tall a few years ago and has grown {{Q2}} cm. How tall is he now?&lt;/p&gt;",
    "template": "&lt;p&gt;John is {{response}} cm tall now.&lt;/p&gt;",
    "hint": "&lt;p&gt;Add the measures.&lt;/p&gt;",
    "feedback": "&lt;p&gt;Since the measures are expressed in the same unit, you only have to add.&lt;/p&gt;",
    "seed": {
        "parameters": [
            {
                "name": "Q1",
                "label": null,
                "min": 80,
                "max": 100,
                "step": 1
            },
            {
                "name": "Q2",
                "label": null,
                "min": 10,
                "max": 50,
                "step": 1
            }
        ],
        "calculated": [
            {
                "name": "A1",
                "function": "{{Q1}}+{{Q2}}"
            }
        ],
        "uniques": true
    },
    "algorithm": {
        "name": "calculateOperation",
        "params": {
            "method": "equivLiteral",
            "keyboard": "NUMERICAL"
        }
    }
}</t>
  </si>
  <si>
    <t>M2-MyM-13a</t>
  </si>
  <si>
    <t>Mide la longitud de un objeto usando reglas</t>
  </si>
  <si>
    <t>&lt;p&gt;¿Cuánto mide este tenedor? Elige la opción correcta.&lt;/p&gt;
$$IMG=M2_MyM_13a_1</t>
  </si>
  <si>
    <t>Q2 = list= 9, 10, 11, 12, 14, 15
Q3 = list= 9, 10, 11, 12, 14, 15</t>
  </si>
  <si>
    <t>A1=13 cm#*
A2={{Q2}} cm#
A3={{Q3}} cm#</t>
  </si>
  <si>
    <t>&lt;p&gt;Observa los números de la regla.&lt;/p&gt;</t>
  </si>
  <si>
    <t>&lt;p&gt;Para medir una longitud hay que fijarse en los números de la regla.&lt;/p&gt;</t>
  </si>
  <si>
    <t>{
    "id": "M2-MyM-13a-I-1",
    "stimulus": "&lt;p&gt;How long is this fork? Choose the correct option.&lt;/p&gt;&lt;div style=\"display:flex; justify-content:center;\"&gt;&lt;img src=\"https://blueberry-assets.oneclick.es/M2_MyM_13a_1.svg\" width=\"400\"&gt;&lt;/img&gt;&lt;/div&gt;",
    "hint": "&lt;p&gt;Look at the numbers on the ruler.&lt;/p&gt;",
    "feedback": "&lt;p&gt;To measure a length, look at the numbers on the ruler.&lt;/p&gt;",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</si>
  <si>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$$IMG=M2_MyM_13a_2</t>
  </si>
  <si>
    <t>Q2 = list= 11, 12, 13, 14, 16, 17
Q3 = list= 11, 12, 13, 14, 16, 17</t>
  </si>
  <si>
    <t>A1=15 cm#*
A2={{Q2}} cm#
A3={{Q3}} cm#</t>
  </si>
  <si>
    <t>{
    "id": "M2-MyM-13a-I-2",
    "stimulus": "&lt;p&gt;How long is this pen? Choose the correct option.&lt;/p&gt;&lt;div style=\"display:flex; justify-content:center;\"&gt;&lt;img src=\"https://blueberry-assets.oneclick.es/M2_MyM_13a_2.svg\" width=\"400\"&gt;&lt;/img&gt;&lt;/div&gt;",
    "hint": "&lt;p&gt;Look at the numbers on the ruler.&lt;/p&gt;",
    "feedback": "&lt;p&gt;To measure a length, look at the numbers on the ruler.&lt;/p&gt;",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t>
  </si>
  <si>
    <t>&lt;p&gt;¿Cuánto mide este bolígrafo? Elige la opción correcta.&lt;/p&gt;
$$IMG=M2_MyM_13a_3</t>
  </si>
  <si>
    <t>Q2 = list= 3, 4, 5, 7, 8, 9
Q3 = list= 3, 4, 5, 7, 8, 9</t>
  </si>
  <si>
    <t>A1=6 pulgadas#*
A2={{Q2}} pulgadas#
A3={{Q3}} pulgadas#</t>
  </si>
  <si>
    <t>{
    "id": "M2-MyM-13a-I-3",
    "stimulus": "&lt;p&gt;How long is this pen? Choose the correct option.&lt;/p&gt;&lt;div style=\"display:flex; justify-content:center;\"&gt;&lt;img src=\"https://blueberry-assets.oneclick.es/M2_MyM_13a_3.svg\" width=\"400\"&gt;&lt;/img&gt;&lt;/div&gt;",
    "hint": "&lt;p&gt;Look at the numbers on the ruler.&lt;/p&gt;",
    "feedback": "&lt;p&gt;To measure a length, look at the numbers on the ruler.&lt;/p&gt;",
    "seed": {
        "parameters": [
            {
                "name": "Q2",
                "label": null,
                "list": [
                    3,
                    4,
                    5,
                    7,
                    8,
                    9
                ]
            },
            {
                "name": "Q3",
                "label": null,
                "list": [
                    3,
                    4,
                    5,
                    7,
                    8,
                    9
                ]
            }
        ],
        "calculated": [
            {
                "name": "A1",
                "label": "6 inches"
            },
            {
                "name": "A2",
                "label": "{{Q2}} inches",
                "incorrect": true
            },
            {
                "name": "A3",
                "label": "{{Q3}} inches",
                "incorrect": true
            }
        ],
        "uniques": true
    },
    "algorithm": {
        "name": "trueFalse",
        "template": "Multiple choice – standard",
        "params": {
            "countCorrect": 1,
            "countIncorrect": 2,
            "showCheckIcon": false,
            "columns": 3
        }
    }
}</t>
  </si>
  <si>
    <t>&lt;p&gt;Completa la siguiente afirmación.&lt;/p&gt;
$$IMG=M2_MyM_13a_4</t>
  </si>
  <si>
    <t>&lt;p&gt;Las gafas miden {{response}} cm.&lt;/p&gt;</t>
  </si>
  <si>
    <t>A1 = 14</t>
  </si>
  <si>
    <t>{
    "id": "M2-MyM-13a-E-1",
    "stimulus": "&lt;p&gt;Complete the following statement.&lt;/p&gt;&lt;div style=\"display:flex; justify-content:center;\"&gt;&lt;img src=\"https://blueberry-assets.oneclick.es/M2_MyM_13a_4.svg\" width=\"400\"&gt;&lt;/img&gt;&lt;/div&gt;",
    "template": "&lt;p&gt;Theses glasses are {{response}} cm long.&lt;/p&gt;",
    "hint": "&lt;p&gt;Look at the numbers on the ruler.&lt;/p&gt;",
    "feedback": "&lt;p&gt;To measure a length, look at the numbers on the ruler.&lt;/p&gt;",
    "seed": {
        "parameters": [],
        "calculated": [
            {
                "name": "A1",
                "label": "{{function}}",
                "function": "14"
            }
        ],
        "uniques": true
    },
    "algorithm": {
        "name": "calculateOperation",
        "params": {
            "method": "equivLiteral",
            "keyboard": "NUMERICAL"
        }
    }
}</t>
  </si>
  <si>
    <t>&lt;p&gt;Completa la siguiente afirmación.&lt;/p&gt;
$$IMG=M2_MyM_13a_5</t>
  </si>
  <si>
    <t>&lt;p&gt;El largarto mide {{response}} cm.&lt;/p&gt;</t>
  </si>
  <si>
    <t>A1 = 18</t>
  </si>
  <si>
    <t>{
    "id": "M2-MyM-13a-E-2",
    "stimulus": "&lt;p&gt;Complete the following statement.&lt;/p&gt;&lt;div style=\"display:flex; justify-content:center;\"&gt;&lt;img src=\"https://blueberry-assets.oneclick.es/M2_MyM_13a_5.svg\" width=\"400\"&gt;&lt;/img&gt;&lt;/div&gt;",
    "template": "&lt;p&gt;The lizard measures {{response}} cm.&lt;/p&gt;",
    "hint": "&lt;p&gt;Look at the numbers on the ruler.&lt;/p&gt;",
    "feedback": "&lt;p&gt;To measure a length, look at the numbers on the ruler.&lt;/p&gt;",
    "seed": {
        "parameters": [],
        "calculated": [
            {
                "name": "A1",
                "label": "{{function}}",
                "function": "18"
            }
        ],
        "uniques": true
    },
    "algorithm": {
        "name": "calculateOperation",
        "params": {
            "method": "equivLiteral",
            "keyboard": "NUMERICAL"
        }
    }
}</t>
  </si>
  <si>
    <t>&lt;p&gt;Completa la siguiente afirmación.&lt;/p&gt;
$$IMG=M2_MyM_13a_6</t>
  </si>
  <si>
    <t>&lt;p&gt;El largarto mide {{response}} pulgadas.&lt;/p&gt;</t>
  </si>
  <si>
    <t>A1 = 7</t>
  </si>
  <si>
    <t>{
    "id": "M2-MyM-13a-E-3",
    "stimulus": "&lt;p&gt;Complete the following statement.&lt;/p&gt;&lt;div style=\"display:flex; justify-content:center;\"&gt;&lt;img src=\"https://blueberry-assets.oneclick.es/M2_MyM_13a_6.svg\" width=\"350\"&gt;&lt;/img&gt;&lt;/div&gt;",
    "template": "&lt;p&gt;The lizard measures {{response}} inches.&lt;/p&gt;",
    "hint": "&lt;p&gt;Look at the numbers on the ruler.&lt;/p&gt;",
    "feedback": "&lt;p&gt;To measure a length, look at the numbers on the ruler.&lt;/p&gt;",
    "seed": {
        "parameters": [],
        "calculated": [
            {
                "name": "A1",
                "label": "{{function}}",
                "function": "7"
            }
        ],
        "uniques": true
    },
    "algorithm": {
        "name": "calculateOperation",
        "params": {
            "method": "equivLiteral",
            "keyboard": "NUMERICAL"
        }
    }
}</t>
  </si>
  <si>
    <t>M2-MyM-14a</t>
  </si>
  <si>
    <t>Mide la longitud de un objeto con dos unidades diferentes</t>
  </si>
  <si>
    <t>&lt;p&gt;¿Cuánto mide este rectángulo? Cuenta las flechas y los centímetros.&lt;/p&gt;&lt;p&gt;&lt;img src=\"http://drive.google.com/uc?export=view&amp;id=1YgWPq9FoeKuD2OodaPMh5BETEbiq-aj-\"&lt;/img&gt;&lt;/p&gt;&lt;div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</si>
  <si>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&lt;p&gt;{{response}} flechas&lt;/p&gt;&lt;p&gt;{{response}} centímetros&lt;/p&gt;</t>
  </si>
  <si>
    <t>Q1 = min = 2; max = 12; step = 2
Q2 = list = ["http://drive.google.com/uc?export=view&amp;id=1jZBaZgJpzZ8anwfVvnRWQH0pF45IMWpT", "http://drive.google.com/uc?export=view&amp;id=1FPYFcaTV8-nL81JXYnGwe-fFvFvokknB", http://drive.google.com/uc?export=view&amp;id=1tLMLG9LDaRASx5wSqCoF-kmDLQGLqnNj"]
Q3 = min = 2; max = 12; step = 1
Q4 = min = 2; max = 12; step = 1
Q5 = min = 2; max = 12; step = 1
Q6 = min = 2; max = 12; step = 1</t>
  </si>
  <si>
    <t>T1 = '&lt;img src=\"{{Q2}}\"&gt;'.repeat({{Q1}})
group1 = A1*, A2, A3
group2 = A4*, A5, A6
A1 = {{Q1}}
A2 = {{Q3}}
A3 = {{Q4}}
A4 = {{Q1}}*1.5
A5 = math.round({{Q5}}*1.5)
A6 = math.round({{Q6}}*1.5)</t>
  </si>
  <si>
    <t>La longitud del rectángulo es la misma, pero las unidades son diferentes.</t>
  </si>
  <si>
    <t>{
    "id": "M2-MyM-14a-I-1",
    "stimulus": "&lt;p&gt;How long is this rectangle? Count the arrows and the centimeters.&lt;/p&gt;&lt;p&gt;&lt;img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arrows&lt;/p&gt;&lt;p&gt;{{response}} centimeters&lt;/p&gt;",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t>
  </si>
  <si>
    <t>Q1 = min = 2; max = 12; step = 2
Q2 = ["http://drive.google.com/uc?export=view&amp;id=1jZBaZgJpzZ8anwfVvnRWQH0pF45IMWpT", "http://drive.google.com/uc?export=view&amp;id=1FPYFcaTV8-nL81JXYnGwe-fFvFvokknB", "http://drive.google.com/uc?export=view&amp;id=1tLMLG9LDaRASx5wSqCoF-kmDLQGLqnNj"]</t>
  </si>
  <si>
    <t xml:space="preserve">T1 = '&lt;img src=\"{{Q2}}\"&gt;'.repeat({{Q1}})
A1 = {{Q1}}
A2 = {{Q1}}*1.5
</t>
  </si>
  <si>
    <t>{
    "id": "M2-MyM-14a-E-1",
    "stimulus": "&lt;p&gt;How long is this rectangle? Count the arrows and the centimeters.&lt;/p&gt;&lt;p&gt;&lt;img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"template": "&lt;p&gt;{{response}} arrows&lt;/p&gt;&lt;p&gt;{{response}} centimeters&lt;/p&gt;",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t>
  </si>
  <si>
    <t>M2-MyM-14b</t>
  </si>
  <si>
    <t>Compara las dos unidades que se usan para medir un mismo objeto</t>
  </si>
  <si>
    <t>&lt;p&gt;¿Cuál de las dos unidades es mayor?&lt;/p&gt;&lt;p&gt;&lt;div style=\"display:flex; flex-wrap: wrap;\"&gt;&lt;img src=\"http://drive.google.com/uc?export=view&amp;id=191FVMSZQN3cn3nInrzx67sYFSDN5HfRp\"&lt;/img&gt;{{T1}}&lt;/div&gt;&lt;/p&gt;&lt;p&gt;&lt;img src=\"http://drive.google.com/uc?export=view&amp;id=1YgWPq9FoeKuD2OodaPMh5BETEbiq-aj-\"&lt;/img&gt;&lt;/p&gt;&lt;p&gt;&lt;br&gt;&lt;/p&gt;&lt;p&gt;&lt;div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</si>
  <si>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Q1 = min = 2; max = 12; step = 2
Q2 = list = ["http://drive.google.com/uc?export=view&amp;id=1jZBaZgJpzZ8anwfVvnRWQH0pF45IMWpT", "http://drive.google.com/uc?export=view&amp;id=1FPYFcaTV8-nL81JXYnGwe-fFvFvokknB", "http://drive.google.com/uc?export=view&amp;id=1tLMLG9LDaRASx5wSqCoF-kmDLQGLqnNj"]</t>
  </si>
  <si>
    <t>T1 = '&lt;img src=\"{{Q2}}\"&gt;'.repeat({{Q1}})
A1 = Flechas
A2 = Centímetros",</t>
  </si>
  <si>
    <t>La longitud de los rectángulos es la misma, pero las unidades son diferentes.</t>
  </si>
  <si>
    <t>{
    "id": "M2-MyM-14b-I-1",
    "stimulus": "&lt;p&gt;Which of the two units is larger?&lt;/p&gt;&lt;p&gt;&lt;div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
            {
                "name": "A2",
                "label": "1 centimeter",
                "function": "",
                "incorrect": "true"
            }
        ],
        "uniques": true
    },
    "algorithm": {
        "name": "trueFalse",
        "template": "Multiple choice – standard",
        "params": {
            "countCorrect": 1,
            "countIncorrect": 1,
            "showCheckIcon": false,
            "columns": 2
        }
    }
}</t>
  </si>
  <si>
    <t>&lt;p&gt;¿Cuál de las dos unidades es mayor?&lt;/p&gt;&lt;p&gt;&lt;div style=\"display:flex; flex-wrap: wrap;\"&gt;&lt;img src=\"http://drive.google.com/uc?export=view&amp;id=191FVMSZQN3cn3nInrzx67sYFSDN5HfRp\"&lt;/img&gt;{{T1}}&lt;/div&gt;&lt;/p&gt;&lt;p&gt;&lt;img src=\"http://drive.google.com/uc?export=view&amp;id=1gU5-lYk3qrjZX8vosgm6EJ93VYriiTNW\"&lt;/img&gt;&lt;/p&gt;&lt;p&gt;&lt;br&gt;&lt;/p&gt;&lt;p&gt;&lt;div style=\"display:flex; flex-wrap: wrap;\"&gt;&lt;img src=\"http://drive.google.com/uc?export=view&amp;id=191FVMSZQN3cn3nInrzx67sYFSDN5HfRp\"&lt;/img&gt;{{T1}}&lt;/div&gt;&lt;/p&gt;&lt;div class=\"lemo-fixed-to-responsive\" style=\"max-width: 502px;max-height: 42px;position: relative;width: 100%;display: inline-block;\"&gt;&lt;img src=\"http://drive.google.com/uc?export=view&amp;id=157a9uK2ONakHexd2-qUOAa-HtTN26aPr\" alt=\"\" tabindex=\"0\"&gt;&lt;/img&gt;&lt;div class=\"lemo-graphie-container\" style=\"position: absolute;top: 0;left: 0;width: 100%;height: 100%;\"&gt;&lt;div class=\"lemo-graphie\" style=\"position: relative; width: 100%; height: 100%;\"&gt;&lt;span class=\"lemo-graphie-label\" style=\"position: absolute; left: 1.2%; top: 35%;\"&gt;0&lt;/span&gt;&lt;span class=\"lemo-graphie-label\" style=\"position: absolute; left: 6%; top: 35%;\"&gt;1&lt;/span&gt;&lt;span class=\"lemo-graphie-label\" style=\"position: absolute; left: 10.9%; top: 35%;\"&gt;2&lt;/span&gt;&lt;span class=\"lemo-graphie-label\" style=\"position: absolute; left: 15.6%; top: 35%;\"&gt;3&lt;/span&gt;&lt;span class=\"lemo-graphie-label\" style=\"position: absolute; left: 20.3%; top: 35%;\"&gt;4&lt;/span&gt;&lt;span class=\"lemo-graphie-label\" style=\"position: absolute; left: 25%; top: 35%;\"&gt;5&lt;/span&gt;&lt;span class=\"lemo-graphie-label\" style=\"position: absolute; left: 29.7%; top: 35%;\"&gt;6&lt;/span&gt;&lt;span class=\"lemo-graphie-label\" style=\"position: absolute; left: 34.5%; top: 35%;\"&gt;7&lt;/span&gt;&lt;span class=\"lemo-graphie-label\" style=\"position: absolute; left: 39.4%; top: 35%;\"&gt;8&lt;/span&gt;&lt;span class=\"lemo-graphie-label\" style=\"position: absolute; left: 44.1%; top: 35%;\"&gt;9&lt;/span&gt;&lt;span class=\"lemo-graphie-label\" style=\"position: absolute; left: 47.7%; top: 35%;\"&gt;10&lt;/span&gt;&lt;span class=\"lemo-graphie-label\" style=\"position: absolute; left: 52.6%; top: 35%;\"&gt;11&lt;/span&gt;&lt;span class=\"lemo-graphie-label\" style=\"position: absolute; left: 57.3%; top: 35%;\"&gt;12&lt;/span&gt;&lt;span class=\"lemo-graphie-label\" style=\"position: absolute; left: 62%; top: 35%;\"&gt;13&lt;/span&gt;&lt;span class=\"lemo-graphie-label\" style=\"position: absolute; left: 66.8%; top: 35%;\"&gt;14&lt;/span&gt;&lt;span class=\"lemo-graphie-label\" style=\"position: absolute; left: 71.6%; top: 35%;\"&gt;15&lt;/span&gt;&lt;span class=\"lemo-graphie-label\" style=\"position: absolute; left: 76.5%; top: 35%;\"&gt;16&lt;/span&gt;&lt;span class=\"lemo-graphie-label\" style=\"position: absolute; left: 81.3%; top: 35%;\"&gt;17&lt;/span&gt;&lt;span class=\"lemo-graphie-label\" style=\"position: absolute; left: 86.2%; top: 35%;\"&gt;18&lt;/span&gt;&lt;span class=\"lemo-graphie-label\" style=\"position: absolute; left: 91.1%; top: 35%;\"&gt;19&lt;/span&gt;&lt;span class=\"lemo-graphie-label\" style=\"position: absolute; left: 96%; top: 35%;\"&gt;20&lt;/span&gt;&lt;/div&gt;&lt;/div&gt;&lt;/div&gt;</t>
  </si>
  <si>
    <t>&lt;p&gt;La longitud de los rectángulos es la misma, pero las unidades son diferentes.&lt;/p&gt;</t>
  </si>
  <si>
    <t>{
    "id": "M2-MyM-14b-I-2",
    "stimulus": "&lt;p&gt;Which of the two units is larger?&lt;/p&gt;&lt;p&gt;&lt;div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"incorrect": "true"
            },
            {
                "name": "A2",
                "label": "1 centimeter",
                "function": ""
            }
        ],
        "uniques": true
    },
    "algorithm": {
        "name": "trueFalse",
        "template": "Multiple choice – standard",
        "params": {
            "countCorrect": 1,
            "countIncorrect": 1,
            "showCheckIcon": false,
            "columns": 2
        }
    }
}</t>
  </si>
  <si>
    <t>M2-MyM-15a</t>
  </si>
  <si>
    <t>Determina cuánto mide de más una medida de longitud que otra</t>
  </si>
  <si>
    <t>&lt;p&gt;El bastón de Emilio mide {{Q1}} cm. El de Roberta es {{Q2}} cm más largo. ¿Cuánto mide el bastón de Roberta? Arrastra la respuesta correcta.&lt;/p&gt;</t>
  </si>
  <si>
    <t>&lt;p&gt;Mide {{response}} cm.&lt;/p&gt;</t>
  </si>
  <si>
    <t>Q1 = min = 75; max = 85; step = 1
Q2 = min = 1; max = 10; step = 1
Q3 = min = 1; max = 10; step = 1
Q4 = min = 1; max = 10; step = 1</t>
  </si>
  <si>
    <t>&lt;p&gt;Tienes que sumar las dos medidas.&lt;/p&gt;</t>
  </si>
  <si>
    <t>&lt;p&gt;Tienes que sumar las dos medidas.&lt;/p&gt;&lt;p&gt;{{Q1}} + {{Q2}} = {{A1}} cm&lt;/p&gt;</t>
  </si>
  <si>
    <t>{
    "id": "M2-MyM-15a-I-1",
    "stimulus": "&lt;p&gt;Robert's cane is {{Q1}} cm long. Jessica's is {{Q2}} cm longer. How long is Jessica's cane? Drag the correct answer.&lt;/p&gt;",
    "template": "&lt;p&gt;It is {{response}} cm long.&lt;/p&gt;",
    "hint": "&lt;p&gt;You have to add the two measurements together.&lt;/p&gt;",
    "feedback": "&lt;p&gt;You have to add the two measurements together.&lt;/p&gt;&lt;p&gt;{{Q1}}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t>
  </si>
  <si>
    <t>&lt;p&gt;La casa de Irene tiene unas escaleras de {{T1}} cm de altura. La de su vecina mide {{Q1}} cm menos. ¿Cuál es la altura de estas escaleras? Arrastra la respuesta correcta.&lt;/p&gt;</t>
  </si>
  <si>
    <t>&lt;p&gt;Miden {{response}} cm.&lt;/p&gt;</t>
  </si>
  <si>
    <t>Q1 = min = 120; max = 170; step = 10
Q2 = min = 10; max = 50; step = 10
Q3 = min = 10; max = 50; step = 10
Q4 = min = 10; max = 50; step = 10</t>
  </si>
  <si>
    <t>T1 = {{Q1}}+{{Q2}}
A1 = {{Q2}}*
A2 = {{Q3}}
A3 = {{Q4}}</t>
  </si>
  <si>
    <t>&lt;p&gt;Tienes que restar las dos medidas.&lt;/p&gt;</t>
  </si>
  <si>
    <t>&lt;p&gt;Tienes que restar las dos medidas.&lt;/p&gt;&lt;p&gt;{{T1}} − {{Q1}} = {{Q2}} cm&lt;/p&gt;</t>
  </si>
  <si>
    <t>{
    "id": "M2-MyM-15a-I-2",
    "stimulus": "&lt;p&gt;Irene's house has stairs {{T1}} cm high. Her neighbor's are {{Q1}} cm shorter. What is the height of these stairs? Drag the correct answer.&lt;/p&gt;",
    "template": "&lt;p&gt;They measure {{response}} cm.&lt;/p&gt;",
    "hint": "&lt;p&gt;Subtract the two measures.&lt;/p&gt;",
    "feedback": "&lt;p&gt;Subtract the two measures.&lt;/p&gt;&lt;p&gt;{{T1}}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</si>
  <si>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&lt;p&gt;Como la cuerda de un globo medía {{T1}} cm, Nico le ha recortado {{Q1}} cm. ¿Cuánto mide ahora la cuerda del globo? Arrastra la respuesta correcta.&lt;/p&gt;</t>
  </si>
  <si>
    <t>Q1 = min = 60; max = 150; step = 10
Q2 = min = 10; max = 50; step = 10
Q3 = min = 10; max = 50; step = 10
Q4 = min = 10; max = 50; step = 10</t>
  </si>
  <si>
    <t>{
    "id": "M2-MyM-15a-I-3",
    "stimulus": "&lt;p&gt;Since the string of a balloon was {{T1}} cm long, Nico has trimmed {{Q1}} cm off it. How long is the string of the balloon now? Drag the correct answer.&lt;/p&gt;",
    "template": "&lt;p&gt;It measures {{response}} cm.&lt;/p&gt;",
    "hint": "&lt;p&gt;Subtract the two measures.&lt;/p&gt;",
    "feedback": "&lt;p&gt;Subtract the two measures.&lt;/p&gt;&lt;p&gt;{{T1}}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t>
  </si>
  <si>
    <t>&lt;p&gt;En clase de Educación Física, Luis ha corrido {{Q1}} m. Sonia ha corrido {{Q2}} m más que él. ¿Cuánto ha corrido ella?&lt;/p&gt;</t>
  </si>
  <si>
    <t>&lt;p&gt;Ha corrido {{response}} {{A1}} m&lt;/p&gt;</t>
  </si>
  <si>
    <t>Q1 = min = 50; max = 80; step = 1
Q2 = min = 2; max = 20; step = 1</t>
  </si>
  <si>
    <t>A1 = {{Q1}}+{{Q2}})</t>
  </si>
  <si>
    <t>{
    "id": "M2-MyM-15a-E-1",
    "stimulus": "&lt;p&gt;In Physical Education class, Luis has run {{Q1}} m. Sonia has run {{Q2}} m more than him. How much has she run?&lt;/p&gt;",
    "template": "&lt;p&gt;She has run {{response}} m.&lt;/p&gt;",
    "hint": "&lt;p&gt;Add the two measurements.&lt;/p&gt;",
    "feedback": "&lt;p&gt;Add the two measurements.&lt;/p&gt;&lt;p&gt;{{Q1}}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t>
  </si>
  <si>
    <t>&lt;p&gt;Un agricultor ha rodeado su finca con {{T1}} m de vallado. Un compañero ha puesto en su terreno {{Q1}} m menos de vallas. ¿Cuánto mide su vallado?&lt;/p&gt;</t>
  </si>
  <si>
    <t>&lt;p&gt;El vallado del compañero mide {{response}} m.&lt;/p&gt;</t>
  </si>
  <si>
    <t>Q1 = min = 120; max = 170; step = 10
Q2 = min = 10; max = 50; step = 10</t>
  </si>
  <si>
    <t>T1 = {{Q1}}+{{Q2}})
A1 = {{Q2}}</t>
  </si>
  <si>
    <t>{
    "id": "M2-MyM-15a-E-2",
    "stimulus": "&lt;p&gt;A farmer has surrounded his farm with {{T1}} m of fences. A fellow farmer has put {{Q1}} m less on his land. How long is his fence?&lt;/p&gt;",
    "template": "&lt;p&gt;The fellow's fence measures {{response}} m.&lt;/p&gt;",
    "hint": "&lt;p&gt;Subtract the two measures.&lt;/p&gt;",
    "feedback": "&lt;p&gt;Subtract the two measures.&lt;/p&gt;&lt;p&gt;{{T1}}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t>
  </si>
  <si>
    <t>&lt;p&gt;Cuando la melena de Beatriz llegó a medir {{T1}} cm, se lo cortó {{Q1}} cm. ¿Cuánto mide ahora su pelo?&lt;/p&gt;</t>
  </si>
  <si>
    <t>Q1 = min = 2; max = 10; step = 1
Q2 = min = 20; max = 30; step = 1</t>
  </si>
  <si>
    <t>{
    "id": "M2-MyM-15a-E-3",
    "stimulus": "&lt;p&gt;When Beatrice's hair grew to {{T1}} cm, she cut it off {{Q1}} cm. How long is her hair now?&lt;/p&gt;",
    "template": "&lt;p&gt;It measures {{response}} cm.&lt;/p&gt;",
    "hint": "&lt;p&gt;Subtract the two measures.&lt;/p&gt;",
    "feedback": "&lt;p&gt;Subtract the two measures.&lt;/p&gt;&lt;p&gt;{{T1}}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t>
  </si>
  <si>
    <t>M2-MyM-5a</t>
  </si>
  <si>
    <t>Conoce el valor de las monedas y billetes (de hasta 100 €) para la resolución de problemas</t>
  </si>
  <si>
    <t>&lt;p&gt;Selecciona el dinero total que hay a continuación:&lt;/p&gt;&lt;div style="display:flex; justify-content:center; flex-wrap:wrap;&gt;{{T1}} {{T2}}&lt;/div&gt;</t>
  </si>
  <si>
    <t>Q1=List=2,3,4,5
Q2=Min=2;Max=9;Step=1</t>
  </si>
  <si>
    <r>
      <rPr>
        <rFont val="Calibri"/>
        <sz val="12.0"/>
      </rPr>
      <t>T1 ='&lt;img src="</t>
    </r>
    <r>
      <rPr>
        <rFont val="Calibri"/>
        <color rgb="FF1155CC"/>
        <sz val="12.0"/>
        <u/>
      </rPr>
      <t>http://drive.google.com/uc?export=view&amp;id=M2-MyM-5a-10</t>
    </r>
    <r>
      <rPr>
        <rFont val="Calibri"/>
        <sz val="12.0"/>
      </rPr>
      <t>" width="100"&gt;'.repeat({{Q1}})
T2 ='&lt;img src="h</t>
    </r>
    <r>
      <rPr>
        <rFont val="Calibri"/>
        <color rgb="FF1155CC"/>
        <sz val="12.0"/>
        <u/>
      </rPr>
      <t>ttp://drive.google.com/uc?export=view&amp;id=M2-MyM-5a-3</t>
    </r>
    <r>
      <rPr>
        <rFont val="Calibri"/>
        <sz val="12.0"/>
      </rPr>
      <t>" width="100"&gt;'.repeat({{Q2}})
T3= {{Q1}}*10
T4= {{Q2}}*5
T31={{Q1}}*10+10
T41= {{Q2}}*5+5
T32={{Q1}}*10-10
T42= {{Q2}}*5-5
A1={{T3}} € y {{T4}} céntimos*
A2={{T31}} € y {{T41}} céntimos
A3={{T32}} € y {{T42}} céntimos</t>
    </r>
  </si>
  <si>
    <t>$$IMG=M2-MyM-5a-12</t>
  </si>
  <si>
    <t>&lt;p&gt;{{Q1}} billetes de 10 € = {{Q1}} × 10 = {{A1}} € y {{Q2}} monedas de 5 céntimos = {{Q2}} × 5 = {{A2}} céntimos, por tanto hay {{T3}} € y {{T4}} céntimos.&lt;/p&gt;</t>
  </si>
  <si>
    <r>
      <rPr>
        <rFont val="Calibri"/>
        <color rgb="FF000000"/>
        <sz val="12.0"/>
      </rPr>
      <t>{
    "id": "M2-MyM-5a-I-1",
    "stimulus": "&lt;p&gt;Select the total money below:&lt;/p&gt;&lt;div style=\"display:flex; flex-wrap:wrap;&gt;{{T1}}&lt;/div&gt;&lt;div style=\"display:flex; flex-wrap:wrap;&gt;{{T2}}&lt;/div&gt;",
    "hint": "&lt;div style=\"display:flex; justify-content:center;\"&gt;&lt;img src=\"</t>
    </r>
    <r>
      <rPr>
        <rFont val="Calibri"/>
        <color rgb="FF1155CC"/>
        <sz val="12.0"/>
        <u/>
      </rPr>
      <t>https://blueberry-assets.oneclick.es/M2_MyM_5a_35b.png</t>
    </r>
    <r>
      <rPr>
        <rFont val="Calibri"/>
        <color rgb="FF000000"/>
        <sz val="12.0"/>
      </rPr>
      <t>\" width=\"300\"&gt;&lt;/img&gt;&lt;/div&gt;",
    "feedback": "&lt;p&gt;{{Q1}} $10 bills = {{Q1}} × 10 = ${{T3}}, and {{Q2}} nickels = {{Q2}} × 5 = {{T4}}¢, so there are ${{T3}} and {{T4}}¢.&lt;/p&gt;",
    "seed": {
        "parameters": [
            {
                "name": "Q1",
                "label": null,
                "list": [
                    2,
                    3,
                    4,
                    5
                ]
            },
            {
                "name": "Q2",
                "label": null,
                "min": 2,
                "max": 9,
                "step": 1
            }
        ],
        "calculated": [
            {
                "name": "T1",
                "label": "{{function}}",
                "function": "'&lt;img src=\"https://blueberry-assets.oneclick.es/M2_MyM_5a_31.png\" width=\"170\"&gt;'.repeat({{Q1}}+1)",
                "temp": true
            },
            {
                "name": "T2",
                "label": "{{function}}",
                "function": "'&lt;img src=\"https://blueberry-assets.oneclick.es/M2-MyM-5a-24a.png\" width=\"130\"&gt;'.repeat({{Q2}}+1)",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t>
    </r>
  </si>
  <si>
    <t>Q1=List=2,3,4,5
Q2=List=2,3,4</t>
  </si>
  <si>
    <r>
      <rPr>
        <rFont val="Calibri"/>
        <sz val="12.0"/>
      </rPr>
      <t>T1 ='&lt;img src="http://drive.google.com/uc?export=view&amp;id=M2-MyM-5a-10" width="100"&gt;'.repeat({{Q1}})
T2 ='&lt;img src="h</t>
    </r>
    <r>
      <rPr>
        <rFont val="Calibri"/>
        <color rgb="FF1155CC"/>
        <sz val="12.0"/>
        <u/>
      </rPr>
      <t>ttp://drive.google.com/uc?export=view&amp;id=M2-MyM-5a-5</t>
    </r>
    <r>
      <rPr>
        <rFont val="Calibri"/>
        <sz val="12.0"/>
      </rPr>
      <t>" width="100"&gt;'.repeat({{Q2}})
T3= {{Q1}}*100
T4= {{Q2}}*5
T31={{Q1}}*100+100
T41= {{Q2}}*5+5
T31={{Q1}}*100-100
T41= {{Q2}}*5-5
A1={{T3}} € y {{T4}} céntimos*
A2={{T31}} € y {{T41}} céntimos
A3={{T32}} € y {{T42}} céntimos</t>
    </r>
  </si>
  <si>
    <t>&lt;p&gt;{{Q1}} billetes de 5 € = {{Q1}} × 5 = {{A1}} € y {{Q2}} monedas de 20 céntimos = {{Q2}} × 20 = {{A2}} céntimos, por tanto hay {{T3}} € y {{T4}} céntimos.&lt;/p&gt;</t>
  </si>
  <si>
    <t>{
    "id": "M2-MyM-5a-I-2",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$50 bills = {{Q1}} × 50 = ${{T3}}, and {{Q2}} quarters = {{Q2}} × 25 = {{T4}}¢, so there are ${{T3}} and {{T4}}¢.&lt;/p&gt;",
    "seed": {
        "parameters": [
            {
                "name": "Q1",
                "label": null,
                "list": [
                    2,
                    3,
                    4,
                    5
                ]
            },
            {
                "name": "Q2",
                "label": null,
                "list": [
                    2,
                    3
                ]
            }
        ],
        "calculated": [
            {
                "name": "T1",
                "label": "{{function}}",
                "function": "'&lt;img src=\"https://blueberry-assets.oneclick.es/M2_MyM_5a_33.png\" width=\"170\"&gt;'.repeat({{Q1}}+1)",
                "temp": true
            },
            {
                "name": "T2",
                "label": "{{function}}",
                "function": "'&lt;img src=\"https://blueberry-assets.oneclick.es/M2-MyM-5a-26a.png\" width=\"130\"&gt;'.repeat({{Q2}}+1)",
                "temp": true
            },
            {
                "name": "T3",
                "label": "{{function}}",
                "function": "{{Q1}}*50",
                "temp": true
            },
            {
                "name": "T4",
                "label": "{{function}}",
                "function": "{{Q2}}*25",
                "temp": true
            },
            {
                "name": "T31",
                "label": "{{function}}",
                "function": "{{Q1}}*50+50",
                "temp": true
            },
            {
                "name": "T41",
                "label": "{{function}}",
                "function": "{{Q2}}*25+25",
                "temp": true
            },
            {
                "name": "T32",
                "label": "{{function}}",
                "function": "{{Q1}}*50-50",
                "temp": true
            },
            {
                "name": "T42",
                "label": "{{function}}",
                "function": "{{Q2}}*25-25",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t>
  </si>
  <si>
    <t>Q1=List=2,3,4,5
Q2=Min=2; Max=30; Step=1</t>
  </si>
  <si>
    <t>T1 ='&lt;img src="http://drive.google.com/uc?export=view&amp;id=M2-MyM-5a-12" width="100"&gt;'.repeat({{Q1}})
T2 ='&lt;img src="http://drive.google.com/uc?export=view&amp;id=M2-MyM-5a-2" width="100"&gt;'.repeat({{Q2}})
T3= {{Q1}}*20
T4= {{Q2}}*2
T31={{Q1}}*20+20
T41= {{Q2}}*2+2
T32={{Q1}}*20-20
T42= {{Q2}}*2-2
A1={{T3}} € y {{T4}} céntimos*
A2={{T31}} € y {{T41}} céntimos
A3={{T32}} € y {{T42}} céntimos</t>
  </si>
  <si>
    <t>&lt;p&gt;{{Q1}} billetes de 10 € = {{Q1}} × 10 = {{A1}} € y {{Q2}} monedas de 2 céntimos = {{Q2}} × 2 = {{A2}} céntimos, por tanto hay {{T3}} € y {{T4}} céntimos.&lt;/p&gt;</t>
  </si>
  <si>
    <t>{
    "id": "M2-MyM-5a-I-3",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$20 bills = {{Q1}} × 20 = ${{T3}}, and {{Q2}} cents = {{Q2}} × 1 = {{T4}}¢, so there are ${{T3}} and {{T4}}¢.&lt;/p&gt;",
    "seed": {
        "parameters": [
            {
                "name": "Q1",
                "label": null,
                "list": [
                    2,
                    3,
                    4,
                    5
                ]
            },
            {
                "name": "Q2",
                "label": null,
                "min": 2,
                "max": 30,
                "step": 1
            }
        ],
        "calculated": [
            {
                "name": "T1",
                "label": "{{function}}",
                "function": "'&lt;img src=\"https://blueberry-assets.oneclick.es/M2_MyM_5a_32.png\" width=\"170\"&gt;'.repeat({{Q1}}+1)",
                "temp": true
            },
            {
                "name": "T2",
                "label": "{{function}}",
                "function": "'&lt;img src=\"https://blueberry-assets.oneclick.es/M2-MyM-5a-23a.png\" width=\"120\"&gt;'.repeat({{Q2}}+1)",
                "temp": true
            },
            {
                "name": "T3",
                "label": "{{function}}",
                "function": "{{Q1}}*20",
                "temp": true
            },
            {
                "name": "T4",
                "label": "{{function}}",
                "function": "{{Q2}}*1",
                "temp": true
            },
            {
                "name": "T31",
                "label": "{{function}}",
                "function": "{{Q1}}*20+20",
                "temp": true
            },
            {
                "name": "T41",
                "label": "{{function}}",
                "function": "{{Q2}}*1+1",
                "temp": true
            },
            {
                "name": "T32",
                "label": "{{function}}",
                "function": "{{Q1}}*20-20",
                "temp": true
            },
            {
                "name": "T42",
                "label": "{{function}}",
                "function": "{{Q2}}*1-1",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t>
  </si>
  <si>
    <t>{
    "id": "M2-MyM-5a-I-4",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dimes = {{Q2}} × 10 = {{T4}}¢, so there are ${{T3}} and {{T4}}¢.&lt;/p&gt;",
    "seed": {
        "parameters": [
            {
                "name": "Q1",
                "label": null,
                "list": [
                    2,
                    3,
                    4,
                    5
                ]
            },
            {
                "name": "Q2",
                "label": null,
                "list": [
                    2,
                    3,
                    4,
                    5,
                    6,
                    7,
                    8
                ]
            }
        ],
        "calculated": [
            {
                "name": "T1",
                "label": "{{function}}",
                "function": "'&lt;img src=\"https://blueberry-assets.oneclick.es/M2_MyM_5a_31.png\" width=\"170\"&gt;'.repeat({{Q1}}+1)",
                "temp": true
            },
            {
                "name": "T2",
                "label": "{{function}}",
                "function": "'&lt;img src=\"https://blueberry-assets.oneclick.es/M2-MyM-5a-25a.png\" width=\"130\"&gt;'.repeat({{Q2}}+1)",
                "temp": true
            },
            {
                "name": "T3",
                "label": "{{function}}",
                "function": "{{Q1}}*10",
                "temp": true
            },
            {
                "name": "T4",
                "label": "{{function}}",
                "function": "{{Q2}}*10",
                "temp": true
            },
            {
                "name": "T31",
                "label": "{{function}}",
                "function": "{{Q1}}*10+10",
                "temp": true
            },
            {
                "name": "T41",
                "label": "{{function}}",
                "function": "{{Q2}}*10+10",
                "temp": true
            },
            {
                "name": "T32",
                "label": "{{function}}",
                "function": "{{Q1}}*10-10",
                "temp": true
            },
            {
                "name": "T42",
                "label": "{{function}}",
                "function": "{{Q2}}*10-10",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t>
  </si>
  <si>
    <t>&lt;p&gt;Escribe cuántos euros y cuántos céntimos hay en total.&lt;/p&gt;&lt;div style="display:flex; justify-content:center; flex-wrap:wrap;&gt;{{T1}} {{T2}}&lt;/div&gt;</t>
  </si>
  <si>
    <t>En total hay {{A1}} € y {{A2}} céntimos.</t>
  </si>
  <si>
    <t>Q1=List=1,2,3,4
Q2=Min=1;Max=9;Step=1</t>
  </si>
  <si>
    <r>
      <rPr>
        <rFont val="Calibri"/>
        <sz val="12.0"/>
      </rPr>
      <t>T1 ='&lt;img src="http://drive.google.com/uc?export=view&amp;id=M2-MyM-5a-12" width="100"&gt;'.repeat({{Q1}})
T2 ='&lt;img src="h</t>
    </r>
    <r>
      <rPr>
        <rFont val="Calibri"/>
        <color rgb="FF1155CC"/>
        <sz val="12.0"/>
        <u/>
      </rPr>
      <t>ttp://drive.google.com/uc?export=view&amp;id=M2-MyM-5a-4</t>
    </r>
    <r>
      <rPr>
        <rFont val="Calibri"/>
        <sz val="12.0"/>
      </rPr>
      <t>" width="100"&gt;'.repeat({{Q2}})
A1= {{Q1}}*20
A2= {{Q2}}*10</t>
    </r>
  </si>
  <si>
    <t>&lt;p&gt;{{Q1}} billetes de 20 € = {{Q1}} × 20 = {{A1}} € y {{Q2}} monedas de 10 céntimos = {{Q2}} × 10 = {{A2}} céntimos, por tanto hay {{A1}} € y {{A2}} céntimos.&lt;/p&gt;</t>
  </si>
  <si>
    <t>{
    "id": "M2-MyM-5a-E-1",
    "stimulus": "&lt;p&gt;Type how many dollars and cents there are in total.&lt;/p&gt;&lt;div style=\"display:flex; flex-wrap:wrap;&gt;{{T1}}&lt;div style=\"display:flex; flex-wrap:wrap;&gt;{{T2}}&lt;/div&gt;",
    "template": "In total there are ${{response}} and {{response}}¢.",
    "hint": "&lt;div style=\"display:flex; justify-content:center;\"&gt;&lt;img src=\"https://blueberry-assets.oneclick.es/M2_MyM_5a_35b.png\" width=\"300\"&gt;&lt;/img&gt;&lt;/div&gt;",
    "feedback": "&lt;p&gt;{{Q1}} $20 bills = {{Q1}} × 20 = ${{A1}}, and {{Q2}} dimes = {{Q2}} × 10 = {{A2}}¢, so there are ${{A1}} and {{A2}}¢.&lt;/p&gt;",
    "seed": {
        "parameters": [
            {
                "name": "Q1",
                "label": null,
                "list": [
                    2,
                    3,
                    4
                ]
            },
            {
                "name": "Q2",
                "label": null,
                "min": 2,
                "max": 9,
                "step": 1
            }
        ],
        "calculated": [
            {
                "name": "T1",
                "label": "{{function}}",
                "function": "'&lt;img src=\"https://blueberry-assets.oneclick.es/M2_MyM_5a_32.png\" width=\"170\"&gt;'.repeat({{Q1}}+1)",
                "temp": true
            },
            {
                "name": "T2",
                "label": "{{function}}",
                "function": "'&lt;img src=\"https://blueberry-assets.oneclick.es/M2-MyM-5a-25a.png\" width=\"130\"&gt;'.repeat({{Q2}}+1)",
                "temp": true
            },
            {
                "name": "A1",
                "label": "{{function}}",
                "function": "{{Q1}}*20"
            },
            {
                "name": "A2",
                "label": "{{function}}",
                "function": "{{Q2}}*10"
            }
        ],
        "uniques": true
    },
    "algorithm": {
        "name": "calculateOperation",
        "params": {
            "method": "equivLiteral",
            "keyboard": "NUMERICAL"
        }
    }
}</t>
  </si>
  <si>
    <t>&lt;p&gt;Para pagar su nuevo sofá, {{Q10}} ha utilizado estos billetes y monedas. Escribe cuántos euros y cuántos céntimos ha costado la compra.&lt;/p&gt;&lt;div style="display:flex; justify-content:center; flex-wrap:wrap;&gt;{{T1}} {{T2}}&lt;/div&gt;</t>
  </si>
  <si>
    <t>{{Q1}} ha gastado {{A1}} € y {{A2}} céntimos.</t>
  </si>
  <si>
    <t>Q10= List=Emilia, Juan, Pedro,Matías, Pablo, Noelia
Q1=List=1,2,3,4,5,6
Q2=List=1,2,3,4</t>
  </si>
  <si>
    <r>
      <rPr>
        <rFont val="Calibri"/>
        <sz val="12.0"/>
      </rPr>
      <t>T1 ='&lt;img src="http://drive.google.com/uc?export=view&amp;id=M2-MyM-5a-11" width="100"&gt;'.repeat({{Q1}})
T2 ='&lt;img src="h</t>
    </r>
    <r>
      <rPr>
        <rFont val="Calibri"/>
        <color rgb="FF1155CC"/>
        <sz val="12.0"/>
        <u/>
      </rPr>
      <t>ttp://drive.google.com/uc?export=view&amp;id=M2-MyM-5a-4</t>
    </r>
    <r>
      <rPr>
        <rFont val="Calibri"/>
        <sz val="12.0"/>
      </rPr>
      <t>" width="100"&gt;'.repeat({{Q2}})
A1= {{Q1}}*10
A2= {{Q2}}*20</t>
    </r>
  </si>
  <si>
    <t>&lt;p&gt;{{Q1}} billetes de 10 € = {{Q1}} × 10 = {{A1}} € y {{Q2}} monedas de 20 céntimos = {{Q2}} × 20 = {{A2}} céntimos, por tanto hay {{A1}} € y {{A2}} céntimos.&lt;/p&gt;</t>
  </si>
  <si>
    <t>{
    "id": "M2-MyM-5a-A-1",
    "stimulus": "&lt;p&gt;To pay for a new sofa, {{Q10}} has used these bills and coins. Type how many dollars and cents it has cost.&lt;/p&gt;&lt;div style=\"display:flex; flex-wrap:wrap;&gt;{{T1}}&lt;/div&gt;&lt;div style=\"display:flex; flex-wrap:wrap;&gt;{{T2}}&lt;/div&gt;",
    "template": "{{Q10}} has spent ${{response}} and {{response}}¢.",
    "hint": "&lt;div style=\"display:flex; justify-content:center;\"&gt;&lt;img src=\"https://blueberry-assets.oneclick.es/M2_MyM_5a_35b.png\" width=\"300\"&gt;&lt;/img&gt;&lt;/div&gt;",
    "feedback": "&lt;p&gt;{{Q1}} $50 bills = {{Q1}} × 50 = ${{A1}}, and {{Q2}} quarters = {{Q2}} × 25 = {{A2}}¢, so there are ${{A1}} and {{A2}}¢.&lt;/p&gt;",
    "seed": {
        "parameters": [
            {
                "name": "Q10",
                "label": null,
                "list": [
                    "Emily",
                    "Jake",
                    "Lisa",
                    "Peter",
                    "Paul",
                    "Maisie"
                ]
            },
            {
                "name": "Q1",
                "label": null,
                "list": [
                    2,
                    3,
                    4,
                    5
                ]
            },
            {
                "name": "Q2",
                "label": null,
                "list": [
                    2,
                    3,
                    4
                ]
            }
        ],
        "calculated": [
            {
                "name": "T1",
                "label": "{{function}}",
                "function": "'&lt;img src=\"https://blueberry-assets.oneclick.es/M2_MyM_5a_33.png\" width=\"170\"&gt;'.repeat({{Q1}}+1)",
                "temp": true
            },
            {
                "name": "T2",
                "label": "{{function}}",
                "function": "'&lt;img src=\"https://blueberry-assets.oneclick.es/M2-MyM-5a-26a.png\" width=\"130\"&gt;'.repeat({{Q2}}+1)",
                "temp": true
            },
            {
                "name": "A1",
                "label": "{{function}}",
                "function": "{{Q1}}*50"
            },
            {
                "name": "A2",
                "label": "{{function}}",
                "function": "{{Q2}}*25"
            }
        ],
        "uniques": true
    },
    "algorithm": {
        "name": "calculateOperation",
        "params": {
            "method": "equivLiteral",
            "keyboard": "NUMERICAL"
        }
    }
}</t>
  </si>
  <si>
    <t>&lt;p&gt;{{Q10}} ha vaciado su monedero y tiene estas monedas y billetes. ¿Cuánto dinero tiene {{Q10}} en su monedero?&lt;/p&gt;&lt;div style="display:flex; justify-content:center; flex-wrap:wrap;&gt;{{T1}} {{T2}}&lt;/div&gt;</t>
  </si>
  <si>
    <t>{{Q1}} tiene {{A1}} € y {{A2}} céntimos.</t>
  </si>
  <si>
    <t>Q10= List=Emilia, Juan, Pedro,Matías, Pablo, Noelia
Q1=List=1,2,3,4,5,6
Q2=Min=1;Max=9;Step=1</t>
  </si>
  <si>
    <r>
      <rPr>
        <rFont val="Calibri"/>
        <sz val="12.0"/>
      </rPr>
      <t>T1 ='&lt;img src="http://drive.google.com/uc?export=view&amp;id=M2-MyM-5a-10" width="100"&gt;'.repeat({{Q1}})
T2 ='&lt;img src="h</t>
    </r>
    <r>
      <rPr>
        <rFont val="Calibri"/>
        <color rgb="FF1155CC"/>
        <sz val="12.0"/>
        <u/>
      </rPr>
      <t>ttp://drive.google.com/uc?export=view&amp;id=M2-MyM-5a-3</t>
    </r>
    <r>
      <rPr>
        <rFont val="Calibri"/>
        <sz val="12.0"/>
      </rPr>
      <t>" width="100"&gt;'.repeat({{Q2}})
A1= {{Q1}}*5
A2= {{Q2}}*5</t>
    </r>
  </si>
  <si>
    <t>&lt;p&gt;{{Q1}} billetes de 5 € = {{Q1}} × 5 = {{A1}} € y {{Q2}} monedas de 5 céntimos = {{Q2}} × 5 = {{A2}} céntimos, por tanto hay {{A1}} € y {{A2}} céntimos.&lt;/p&gt;</t>
  </si>
  <si>
    <t>{
    "id": "M2-MyM-5a-A-2",
    "stimulus": "&lt;p&gt;{{Q10}} has emptied an old change purse that had these coins and bills. How much money does {{Q10}} have now?&lt;/p&gt;&lt;div style=\"display:flex; flex-wrap:wrap;&gt;{{T1}}&lt;/div&gt;&lt;div style=\"display:flex; flex-wrap:wrap;&gt; {{T2}}&lt;/div&gt;",
    "template": "{{Q10}} has ${{response}} and {{response}}¢.",
    "hint": "&lt;div style=\"display:flex; justify-content:center;\"&gt;&lt;img src=\"https://blueberry-assets.oneclick.es/M2_MyM_5a_35b.png\" width=\"300\"&gt;&lt;/img&gt;&lt;/div&gt;",
    "feedback": "&lt;p&gt;{{Q1}} $5 bills = {{Q1}} × 5 = ${{A1}}, and {{Q2}} nickels = {{Q2}} × 5 = {{A2}}¢, so there are ${{A1}} and {{A2}}¢.&lt;/p&gt;",
    "seed": {
        "parameters": [
            {
                "name": "Q10",
                "label": null,
                "list": [
                    "Emily",
                    "Jake",
                    "Lisa",
                    "Peter",
                    "Paul",
                    "Maisie"
                ]
            },
            {
                "name": "Q1",
                "label": null,
                "list": [
                    2,
                    3,
                    4,
                    5,
                    6
                ]
            },
            {
                "name": "Q2",
                "label": null,
                "min": 2,
                "max": 9,
                "step": 1
            }
        ],
        "calculated": [
            {
                "name": "T1",
                "label": "{{function}}",
                "function": "'&lt;img src=\"https://blueberry-assets.oneclick.es/M2_MyM_5a_30.png\" width=\"170\"&gt;'.repeat({{Q1}}+1)",
                "temp": true
            },
            {
                "name": "T2",
                "label": "{{function}}",
                "function": "'&lt;img src=\"https://blueberry-assets.oneclick.es/M2-MyM-5a-24a.png\" width=\"130\"&gt;'.repeat({{Q2}}+1)",
                "temp": true
            },
            {
                "name": "A1",
                "label": "{{function}}",
                "function": "{{Q1}}*5"
            },
            {
                "name": "A2",
                "label": "{{function}}",
                "function": "{{Q2}}*5"
            }
        ],
        "uniques": true
    },
    "algorithm": {
        "name": "calculateOperation",
        "params": {
            "method": "equivLiteral",
            "keyboard": "NUMERICAL"
        }
    }
}</t>
  </si>
  <si>
    <t>&lt;p&gt;¿Cuánto dinero tiene {{Q10}} ahorrado?&lt;/p&gt;&lt;div style="display:flex; justify-content:center; flex-wrap:wrap;&gt;{{T1}} {{T2}}&lt;/div&gt;</t>
  </si>
  <si>
    <t xml:space="preserve">{{Q1}} tiene {{A1}} € y {{A2}} céntimos. </t>
  </si>
  <si>
    <t xml:space="preserve">Sí </t>
  </si>
  <si>
    <t>Q10= List=Felipe, Carlos, Pedro,Matías, Pablo, Noelia
Q1=List=1,2,3,4
Q2=Min=1;Max=45;Step=1</t>
  </si>
  <si>
    <r>
      <rPr>
        <rFont val="Calibri"/>
        <sz val="12.0"/>
      </rPr>
      <t>T1 ='&lt;img src="http://drive.google.com/uc?export=view&amp;id=M2-MyM-5a-12" width="100"&gt;'.repeat({{Q1}})
T2 ='&lt;img src="h</t>
    </r>
    <r>
      <rPr>
        <rFont val="Calibri"/>
        <color rgb="FF1155CC"/>
        <sz val="12.0"/>
        <u/>
      </rPr>
      <t>ttp://drive.google.com/uc?export=view&amp;id=M2-MyM-5a-2</t>
    </r>
    <r>
      <rPr>
        <rFont val="Calibri"/>
        <sz val="12.0"/>
      </rPr>
      <t>" width="100"&gt;'.repeat({{Q2}})
A1= {{Q1}}*20
A2= {{Q2}}*2</t>
    </r>
  </si>
  <si>
    <t>&lt;p&gt;{{Q1}} billetes de 20 € = {{Q1}} × 5 = {{A1}} € y {{Q2}} monedas de 2 céntimos = {{Q2}} × 2 = {{A2}} céntimos, por tanto hay {{A1}} € y {{A2}} céntimos.&lt;/p&gt;</t>
  </si>
  <si>
    <t>{
    "id": "M2-MyM-5a-A-3",
    "stimulus": "&lt;p&gt;How much money does {{Q10}} have saved?&lt;/p&gt;&lt;div style=\"display:flex; flex-wrap:wrap;&gt;{{T1}}&lt;/div&gt;&lt;div style=\"display:flex; flex-wrap:wrap;&gt;{{T2}}&lt;/div&gt;",
    "template": "{{Q10}} has ${{response}} and {{response}}¢.",
    "hint": "&lt;div style=\"display:flex; justify-content:center;\"&gt;&lt;img src=\"https://blueberry-assets.oneclick.es/M2_MyM_5a_35b.png\" width=\"300\"&gt;&lt;/img&gt;&lt;/div&gt;",
    "feedback": "&lt;p&gt;{{Q1}} $5 bills = {{Q1}} × 5 = ${{A1}}, and {{Q2}} cents = {{Q2}} × 1 = {{A2}}¢, so there are ${{A1}} and {{A2}}¢.&lt;/p&gt;",
    "seed": {
        "parameters": [
            {
                "name": "Q10",
                "label": null,
                "list": [
                    "Phil",
                    "Lisa",
                    "Peter",
                    "Matt",
                    "Paul",
                    "Nina"
                ]
            },
            {
                "name": "Q1",
                "label": null,
                "list": [
                    2,
                    3,
                    4
                ]
            },
            {
                "name": "Q2",
                "label": null,
                "min": 2,
                "max": 45,
                "step": 1
            }
        ],
        "calculated": [
            {
                "name": "T1",
                "label": "{{function}}",
                "function": "'&lt;img src=\"https://blueberry-assets.oneclick.es/M2_MyM_5a_33.png\" width=\"170\"&gt;'.repeat({{Q1}}+1)",
                "temp": true
            },
            {
                "name": "T2",
                "label": "{{function}}",
                "function": "'&lt;img src=\"https://blueberry-assets.oneclick.es/M2-MyM-5a-23a.png\" width=\"120\"&gt;'.repeat({{Q2}}+1)",
                "temp": true
            },
            {
                "name": "A1",
                "label": "{{function}}",
                "function": "{{Q1}}*50"
            },
            {
                "name": "A2",
                "label": "{{function}}",
                "function": "{{Q2}}*1"
            }
        ],
        "uniques": true
    },
    "algorithm": {
        "name": "calculateOperation",
        "params": {
            "method": "equivLiteral",
            "keyboard": "NUMERICAL"
        }
    }
}</t>
  </si>
  <si>
    <t>M2-MyM-5b</t>
  </si>
  <si>
    <t>Calcula los billetes y monedas (de hasta 100 €) que necesita para reunir una cantidad de dinero</t>
  </si>
  <si>
    <t>La entrada a un concierto cuesta {{T1}} € y {{Q3}} céntimos. Señala cuál de estas opciones sirve para comprarlo.
{{Q1}} billetes de {{Q2}} € y {{Q3}} céntimos.*
{{Q4}} billetes de {{Q5}} € y {{Q31}} céntimos.
{{Q4}} billetes de {{Q5}} € y 50 céntimos.
{{Q1}} billetes de {{Q2}} €.</t>
  </si>
  <si>
    <t>Q1=List=2,3,4
Q2= List=50,100
Q3= List=10,20,30,40
Q31= List=10,20,30,40
Q4= List=2,3,4
Q5= List=20,50,100</t>
  </si>
  <si>
    <t>T1= {{Q1}}*{{Q2}}
A1={{Q1}} billetes de {{Q2}} € y {{Q3}} céntimos.#*
A2={{Q4}} billetes de {{Q5}} € y {{Q31}} céntimos.#
A3={{Q4}} billetes de {{Q5}} € y 50 céntimos.#
A4={{Q1}} billetes de {{Q2}} €.#</t>
  </si>
  <si>
    <t>M2-MyM-5a-13</t>
  </si>
  <si>
    <t>&lt;p&gt;Suma los valores de los billetes y luego los valores de los céntimos.&lt;/p&gt;</t>
  </si>
  <si>
    <t>{
    "id": "M2-MyM-5b-I-1",
    "stimulus": "&lt;p&gt;A concert ticket costs ${{T1}} and {{Q3}}¢. Select which of these options can be used to buy it.&lt;/p&gt;",
    "hint": "&lt;div style=\"display:flex; justify-content:center;\"&gt;&lt;img src=\"https://blueberry-assets.oneclick.es/M2_MyM_5a_35b.png\" width=\"300\"&gt;&lt;/img&gt;&lt;/div&gt;",
    "feedback": "&lt;p&gt;Add the values ​​of the bills and then the values ​​of the cents.&lt;/p&gt;",
    "seed": {
        "parameters": [
            {
                "name": "Q1",
                "label": null,
                "list": [
                    2,
                    3
                ]
            },
            {
                "name": "Q2",
                "label": null,
                "list": [
                    20,
                    50
                ]
            },
            {
                "name": "Q3",
                "label": null,
                "list": [
                    10,
                    20,
                    30,
                    40
                ]
            },
            {
                "name": "Q31",
                "label": null,
                "list": [
                    10,
                    20,
                    30,
                    40
                ]
            },
            {
                "name": "Q4",
                "label": null,
                "list": [
                    2,
                    3,
                    4
                ]
            },
            {
                "name": "Q5",
                "label": null,
                "list": [
                    20,
                    50
                ]
            }
        ],
        "calculated": [
            {
                "name": "T1",
                "label": "{{function}}",
                "function": "{{Q1}}*{{Q2}}",
                "temp": true
            },
            {
                "name": "A1",
                "label": "{{Q1}} bills of ${{Q2}} and {{Q3}}¢.",
                "function": ""
            },
            {
                "name": "A2",
                "label": "{{Q4}} bills of ${{Q5}} and {{Q31}}¢.",
                "function": "",
                "incorrect": true
            },
            {
                "name": "A3",
                "label": "{{Q4}} bills of ${{Q5}} and 50¢.",
                "function": "",
                "incorrect": true
            },
            {
                "name": "A4",
                "label": "{{Q1}} bills of ${{Q2}}.",
                "function": "",
                "incorrect": true
            }
        ],
        "uniques": true
    },
    "algorithm": {
        "name": "trueFalse",
        "template": "Multiple choice – standard",
        "params": {
            "countCorrect": 1,
            "countIncorrect": 2,
            "showCheckIcon": false,"columns":3
        }
    }
}</t>
  </si>
  <si>
    <t xml:space="preserve">¿Cuántos billetes de {{Q1}} € hacen falta para pagar un juguete que cuesta {{T1}} €? </t>
  </si>
  <si>
    <t xml:space="preserve">Hacen falta {{A1}} billetes de {{Q1}} €. </t>
  </si>
  <si>
    <t>Q1= List=10,20,50
Q2= List=2,3,4,5</t>
  </si>
  <si>
    <t>T1= {{Q1}}*{{Q2}} 
A1= {{Q2}}</t>
  </si>
  <si>
    <t>&lt;p&gt;Cuenta las veces que hay que sumar {{Q1}} hasta obtener {{T1}}.&lt;/p&gt;</t>
  </si>
  <si>
    <t>{
    "id": "M2-MyM-5b-E-1",
    "stimulus": "&lt;p&gt;How many ${{Q1}} bills are needed to pay for a toy that costs ${{T1}}?&lt;/p&gt;",
    "feedback": "&lt;p&gt;Count how many times you have to add {{Q1}} to get {{T1}}.&lt;/p&gt;",
    "hint": "&lt;div style=\"display:flex; justify-content:center;\"&gt;&lt;img src=\"https://blueberry-assets.oneclick.es/M2_MyM_5a_35b.png\" width=\"300\"&gt;&lt;/img&gt;&lt;/div&gt;",
    "template": "&lt;p&gt;{{response}} bills of ${{Q1}} are needed.&lt;/p&gt;",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t>
  </si>
  <si>
    <t>José quiere comprar un televisor que cuesta {{T1}} €. ¿Cuántos billetes de {{Q1}} € necesita?</t>
  </si>
  <si>
    <t>José necesita {{A1}} billetes de {{Q1}} €.</t>
  </si>
  <si>
    <t xml:space="preserve">Q1= List =50,100
Q2= List=2,3,4,5
</t>
  </si>
  <si>
    <t>{
    "id": "M2-MyM-5b-A-1",
    "stimulus": "&lt;p&gt;Joseph wants to buy a radio that costs ${{T1}}. How many ${{Q1}} bills does he need?&lt;/p&gt;",
    "feedback": "&lt;p&gt;Count how many times you have to add {{Q1}} to get {{T1}}.&lt;/p&gt;",
    "hint": "&lt;div style=\"display:flex; justify-content:center;\"&gt;&lt;img src=\"https://blueberry-assets.oneclick.es/M2_MyM_5a_35b.png\" width=\"300\"&gt;&lt;/img&gt;&lt;/div&gt;",
    "template": "&lt;p&gt;Joseph needs {{response}} bills of ${{Q1}}.&lt;/p&gt;",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t>
  </si>
  <si>
    <t xml:space="preserve">Julieta va a comprar un videojuego por {{T1}} €. ¿Cuántos billetes de {{Q1}} € necesita? </t>
  </si>
  <si>
    <t>Julieta necesita {{A1}} billetes.</t>
  </si>
  <si>
    <t xml:space="preserve">Q1= List =5,10,20,50
Q2= Min = 2; Max = 5; Step = 1
</t>
  </si>
  <si>
    <t>{
    "id": "M2-MyM-5b-A-2",
    "stimulus": "&lt;p&gt;Juliet is going to buy a video game for ${{T1}}.  How many ${{Q1}} bills does she need?&lt;/p&gt;",
    "feedback": "&lt;p&gt;Count how many times you have to add {{Q1}} to get {{T1}}.&lt;/p&gt;",
    "hint": "&lt;div style=\"display:flex; justify-content:center;\"&gt;&lt;img src=\"https://blueberry-assets.oneclick.es/M2_MyM_5a_35b.png\" width=\"300\"&gt;&lt;/img&gt;&lt;/div&gt;",
    "template": "&lt;p&gt;Juliet needs {{response}} tickets.&lt;/p&gt;",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t>
  </si>
  <si>
    <t>Pedro se va de excursión con sus amigos y decide llevar {{T1}} € para sus gastos. ¿Cuántos billetes de {{Q1}} € debe llevar?</t>
  </si>
  <si>
    <t>Pedro debe llevar {{A1}} billetes.</t>
  </si>
  <si>
    <t>Q1= List =20,50,100
Q2= List=3,4,5,6</t>
  </si>
  <si>
    <t>{
    "id": "M2-MyM-5b-A-3",
    "stimulus": "&lt;p&gt;Ryan goes on an excursion with his friends and decides to take ${{T1}} for his expenses. How many ${{Q1}} bills should he bring?&lt;/p&gt;",
    "feedback": "&lt;p&gt;Count how many times you have to add {{Q1}} to get {{T1}}.&lt;/p&gt;",
    "hint": "&lt;div style=\"display:flex; justify-content:center;\"&gt;&lt;img src=\"https://blueberry-assets.oneclick.es/M2_MyM_5a_35b.png\" width=\"300\"&gt;&lt;/img&gt;&lt;/div&gt;",
    "template": "&lt;p&gt;Pedro must bring {{response}} bills.&lt;/p&gt;",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t>
  </si>
  <si>
    <t>M2-MyM-5c</t>
  </si>
  <si>
    <t>Establece equivalencias entre los diferentes billetes y monedas para la resolución de problemas</t>
  </si>
  <si>
    <t>Selecciona si las siguientes afirmaciones son verdaderas o falsas.</t>
  </si>
  <si>
    <t>A1=1 € equivale a 20 monedas de 5 céntimos. *
A2=1 € equivale a 50 monedas de 2 céntimos. *
A3=1 € equivale a 10 monedas de 10 céntimos. *
A4=1 € equivale a 5 monedas de 50 céntimos. *
A5=1 € equivale a 100 monedas de 1 céntimo. *
A6=1 € equivale a 20 monedas de 2 céntimos.
A7=1 € equivale a 10 monedas de 5 céntimos.
A8=1 € equivale a 5 monedas de 50 céntimos.
A9=1 € equivale a 10 monedas de 20 céntimos.</t>
  </si>
  <si>
    <t>&lt;p&gt;Un euro equivale a:&lt;/p&gt;
$$TBL=2x7
0,0=Monedas,#1966AE,#FFFFFF,bold
0,1=2
0,2=5
0,3=10
0,4=20
0,5=50
0,6=100
1,0=Céntimos,#1966AE,#FFFFFF,bold
1,1=50
1,2=20
1,3=10
1,4=5
1,5=2
1,6=1</t>
  </si>
  <si>
    <t>{
    "id": "M2-MyM-5c-I-1",
    "stimulus": "&lt;p&gt;Select if the following statements are true or false.&lt;/p&gt;",
    "hint":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"feedback":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"seed": {
        "parameters": [],
        "calculated": [
            {
                "name": "A1",
                "label": "{{function}}",
                "function": "$1 is equivalent to 20 coins of 5¢."
            },
            {
                "name": "A2",
                "label": "{{function}}",
                "function": "$1 is equivalent to 50 coins of 2¢."
            },
            {
                "name": "A3",
                "label": "{{function}}",
                "function": "$1 is equivalent to 10 coins of 10¢."
            },
            {
                "name": "A4",
                "label": "{{function}}",
                "function": "$1 is equivalent to 5 coins of 50¢."
            },
            {
                "name": "A5",
                "label": "{{function}}",
                "function": "$1 is equivalent to 100 coins of 1¢."
            },
            {
                "name": "A6",
                "label": "{{function}}",
                "function": "$1 is equivalent to 20 coins of 2¢.",
                "incorrect": true
            },
            {
                "name": "A7",
                "label": "{{function}}",
                "function": "$1 is equivalent to 10 coins of 5¢.",
                "incorrect": true
            },
            {
                "name": "A8",
                "label": "{{function}}",
                "function": "$1 is equivalent to 5 coins of 50¢.",
                "incorrect": true
            },
            {
                "name": "A9",
                "label": "{{function}}",
                "function": "$1 is equivalent to 10 coins of 20¢.",
                "incorrect": true
            }
        ],
        "uniques": true
    },
    "algorithm": {
        "name": "trueFalse",
        "template": "Choice matrix – inline",
        "params": {
            "countCorrect": 2,
            "countIncorrect": 1,
            "showCheckIcon": false,
            "options": [
                "True",
                "False"
            ]
        }
    }
}</t>
  </si>
  <si>
    <t>¿A cuántos billetes de {{Q1}} € equivalen {{T1}} €?</t>
  </si>
  <si>
    <t>Equivalen a {{A1}} billetes.</t>
  </si>
  <si>
    <t xml:space="preserve">Q1= List =5,10,20,50,100
Q2= List =2,3,4,5
</t>
  </si>
  <si>
    <t>T1= {{Q1}}*{{Q2}}
A1= {{Q2}}</t>
  </si>
  <si>
    <t xml:space="preserve">2 billetes de 10 € = 20 €
3 billetes de 10 € = 30 € 
5 billetes de 10 € = 50 € </t>
  </si>
  <si>
    <t>Suma los billetes de {{Q1}} € necesarios para llegar a {{T1}} €.</t>
  </si>
  <si>
    <t>{
    "id": "M2-MyM-5c-E-1",
    "stimulus": "&lt;p&gt;How many ${{Q1}} bills are equivalent to ${{T1}}?&lt;/p&gt;",
    "template": "&lt;p&gt;{{response}} ${{Q1}} bills are equivalent to ${{T1}}.&lt;/p&gt;",
    "hint": "&lt;p&gt;2 $10 bills = $20&lt;/p&gt;&lt;p&gt;3 $10 bills = $30&lt;/p&gt;&lt;p&gt;5 $10 bills = $50&lt;/p&gt;",
    "feedback": "&lt;p&gt;Add up the ${{Q1}} bills needed to get ${{T1}}.&lt;/p&gt;",
    "seed": {
        "parameters": [
            {
                "name": "Q1",
                "label": null,
                "list": [
                    5,
                    10,
                    20,
                    50
                ]
            },
            {
                "name": "Q2",
                "label": null,
                "list": [
                    2,
                    3,
                    4
                ]
            }
        ],
        "calculated": [
            {
                "name": "T1",
                "label": "{{function}}",
                "function": "{{Q1}}*{{Q2}}",
                "temp": true
            },
            {
                "name": "A1",
                "label": "{{function}}",
                "function": "{{Q2}}"
            }
        ],
        "uniques": true
    },
    "algorithm": {
        "name": "calculateOperation",
        "params": {
            "method": "equivLiteral",
            "keyboard": "NUMERICAL"
        }
    }
}</t>
  </si>
  <si>
    <t>¿A cuántas monedas de {{Q1}} céntimos equivalen {{T1}} céntimos?</t>
  </si>
  <si>
    <t>Equivalen a {{A1}} monedas.</t>
  </si>
  <si>
    <t xml:space="preserve">Q1= List = 1,2,5,10,20,50
Q2= List = 2,3,4
</t>
  </si>
  <si>
    <t xml:space="preserve">2 monedas de 5 céntimos = 10 céntimos
4 monedas de 5 céntimos = 20 céntimos
 </t>
  </si>
  <si>
    <t>Suma las monedas de {{Q1}} céntimos necesarias para llegar a {{T1}} céntimos.</t>
  </si>
  <si>
    <t>{
    "id": "M2-MyM-5c-E-2",
    "stimulus": "&lt;p&gt;How many {{Q1}}¢ coins are equal to {{T1}}¢?&lt;/p&gt;",
    "template": "&lt;p&gt;{{response}} {{Q1}}¢ coins.&lt;/p&gt;",
    "hint": "&lt;p&gt;2 coins of 5¢ = 10¢&lt;/p&gt;&lt;p&gt;4 coins of 5¢ = 20¢&lt;/p&gt;",
    "feedback": "&lt;p&gt;Add up the {{Q1}}¢ coins needed to get {{T1}}¢.&lt;/p&gt;",
    "seed": {
        "parameters": [
            {
                "name": "Q1",
                "label": null,
                "list": [
                    5,
                    10,
                    25,
                    50
                ]
            },
            {
                "name": "Q2",
                "label": null,
                "list": [
                    2,
                    3,
                    4
                ]
            }
        ],
        "calculated": [
            {
                "name": "T1",
                "label": "{{function}}",
                "function": "{{Q1}}*{{Q2}}",
                "temp": true
            },
            {
                "name": "A1",
                "label": "{{function}}",
                "function": "{{Q2}}"
            }
        ],
        "uniques": true
    },
    "algorithm": {
        "name": "calculateOperation",
        "params": {
            "method": "equivLiteral",
            "keyboard": "NUMERICAL"
        }
    }
}</t>
  </si>
  <si>
    <t>Tomás se ha encontrado {{T1}} céntimos por la calle. ¿A cuántas monedas de {{Q1}} céntimos equivale esta cantidad?</t>
  </si>
  <si>
    <t>Equivale a {{A1}} monedas de {{Q1}} céntimos.</t>
  </si>
  <si>
    <t xml:space="preserve">Q1= List =2,5,10,20,50
Q2= List = 2,3,4,5
</t>
  </si>
  <si>
    <t>{
    "id": "M2-MyM-5c-A-1",
    "stimulus": "&lt;p&gt;Thomas has found {{T1}}¢ down the street. How many {{Q1}}¢ coins does this amount equal?&lt;/p&gt;",
    "template": "&lt;p&gt;It equals {{response}} {{Q1}}¢ coins.&lt;/p&gt;",
    "hint": "&lt;p&gt;2 coins of 5¢ = 10¢&lt;/p&gt;&lt;p&gt;4 coins of 5¢ = 20¢&lt;/p&gt;",
    "feedback": "&lt;p&gt;Add up the {{Q1}}¢ coins needed to get {{T1}}¢.&lt;/p&gt;",
    "seed": {
        "parameters": [
            {
                "name": "Q1",
                "label": null,
                "list": [
                    1,
                    5,
                    10,
                    25,
                    50
                ]
            },
            {
                "name": "Q2",
                "label": null,
                "list": [
                    2,
                    3,
                    4,
                    5
                ]
            }
        ],
        "calculated": [
            {
                "name": "T1",
                "label": "{{function}}",
                "function": "{{Q1}}*{{Q2}}",
                "temp": true
            },
            {
                "name": "A1",
                "label": "{{function}}",
                "function": "{{Q2}}"
            }
        ],
        "uniques": true
    },
    "algorithm": {
        "name": "calculateOperation",
        "params": {
            "method": "equivLiteral",
            "keyboard": "NUMERICAL"
        }
    }
}</t>
  </si>
  <si>
    <t xml:space="preserve">María tiene {{T1}} € ahorrados en su hucha. ¿A cuántos billetes de {{Q2}} € equivale esta cantidad? </t>
  </si>
  <si>
    <t>Los {{T1}} € ahorrados equivalen a {{A1}} billetes de {{Q2}} €.</t>
  </si>
  <si>
    <t>Q1= List =2,3,4,5,6
Q2=5,10,20,50,100</t>
  </si>
  <si>
    <t>T1= {{Q1}}*{{Q2}}
A1= {{Q1}}</t>
  </si>
  <si>
    <t>2 billetes de 5 € = 10 €
4 billetes de 5 € = 20 € 
6 billetes de 5 € = 30 € 
20 billetes de 5 € = 100 €
10 billetes de 5 € = 50 €</t>
  </si>
  <si>
    <t>Suma los billetes de {{Q2}} € necesarios para llegar a {{T1}} €.</t>
  </si>
  <si>
    <t>{
    "id": "M2-MyM-5c-A-2",
    "stimulus": "&lt;p&gt;Mary has ${{T1}} saved in her piggybank. How many ${{Q2}} bills does this amount equal?&lt;/p&gt;",
    "template": "&lt;p&gt;The ${{T1}} saved equals {{response}} ${{Q2}} bills.&lt;/p&gt;",
    "hint": "&lt;p&gt;2 $5 bills = $10&lt;/p&gt;&lt;p&gt;4 $5 bills = $20&lt;/p&gt;&lt;p&gt;6 $5 bills = $30&lt;/p&gt;&lt;p&gt;20 $5 bills = $100&lt;/p&gt;&lt;p&gt;10 $5 bills = $50&lt;/p&gt;",
    "feedback": "&lt;p&gt;Add up the bills ${{Q2}} needed to reach ${{T1}}.&lt;/p&gt;",
    "seed": {
        "parameters": [
            {
                "name": "Q1",
                "label": null,
                "list": [
                    2,
                    3,
                    4,
                    5,
                    6
                ]
            },
            {
                "name": "Q2",
                "label": null,
                "list": [
                    5,
                    10,
                    20,
                    50
                ]
            }
        ],
        "calculated": [
            {
                "name": "T1",
                "label": "{{function}}",
                "function": "{{Q1}}*{{Q2}}",
                "temp": true
            },
            {
                "name": "A1",
                "label": "{{function}}",
                "function": "{{Q1}}"
            }
        ],
        "uniques": true
    },
    "algorithm": {
        "name": "calculateOperation",
        "params": {
            "method": "equivLiteral",
            "keyboard": "NUMERICAL"
        }
    }
}</t>
  </si>
  <si>
    <t xml:space="preserve">Daniel tiene en un cajón {{T1}} céntimos. ¿A cuántas monedas de {{Q1}} céntimos equivale esta cantidad? </t>
  </si>
  <si>
    <t xml:space="preserve">Q1= List =2,5,10,20
Q2= List =2,3,4,5
</t>
  </si>
  <si>
    <t>{
    "id": "M2-MyM-5c-A-3",
    "stimulus": "&lt;p&gt;Daniel has {{T1}}¢ in a drawer. How many {{Q1}}¢ coins does this amount equal?&lt;/p&gt;",
    "template": "This amount is equivalent to {{response}} coins of {{Q1}}¢.",
    "hint": "&lt;p&gt;2 coins of 5¢ = 10¢&lt;/p&gt;&lt;p&gt;4 coins of 5¢ = 20¢&lt;/p&gt;",
    "feedback": "&lt;p&gt;Add up the {{Q1}}¢ coins needed to get {{T1}}¢.&lt;/p&gt;",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t>
  </si>
  <si>
    <t>M2-MyM-6a</t>
  </si>
  <si>
    <t>Mide el tiempo en periodos mayores que un día</t>
  </si>
  <si>
    <t>Señala la respuesta correcta.</t>
  </si>
  <si>
    <t>Q1= List = enero, marzo, mayo, julio, agosto, octubre, diciembre
Q2= List = febrero, abril, junio, septiembre, noviembre</t>
  </si>
  <si>
    <t>A1=Una semana tiene 7 días.#*
A2=Los meses tienen 30 o 31 días, menos febrero que tiene 28 o 29.#*
A3=Un año tiene 12 meses.#*
A4=El mes de {{Q1}} tiene 31 días.#*
A5=Todos los meses tienen 30 días.#|Hay meses que tienen 31 días.
A6=Febrero tiene siempre 28 días.#|Febrero tiene 29 días cada 4 años.
A7=Una semana tiene 5 días.#|Una semana tiene 7 días.
A8={{Q2}} tiene 31 días.#|{{Q2}} tiene 30 días.</t>
  </si>
  <si>
    <t>&lt;p&gt;Un año tiene 12 meses.&lt;/p&gt;&lt;p&gt;Los meses tienen 30 o 31 días, menos febrero que tiene 28 o 29 días.&lt;/p&gt;&lt;p&gt;Las semanas tienen 7 días.&lt;/p&gt;</t>
  </si>
  <si>
    <t>{
    "id": "M2-MyM-6a-I-1",
    "stimulus": "&lt;p&gt;Click on the correct answer.&lt;/p&gt;",
    "hint": "&lt;p&gt;Months have 30 or 31 days, except February, which has 28 or 29 days.&lt;/p&gt;",
    "feedback": "&lt;p&gt;A year has 12 months.&lt;/p&gt;&lt;p&gt;Months have 30 or 31 days, except February, which has 28 or 29 days.&lt;/p&gt;&lt;p&gt;Weeks have 7 days.&lt;/p&gt;",
    "seed": {
        "parameters": [
            {
                "name": "Q1",
                "label": null,
                "list": [
                    "January",
                    "March",
                    "May",
                    "July",
                    "August",
                    "October",
                    "December"
                ]
            },
            {
                "name": "Q2",
                "label": null,
                "list": [
                    "April",
                    "June",
                    "September",
                    "November"
                ]
            }
        ],
        "calculated": [
            {
                "name": "A1",
                "label": "A week has 7 days.",
                "function": ""
            },
            {
                "name": "A2",
                "label": "Months have 30 or 31 days, except February, which has 28 or 29.",
                "function": ""
            },
            {
                "name": "A3",
                "label": "A year has 12 months.",
                "function": ""
            },
            {
                "name": "A4",
                "label": "The month of {{Q1}} has 31 days.",
                "function": ""
            },
            {
                "name": "A5",
                "label": "Every month has 30 days.",
                "function": "",
                "incorrect": true,
                "feedback": "There are months with 31 days."
            },
            {
                "name": "A6",
                "label": "February always has 28 days.",
                "function": "",
                "incorrect": true,
                "feedback": "February has 29 days every 4 years."
            },
            {
                "name": "A7",
                "label": "A week has 5 days.",
                "function": "",
                "incorrect": true,
                "feedback": "A week has 7 days."
            },
            {
                "name": "A8",
                "label": "{{Q2}} has 31 days.",
                "function": "",
                "incorrect": true,
                "feedback": "{{Q2}} has 30 days."
            }
        ],
        "uniques": true
    },
    "algorithm": {
        "name": "trueFalse",
        "template": "Multiple choice – standard",
        "params": {
            "countCorrect": 1,
            "countIncorrect": 2,
            "showCheckIcon":false,"columns":3
        }
    }
}</t>
  </si>
  <si>
    <t>Una semana tiene {{response}} días y el mes de {{Q1}} tiene {{response}} días.</t>
  </si>
  <si>
    <t>Q1= List = enero, marzo, mayo, julio, agosto, octubre, diciembre</t>
  </si>
  <si>
    <t>group1=
A1=5
A2=30
A3=7*
group2= 
A4=7
A5=30*
A6=31</t>
  </si>
  <si>
    <t>&lt;p&gt;Los meses tienen 30 o 31 días, menos febrero que tiene 28 o 29 días.&lt;/p&gt;&lt;p&gt;Una semana tiene 7 días.&lt;/p&gt;</t>
  </si>
  <si>
    <t>{
    "id": "M2-MyM-6a-I-2",
    "stimulus": "&lt;p&gt;Complete the following sentence.&lt;/p&gt;",
    "template": "&lt;p&gt;A week has {{response}} days and the month of {{Q1}} has {{response}} days.&lt;/p&gt;",
    "hint": "&lt;p&gt;Months have 30 or 31 days, except February, which has 28 or 29.&lt;/p&gt;&lt;p&gt;A week has 7 days.&lt;/p&gt;",
    "feedback": "&lt;p&gt;The month of {{Q1}} has {{A5}} days.&lt;/p&gt;&lt;p&gt;A week has 7 days.&lt;/p&gt;",
    "seed": {
        "parameters": [
            {
                "name": "Q1",
                "label": null,
                "list": [
                    "January",
                    "March",
                    "May",
                    "July",
                    "August",
                    "October",
                    "December"
                ]
            }
        ],
        "calculated": [
            {
                "name": "A1",
                "label": "{{function}}",
                "function": "5",
                "incorrect": true,
                "group": 1
            },
            {
                "name": "A2",
                "label": "{{function}}",
                "function": "30",
                "incorrect": true,
                "group": 1
            },
            {
                "name": "A3",
                "label": "{{function}}",
                "function": "7",
                "group": 1
            },
            {
                "name": "A4",
                "label": "{{function}}",
                "function": "7",
                "incorrect": true,
                "group": 2
            },
            {
                "name": "A5",
                "label": "{{function}}",
                "function": "31",
                "group": 2
            },
            {
                "name": "A6",
                "label": "{{function}}",
                "function": "30",
                "incorrect": true,
                "group": 2
            }
        ],
        "uniques": true
    },
    "algorithm": {
        "name": "groupResponses",
        "template": "Cloze with drop down"
    }
}</t>
  </si>
  <si>
    <t>Los meses de {{Q1}} y {{Q2}} tienen {{response}} días y el mes de {{Q3}}, {{response}}.</t>
  </si>
  <si>
    <t>Q1= List = enero, marzo, mayo, julio, agosto, octubre, diciembre
Q2= List = enero, marzo, mayo, julio, agosto, octubre, diciembre
Q3= List = abril, junio, septiembre, noviembre</t>
  </si>
  <si>
    <t>group1=
A1=28
A2=30
A3=31*
group2= 
A4=28
A5=30*
A6=31</t>
  </si>
  <si>
    <t>&lt;p&gt;Los meses tienen 30 o 31 días, menos febrero que tiene 28 o 29 días.&lt;/p&gt;</t>
  </si>
  <si>
    <t>{
    "id": "M2-MyM-6a-I-3",
    "stimulus": "&lt;p&gt;Complete the following sentence.&lt;/p&gt;",
    "template": "&lt;p&gt;The months of {{Q1}} and {{Q2}} have {{response}} days and {{Q3}}, {{response}}.&lt;/p&gt;",
    "hint": "&lt;p&gt;The months have 30 or 31 days, except February, which has 28 or 29.&lt;/p&gt;",
    "feedback": "&lt;p&gt;The month of {{Q2}} has {{A3}} days and {{Q3}}, {{A5}}.&lt;/p&gt;",
    "seed": {
        "parameters": [
            {
                "name": "Q1",
                "label": null,
                "list": [
                    "January",
                    "March",
                    "May",
                    "July",
                    "August",
                    "October",
                    "December"
                ]
            },
            {
                "name": "Q2",
                "label": null,
                "list": [
                    "January",
                    "March",
                    "May",
                    "July",
                    "August",
                    "October",
                    "December"
                ]
            },
            {
                "name": "Q3",
                "label": null,
                "list": [
                    "April",
                    "June",
                    "September",
                    "November"
                ]
            }
        ],
        "calculated": [
            {
                "name": "A1",
                "label": "{{function}}",
                "function": "28",
                "incorrect": true,
                "group": 1
            },
            {
                "name": "A2",
                "label": "{{function}}",
                "function": "30",
                "incorrect": true,
                "group": 1
            },
            {
                "name": "A3",
                "label": "{{function}}",
                "function": "31",
                "group": 1
            },
            {
                "name": "A4",
                "label": "{{function}}",
                "function": "28",
                "incorrect": true,
                "group": 2
            },
            {
                "name": "A5",
                "label": "{{function}}",
                "function": "30",
                "group": 2
            },
            {
                "name": "A6",
                "label": "{{function}}",
                "function": "31",
                "incorrect": true,
                "group": 2
            }
        ],
        "uniques": true
    },
    "algorithm": {
        "name": "groupResponses",
        "template": "Cloze with drop down"
    }
}</t>
  </si>
  <si>
    <t>Una semana tiene {{A1}} días y un año {{A2}} meses.</t>
  </si>
  <si>
    <t>A1= 7
A2= 12</t>
  </si>
  <si>
    <t xml:space="preserve">&lt;p&gt;Un año tiene 12 meses y una semana, 7 días.&lt;/p&gt; </t>
  </si>
  <si>
    <t>{
    "id": "M2-MyM-6a-E-1",
    "stimulus": "&lt;p&gt;Complete the following sentence.&lt;/p&gt;",
    "template": "&lt;p&gt;A week has {{response}} days and a year {{response}} months.&lt;/p&gt;",
    "hint": "&lt;p&gt;A year has 12 months.&lt;/p&gt;",
    "feedback": "&lt;p&gt;A year has 12 months and a week has 7 days.&lt;/p&gt;",
    "seed": {
        "parameters": [],
        "calculated": [
            {
                "name": "A1",
                "label": "{{function}}",
                "function": "7"
            },
            {
                "name": "A2",
                "label": "{{function}}",
                "function": "12"
            }
        ],
        "uniques": true
    },
    "algorithm": {
        "name": "calculateOperation",
        "params": {
            "method": "equivLiteral",
            "keyboard": "NUMERICAL"
        }
    }
}</t>
  </si>
  <si>
    <t>Los meses de {{Q1}} y {{Q2}} suman {{A1}} días.</t>
  </si>
  <si>
    <t>Q1= List = enero, marzo, mayo, julio, agosto, octubre, diciembre
Q2= List = enero, marzo, mayo, julio, agosto, octubre, diciembre</t>
  </si>
  <si>
    <t>A1= 62</t>
  </si>
  <si>
    <t>Los meses tienen 30 o 31 días, menos febrero que tiene 28 o 29 días.</t>
  </si>
  <si>
    <r>
      <rPr>
        <rFont val="Calibri"/>
        <color rgb="FF202124"/>
        <sz val="12.0"/>
      </rPr>
      <t xml:space="preserve">Los meses de {{Q1}} y {{Q2}} tienen 31 días </t>
    </r>
    <r>
      <rPr>
        <rFont val="Calibri"/>
        <b/>
        <color rgb="FF4285F4"/>
        <sz val="12.0"/>
      </rPr>
      <t>cada uno</t>
    </r>
    <r>
      <rPr>
        <rFont val="Calibri"/>
        <color rgb="FF202124"/>
        <sz val="12.0"/>
      </rPr>
      <t>. Entonces 31 + 31 = 62 días.</t>
    </r>
  </si>
  <si>
    <t>{
    "id": "M2-MyM-6a-E-2",
    "stimulus": "&lt;p&gt;Complete the following sentence.&lt;/p&gt;",
    "template": "&lt;p&gt;The months of {{Q1}} and {{Q2}} add up to {{response}} days.&lt;/p&gt;",
    "hint": "&lt;p&gt;The months have 30 or 31 days, except February, which has 28 or 29.&lt;/p&gt;",
    "feedback": "&lt;p&gt;The months of {{Q1}} and {{Q2}} have 31 days each.&lt;/p&gt;",
    "seed": {
        "parameters": [
            {
                "name": "Q1",
                "label": null,
                "list": [
                    "January",
                    "March",
                    "May",
                    "July",
                    "August",
                    "October",
                    "December"
                ]
            },
            {
                "name": "Q2",
                "label": null,
                "list": [
                    "January",
                    "March",
                    "May",
                    "July",
                    "August",
                    "October",
                    "December"
                ]
            }
        ],
        "calculated": [
            {
                "name": "A1",
                "label": "{{function}}",
                "function": "62"
            }
        ],
        "uniques": true
    },
    "algorithm": {
        "name": "calculateOperation",
        "params": {
            "method": "equivLiteral",
            "keyboard": "NUMERICAL"
        }
    }
}</t>
  </si>
  <si>
    <t>En {{Q1}} semanas hay {{A1}} días.</t>
  </si>
  <si>
    <t>Q1= List = 2,3,4,5</t>
  </si>
  <si>
    <t>A1= 7*{{Q1}}</t>
  </si>
  <si>
    <t>En una semana hay 7 días.</t>
  </si>
  <si>
    <t>&lt;p&gt;En una semana hay 7 días.&lt;/p&gt;&lt;p&gt;Suma 7 días {{Q1}} veces para obtener  {{A1}} días.&lt;/p&gt;</t>
  </si>
  <si>
    <t>{
    "id": "M2-MyM-6a-E-3",
    "stimulus": "&lt;p&gt;Complete the following sentence.&lt;/p&gt;",
    "template": "&lt;p&gt;{{Q1}} weeks have {{response}} days.&lt;/p&gt;",
    "hint": "&lt;p&gt;A week has 7 days.&lt;/p&gt;",
    "feedback": "&lt;p&gt;A week has 7 days.&lt;/p&gt;&lt;p&gt;Add 7 days {{Q1}} times to get {{A1}} days.&lt;/p&gt;",
    "seed": {
        "parameters": [
            {
                "name": "Q1",
                "label": null,
                "list": [
                    2,
                    3,
                    4,
                    5
                ]
            }
        ],
        "calculated": [
            {
                "name": "A1",
                "label": "{{function}}",
                "function": "7*{{Q1}}"
            }
        ],
        "uniques": true
    },
    "algorithm": {
        "name": "calculateOperation",
        "params": {
            "method": "equivLiteral",
            "keyboard": "NUMERICAL"
        }
    }
}</t>
  </si>
  <si>
    <t>M2-MyM-8a</t>
  </si>
  <si>
    <t>Lee en relojes analógicos: horas, minutos (acercándose a los 5 minutos más cercanos)</t>
  </si>
  <si>
    <t>Clock</t>
  </si>
  <si>
    <t>{
    "id": "M2-MyM-8a-I-1",
    "stimulus": "&lt;p&gt;Set the hands of the clock to {{T12}}.&lt;/p&gt;",
    "feedback": "&lt;p&gt;The &lt;b&gt;short&lt;/b&gt; hand points to the &lt;b&gt;hour&lt;/b&gt;.&lt;/p&gt;&lt;p&gt;The &lt;b&gt;long&lt;/b&gt; hand points to the &lt;b&gt;minutes&lt;/b&gt;.&lt;/p&gt;",
    "hint": "&lt;p&gt;The &lt;b&gt;short&lt;/b&gt; hand points to the &lt;b&gt;hour&lt;/b&gt;.&lt;/p&gt;&lt;p&gt;The &lt;b&gt;long&lt;/b&gt; hand points to the &lt;b&gt;minutes&lt;/b&gt;.&lt;/p&gt;",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t>
  </si>
  <si>
    <t>M2-MyM-8b</t>
  </si>
  <si>
    <t>Lee en relojes digitales: horas, minutos (acercándose a los 5 minutos más cercanos)</t>
  </si>
  <si>
    <t>{
    "id": "M2-MyM-8b-I-1",
    "stimulus": "&lt;p&gt;Set the clock to {{T12}}.&lt;/p&gt;",
    "feedback": "&lt;p&gt;The number &lt;b&gt;before&lt;/b&gt; the colon is the &lt;b&gt;hour&lt;/b&gt;.&lt;/p&gt;&lt;p&gt;The number &lt;b&gt;after&lt;/b&gt; the colon are the &lt;b&gt;minutes&lt;/b&gt;.&lt;/p&gt;",
    "hint": "&lt;p&gt;The number &lt;b&gt;before&lt;/b&gt; the colon is the &lt;b&gt;hour&lt;/b&gt;.&lt;/p&gt;&lt;p&gt;The number &lt;b&gt;after&lt;/b&gt; the colon are the &lt;b&gt;minutes&lt;/b&gt;.&lt;/p&gt;",
    "seed": {
        "parameters": [
            {
                "name": "Q1",
                "label": null,
                "min": 2,
                "max": 11,
                "step": 1
            },
            {
                "name": "Q2",
                "label": null,
                "min": 0,
                "max": 55,
                "step": 5
            }
        ],
        "calculated": [
            {
                "name": "T11",
                "label": "{{function}}",
                "function": "if ({{Q2}} &lt;31) {{{Q1}}} else {{Q1}}",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t>
  </si>
  <si>
    <t>M2-MyM-8c</t>
  </si>
  <si>
    <t>Distingue a.m. y p.m.</t>
  </si>
  <si>
    <t>&lt;p&gt;{{Q1}} ha salido por la mañana a {{Q2}}. Las agujas del reloj marcan las {{Q3}}:{{Q4}}. ¿Qué hora es?&lt;/p&gt;</t>
  </si>
  <si>
    <t>Single Choice
*: countCorrect=1
*: countIncorrect=1</t>
  </si>
  <si>
    <t>Q1 = list = Manuel, Daniel, Matías, Irene, Sandra, Miriam
Q2 = list = pasear, comprar el pan, pasear a su perro, visitar a un amigo
Q3 = min = 7; max = 11; step = 1
Q4 = min = 10; max = 50; step = 10</t>
  </si>
  <si>
    <t>A1={{Q3}}:{{Q4}} a. m.#*
A2={{Q3}}:{{Q4}} p. m.#</t>
  </si>
  <si>
    <t>&lt;p&gt;Se usa &lt;b&gt;a. m.&lt;/b&gt; para &lt;b&gt;antes&lt;/b&gt; del medidía.&lt;/p&gt;&lt;p&gt;Y &lt;b&gt;p. m.&lt;/b&gt; para &lt;b&gt;después&lt;/b&gt; del mediodía.&lt;/p&gt;</t>
  </si>
  <si>
    <t>{
    "id": "M2-MyM-8c-I-1",
    "stimulus": "&lt;p&gt;{{Q1}} has left in the morning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t>
  </si>
  <si>
    <t>&lt;p&gt;{{Q1}} ha salido por la tarde a {{Q2}}. Las agujas del reloj marcan las {{Q3}}:{{Q4}}. ¿Qué hora es?&lt;/p&gt;</t>
  </si>
  <si>
    <t>A1={{Q3}}:{{Q4}} a. m.#
A2={{Q3}}:{{Q4}} p. m.#*</t>
  </si>
  <si>
    <t>{
    "id": "M2-MyM-8c-I-2",
    "stimulus": "&lt;p&gt;{{Q1}} has left in the afternoon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t>
  </si>
  <si>
    <t>M2-G-1a</t>
  </si>
  <si>
    <t>Describe la posición de objetos con "a la derecha de" y "a la izquierda de"</t>
  </si>
  <si>
    <t>Indica si estas oraciones son verdaderas o falsas.
$$IMG=M2-G-1a-4</t>
  </si>
  <si>
    <t>A1=A la derecha del niño hay 1 pelota roja.#*
A2=A la derecha del niño hay 2 pelotas azules.#*
A3=A la izquierda del niño hay 1 pelota azul.#*
A4=A la izquierda del niño hay 2 pelotas verdes.#*
A5=A la izquierda del niño hay 2 pelota rojas.#
A6=A la izquierda del niño hay 1 pelota roja.#
A7=A la derecha del niño hay 1 pelota verde.#
A8=A la derecha del niño hay 1 pelota azul.#</t>
  </si>
  <si>
    <t>Imagen M2-G-1b-1. Ponemos las etiquetas "encima" y "debajo" al lado de cada elemento.</t>
  </si>
  <si>
    <t>Geometría</t>
  </si>
  <si>
    <t>{
    "id": "M2-G-1a-I-1",
    "stimulus": "&lt;p&gt;Select if these sentences are true or false from the boy's perspective.&lt;div style=\"display:flex; justify-content:center;\"&gt;&lt;img src=\"https://blueberry-assets.oneclick.es/M2_G_1a_4.svg\"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left of the boy is a red ball.",
                "function": ""
            },
            {
                "name": "A2",
                "label": "To the right of the boy is a blue ball.",
                "function": ""
            },
            {
                "name": "A3",
                "label": "To the left of the boy are 2 blue balls.",
                "function": ""
            },
            {
                "name": "A4",
                "label": "To the right of the boy are 2 green balls.",
                "function": ""
            },
            {
                "name": "TO 5",
                "label": "To the left of the boy are 2 red balls.",
                "function": "",
                "incorrect": true
            },
            {
                "name": "A6",
                "label": "To the left of the boy is a blue ball.",
                "function": "",
                "incorrect": true
            },
            {
                "name": "A7",
                "label": "To the right of the boy is a green ball.",
                "function": "",
                "incorrect": true
            },
            {
                "name": "A8",
                "label": "To the right of the boy are 2 blue balls.",
                "function": "",
                "incorrect": true
            }
        ],
        "uniques": true
    },
    "algorithm": {
        "name": "trueFalse",
        "template": "Choice matrix – inline",
        "params": {
            "countCorrect": 2,
            "countIncorrect": 1,
            "showCheckIcon": false,
            "options": [
                "True",
                "False"
            ]
        }
    }
}</t>
  </si>
  <si>
    <t>Indica si estas oraciones son verdaderas o falsas.
$$IMG=M2-G-1a-5</t>
  </si>
  <si>
    <t>A1=A la derecha del vaso hay 3 manzanas.#*
A2=A la derecha del vaso hay 1 plato.#*
A3=A la izquierda del vaso hay 1 galleta.#*
A4=A la izquierda del vaso hay 2 fresas.#*
A5=A la izquierda del vaso hay 2 galletas.#
A6=A la izquierda del vaso hay 1 fresa.#
A7=A la derecha del vaso hay 2 platos.#
A8=A la derecha del vaso hay 2 manzanas.#</t>
  </si>
  <si>
    <t>{
    "id": "M2-G-1a-I-2",
    "stimulus": "&lt;p&gt;Select if these sentences are true or false.&lt;div style=\"display:flex; justify-content:center;\"&gt;&lt;img src=\"https://blueberry-assets.oneclick.es/M2_G_1a_5.svg\"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right of the boy are 3 apples.",
                "function": ""
            },
            {
                "name": "A3",
                "label": "To the left of the boy is a cookie.",
                "function": ""
            },
            {
                "name": "A4",
                "label": "To the left of the boy are 2 strawberries.",
                "function": ""
            },
            {
                "name": "TO 5",
                "label": "To the left of the boy are 2 cookies.",
                "function": "",
                "incorrect": true
            },
            {
                "name": "A6",
                "label": "To the left of the boy is a strawberry.",
                "function": "",
                "incorrect": true
            },
            {
                "name": "A8",
                "label": "To the right of the boy are 2 apples.",
                "function": "",
                "incorrect": true
            }
        ],
        "uniques": true
    },
    "algorithm": {
        "name": "trueFalse",
        "template": "Choice matrix – inline",
        "params": {
            "countCorrect": 2,
            "countIncorrect": 1,
            "showCheckIcon": false,
            "options": [
                "True",
                "False"
            ]
        }
    }
}</t>
  </si>
  <si>
    <t>Observa la imagen y elige la opción correcta.
$$IMG=M2-G-1a-2</t>
  </si>
  <si>
    <t>A la {{response}} de la niña hay unas {{Q1}}.</t>
  </si>
  <si>
    <t>Q1= List= tijeras, llaves</t>
  </si>
  <si>
    <t>group1=
A1=derecha*
A2=izquierda</t>
  </si>
  <si>
    <t>{
    "id": "M2-G-1a-E-1",
    "stimulus": "&lt;p&gt;Look at the image and choose the correct option.&lt;div style=\"display:flex; justify-content:center;\"&gt;&lt;img src=\"https://blueberry-assets.oneclick.es/M2_G_1a_2.svg\" width=\"300\"&gt;&lt;/img&gt;&lt;/div&gt;&lt;/p&gt;",
    "template": "To the {{response}} of the girl there are some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"scissors",
                    "keys"
                ]
            }
        ],
        "calculated": [
            {
                "name": "A1",
                "label": "{{function}}",
                "function": "right",
                "group": 1
            },
            {
                "name": "A2",
                "label": "{{function}}",
                "function": "left",
                "incorrect": true,
                "group": 1
            }
        ],
        "uniques": true
    },
    "algorithm": {
        "name": "groupResponses",
        "template": "Cloze with drop down"
    }
}</t>
  </si>
  <si>
    <t>A la {{response}} de la niña hay un {{Q1}}.</t>
  </si>
  <si>
    <t>Q1= List= vaso, libro</t>
  </si>
  <si>
    <t>group1=
A1=derecha
A2=izquierda*</t>
  </si>
  <si>
    <t>{
    "id": "M2-G-1a-E-2",
    "stimulus": "&lt;p&gt;Look at the image and choose the correct option.&lt;div style=\"display:flex; justify-content:center;\"&gt;&lt;img src=\"https://blueberry-assets.oneclick.es/M2_G_1a_2.svg\" width=\"300\"&gt;&lt;/img&gt;&lt;/div&gt;&lt;/p&gt;",
    "template": "To the {{response}} of the girl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"glass",
                    "book"
                ]
            }
        ],
        "calculated": [
            {
                "name": "A1",
                "label": "{{function}}",
                "function": "right",
                "incorrect": true,
                "group": 1
            },
            {
                "name": "A2",
                "label": "{{function}}",
                "function": "left",
                "group": 1
            }
        ],
        "uniques": true
    },
    "algorithm": {
        "name": "groupResponses",
        "template": "Cloze with drop down"
    }
}</t>
  </si>
  <si>
    <t>Observa la imagen y elige la opción correcta.
$$IMG=M2-G-1a-3</t>
  </si>
  <si>
    <t>A la {{response}} del columpio hay un {{Q1}}.</t>
  </si>
  <si>
    <t>Q1= List= balón, perro</t>
  </si>
  <si>
    <t>{
    "id": "M2-G-1a-E-3",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"ball",
                    "dog"
                ]
            }
        ],
        "calculated": [
            {
                "name": "A1",
                "label": "{{function}}",
                "function": "right",
                "group": 1
            },
            {
                "name": "A2",
                "label": "{{function}}",
                "function": "left",
                "incorrect": true,
                "group": 1
            }
        ],
        "uniques": true
    },
    "algorithm": {
        "name": "groupResponses",
        "template": "Cloze with drop down"
    }
}</t>
  </si>
  <si>
    <t>A la {{response}} del columpio hay {{Q1}}.</t>
  </si>
  <si>
    <t>Q1= List= un niño, una mochila</t>
  </si>
  <si>
    <t>{
    "id": "M2-G-1a-E-4",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"child",
                    "backpack"
                ]
            }
        ],
        "calculated": [
            {
                "name": "A1",
                "label": "{{function}}",
                "function": "right",
                "incorrect": true,
                "group": 1
            },
            {
                "name": "A2",
                "label": "{{function}}",
                "function": "left",
                "group": 1
            }
        ],
        "uniques": true
    },
    "algorithm": {
        "name": "groupResponses",
        "template": "Cloze with drop down"
    }
}</t>
  </si>
  <si>
    <t>M2-G-1b</t>
  </si>
  <si>
    <t>Describe la posición de objetos con encima de/debajo de</t>
  </si>
  <si>
    <t>¿Qué está encima y debajo del niño?</t>
  </si>
  <si>
    <t>Imagen M2-G-1b-1
Al lado del pájaro ponemos la etiqueta {{A1}}.
Al lado de la mesa ponemos la etiqueta {{A2}}.</t>
  </si>
  <si>
    <t>Label image with drag and drop</t>
  </si>
  <si>
    <t>A1= "encima"
A2= "debajo"</t>
  </si>
  <si>
    <t>Imagen M2-G-1b-2. Ponemos las etiquetas "encima" y "debajo" al lado de cada elemento.</t>
  </si>
  <si>
    <t>{
    "id": "M2-G-1b-I-1",
    "stimulus": "&lt;p&gt;Drag the words according to what is on or under the child.&lt;/p&gt;",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t>
  </si>
  <si>
    <t>¿Qué está encima y debajo de la sombrilla?</t>
  </si>
  <si>
    <t>Imagen M2-G-1b-3
Al lado de la mariposa ponemos la etiqueta {{A1}}.
Al lado de la persona ponemos la etiqueta {{A2}}.</t>
  </si>
  <si>
    <t>{
    "id": "M2-G-1b-I-2",
    "stimulus": "&lt;p&gt;Drag the words according to what is on or under the umbrella.&lt;/p&gt;",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t>
  </si>
  <si>
    <t>¿Qué está encima y debajo de la mesa?</t>
  </si>
  <si>
    <t>Imagen M2-G-1b-4
Al lado del libro ponemos la etiqueta {{A1}}.
Al lado de las zapatillas ponemos la etiqueta {{A2}}.</t>
  </si>
  <si>
    <t>{
    "id": "M2-G-1b-I-3",
    "stimulus": "&lt;p&gt;Drag the words according to what is on or under the table.&lt;/p&gt;",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"https://blueberry-assets.oneclick.es/M2_G_1b_4.png",
                "alt": "",
                "title": "",
                "percent": 1
            },
            "responses": [
                {
                    "x": 210,
                    "y": 0,
                    "z": 15,
                    "width": 100,
                    "height": 35,
                    "pointer": ""
                },
                {
                    "x": 250,
                    "y": 225,
                    "z": 27,
                    "width": 100,
                    "height": 35,
                    "pointer": ""
                }
            ],
            "fontSize": 10
        }
    }
}</t>
  </si>
  <si>
    <t>¿Qué gallinas están encima del soporte?
$$IMG=M2-G-1b-5</t>
  </si>
  <si>
    <t>A1=La gallina blanca y marrón*
A2=La gallina blanca y naranja
A3=La gallina marrón y naranja</t>
  </si>
  <si>
    <t>{
    "id": "M2-G-1b-E-1",
    "stimulus": "&lt;p&gt;What animal is on the shelf?&lt;div style=\"display:flex; justify-content:center;\"&gt;&lt;img src=\"https://blueberry-assets.oneclick.es/M2_G_1b_5.svg\"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chicken"
            },
            {
                "name": "A2",
                "label": "{{function}}",
                "function": "The chick",
                "incorrect": true
            },
            {
                "name": "A3",
                "label": "{{function}}",
                "function": "The rooster",
                "incorrect": true
            }
        ],
        "uniques": true
    },
    "algorithm": {
        "name": "trueFalse",
        "template": "Multiple choice – standard",
        "params": {
            "countCorrect": 1,
            "countIncorrect": 2,
            "showCheckIcon": false,
            "columns": 3
        }
    }
}</t>
  </si>
  <si>
    <t>¿Qué gallinas están debajo del soporte?
$$IMG=M2-G-1b-5</t>
  </si>
  <si>
    <t>A1=La gallina blanca y marrón
A2= La gallina blanca y naranja
A3= La gallina marrón y naranja*</t>
  </si>
  <si>
    <t>{
    "id": "M2-G-1b-E-2",
    "stimulus": "&lt;p&gt;What animal is under the wire?&lt;div style=\"display:flex; justify-content:center;\"&gt;&lt;img src=\"https://blueberry-assets.oneclick.es/M2_G_1b_7.svg\"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bird",
                "incorrect": true
            },
            {
                "name": "A2",
                "label": "{{function}}",
                "function": "The dove",
                "incorrect": true
            },
            {
                "name": "A3",
                "label": "{{function}}",
                "function": "The cat"
            }
        ],
        "uniques": true
    },
    "algorithm": {
        "name": "trueFalse",
        "template": "Multiple choice – standard",
        "params": {
            "countCorrect": 1,
            "countIncorrect": 2,
            "showCheckIcon": false,
            "columns": 3
        }
    }
}</t>
  </si>
  <si>
    <t>¿Qué hay encima del sillón?
$$IMG=M2-G-1b-6</t>
  </si>
  <si>
    <t>A1=Una manta*
A2= Un libro*
A3= Un mando a distancia
A4= Un cubo de Rubik</t>
  </si>
  <si>
    <t>{
    "id": "M2-G-1b-E-3",
    "stimulus": "&lt;p&gt;What is on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
            {
                "name": "A2",
                "label": "{{function}}",
                "function": "A book"
            },
            {
                "name": "A3",
                "label": "{{function}}",
                "function": "A remote control",
                "incorrect": true
            },
            {
                "name": "A4",
                "label": "{{function}}",
                "function": "A Rubik's cube",
                "incorrect": true
            }
        ],
        "uniques": true
    },
    "algorithm": {
        "name": "trueFalse",
        "template": "Multiple choice – standard",
        "params": {
            "countCorrect": 1,
            "countIncorrect": 2,
            "showCheckIcon": false,
            "columns": 3
        }
    }
}</t>
  </si>
  <si>
    <t>¿Qué hay debajo del sillón?
$$IMG=M2-G-1b-6</t>
  </si>
  <si>
    <t>A1=Una manta
A2= Un libro
A3= Un mando a distancia*
A4= Un cubo de Rubik*</t>
  </si>
  <si>
    <t>{
    "id": "M2-G-1b-E-4",
    "stimulus": "&lt;p&gt;What is under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"incorrect": true
            },
            {
                "name": "A2",
                "label": "{{function}}",
                "function": "A book",
                "incorrect": true
            },
            {
                "name": "A3",
                "label": "{{function}}",
                "function": "A remote control"
            },
            {
                "name": "A4",
                "label": "{{function}}",
                "function": "A Rubik's cube"
            }
        ],
        "uniques": true
    },
    "algorithm": {
        "name": "trueFalse",
        "template": "Multiple choice – standard",
        "params": {
            "countCorrect": 1,
            "countIncorrect": 2,
            "showCheckIcon": false,
            "columns": 3
        }
    }
}</t>
  </si>
  <si>
    <t>M2-G-1c</t>
  </si>
  <si>
    <t>Describe la posición de objetos con dentro/fuera/frontera (o interior/exterior/frontera)</t>
  </si>
  <si>
    <t xml:space="preserve">Escoge la imagen que muestra al pavo real dentro del corral. </t>
  </si>
  <si>
    <t>A1=$$IMG=M2-G-1c-1*
A2=$$IMG=M2-G-1c-2
A3=$$IMG=M2-G-1c-3
A4=$$IMG=M2-G-1c-4</t>
  </si>
  <si>
    <t>Imagen M2-G-1c-5
Debajo/encima del de la izq: "dentro" (minúsculas)
Debajo/encima del de la dcha: "fuera" (minúsculas)
Como en 1º</t>
  </si>
  <si>
    <t>Imagen M2-G-1c-5
Debajo/encima del de la izq: "dentro" (minúsculas)
Debajo/encima del de la dcha: "fuera" (minúsculas)
Como en 1º</t>
  </si>
  <si>
    <t>{
    "id": "M2-G-1c-I-1",
    "stimulus": "&lt;p&gt;Choose the image that shows the peacock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</si>
  <si>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al caballo fuera del corral. </t>
  </si>
  <si>
    <t>A1=$$IMG=M2-G-1c-1
A2=$$IMG=M2-G-1c-2*
A3=$$IMG=M2-G-1c-3
A4=$$IMG=M2-G-1c-4</t>
  </si>
  <si>
    <t>{
    "id": "M2-G-1c-I-2",
    "stimulus": "&lt;p&gt;Choose the image that shows the horse outside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</si>
  <si>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 la gallina dentro del corral. </t>
  </si>
  <si>
    <t>A1=$$IMG=M2-G-1c-1
A2=$$IMG=M2-G-1c-2
A3=$$IMG=M2-G-1c-3*
A4=$$IMG=M2-G-1c-4</t>
  </si>
  <si>
    <t>{
    "id": "M2-G-1c-I-3",
    "stimulus": "&lt;p&gt;Choose the image that shows the chicken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t>
  </si>
  <si>
    <t xml:space="preserve">Escoge la imagen que muestra al perro en la frontera del corral. </t>
  </si>
  <si>
    <t>A1=$$IMG=M2-G-1c-1
A2=$$IMG=M2-G-1c-2
A3=$$IMG=M2-G-1c-3
A4=$$IMG=M2-G-1c-4*</t>
  </si>
  <si>
    <t>{
    "id": "M2-G-1c-I-4",
    "stimulus": "&lt;p&gt;Choose the image that shows the dog at the border of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
        ],
        "uniques": true
    },
    "algorithm": {
        "name": "trueFalse",
        "template": "Multiple choice – standard",
        "params": {
            "countCorrect": 1,
            "countIncorrect": 2,
            "showCheckIcon": false,
            "columns": 3
        }
    }
}</t>
  </si>
  <si>
    <t>Observa la imagen y escoge entre &lt;i&gt;dentro&lt;/i&gt; y &lt;i&gt;fuera.&lt;/i&gt;
$$IMG=M2-G-1c-6</t>
  </si>
  <si>
    <t>La camiseta de color {{Q1}} está {{response}} del armario.</t>
  </si>
  <si>
    <t>Q1= List= amarillo, verde, azul</t>
  </si>
  <si>
    <t>group1=
A1=dentro*
A2=fuera</t>
  </si>
  <si>
    <t>Imagen M2-G-1c-5 Debajo/encima del de la izq: "dentro" (minúsculas)Debajo/encima del de la dcha: "fuera" (minúsculas) Como en 1º</t>
  </si>
  <si>
    <t>Imagen M2-G-1c-5
Debajo/encima del de la izq: "dentro" (minúsculas)Debajo/encima del de la dcha: "fuera" (minúsculas)
Como en 1º</t>
  </si>
  <si>
    <t>{
    "id": "M2-G-1c-E-1",
    "stimulus": "&lt;p&gt;Look at the image and choose between &lt;i&gt;inside&lt;/i&gt; and &lt;i&gt;outside.&lt;/i&gt;&lt;/p&gt;&lt;div style=\"display:flex; justify-content:center;\"&gt;&lt;img src=\"https://blueberry-assets.oneclick.es/M2_G_1c_6.svg\" width=\"300\"&gt;&lt;/img&gt;&lt;/div&gt;",
    "template": "&lt;p&gt;The {{Q1}} t-shirt is {{response}} the closet.&lt;/p&gt;",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"yellow",
                    "green",
                    "blue"
                ]
            }
        ],
        "calculated": [
            {
                "name": "A1",
                "label": "{{function}}",
                "function": "inside",
                "group": 1
            },
            {
                "name": "A2",
                "label": "{{function}}",
                "function": "outside",
                "incorrect": true,
                "group": 1
            }
        ],
        "uniques": true
    },
    "algorithm": {
        "name": "groupResponses",
        "template": "Cloze with drop down"
    }
}</t>
  </si>
  <si>
    <t>Q1= List= rosa, naranja</t>
  </si>
  <si>
    <t>group1=
A1=dentro
A2=fuera*</t>
  </si>
  <si>
    <t>Imagen M2-G-1c-5 Debajo/encima del de la izq: "dentro" (minúsculas) Debajo/encima del de la dcha: "fuera" (minúsculas)
Como en 1º</t>
  </si>
  <si>
    <t>{
    "id": "M2-G-1c-E-2",
    "stimulus": "&lt;p&gt;Look at the image and choose between &lt;i&gt;inside&lt;/i&gt; and &lt;i&gt;outside.&lt;/i&gt;&lt;div style=\"display:flex; justify-content:center;\"&gt;&lt;img src=\"https://blueberry-assets.oneclick.es/M2_G_1c_6.svg\" width=\"300\"&gt;&lt;/img&gt;&lt;/div&gt;&lt;/p&gt;",
    "template": "The {{Q1}} t-shirt is {{response}} the closet.",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"pink",
                    "orange"
                ]
            }
        ],
        "calculated": [
            {
                "name": "A1",
                "label": "{{function}}",
                "function": "outside",
                "group": 1
            },
            {
                "name": "A2",
                "label": "{{function}}",
                "function": "inside",
                "incorrect": true,
                "group": 1
            }
        ],
        "uniques": true
    },
    "algorithm": {
        "name": "groupResponses",
        "template": "Cloze with drop down"
    }
}</t>
  </si>
  <si>
    <t>Observa la imagen y escoge entre &lt;i&gt;dentro&lt;/i&gt; y &lt;i&gt;fuera.&lt;/i&gt;
$$IMG=M2-G-1c-7</t>
  </si>
  <si>
    <t>Hay dos {{Q1}} {{response}} de la pecera.</t>
  </si>
  <si>
    <t>Q1= List= peces, piedras</t>
  </si>
  <si>
    <t>{
    "id": "M2-G-1c-E-3",
    "stimulus": "&lt;p&gt;Look at the image and choose between &lt;i&gt;inside&lt;/i&gt; and &lt;i&gt;outside.&lt;/i&gt;&lt;/p&gt;&lt;div style=\"display:flex; justify-content:center;\"&gt;&lt;img src=\"https://blueberry-assets.oneclick.es/M2_G_1c_7.svg\" width=\"300\"&gt;&lt;/img&gt;&lt;/div&gt;",
    "template": "&lt;p&gt;There are two {{Q1}} {{response}} the fish bowl.&lt;/p&gt;",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"fish",
                    "stones"
                ]
            }
        ],
        "calculated": [
            {
                "name": "A1",
                "label": "{{function}}",
                "function": "inside",
                "group": 1
            },
            {
                "name": "A2",
                "label": "{{function}}",
                "function": "outside",
                "incorrect": true,
                "group": 1
            }
        ],
        "uniques": true
    },
    "algorithm": {
        "name": "groupResponses",
        "template": "Cloze with drop down"
    }
}</t>
  </si>
  <si>
    <t>Hay {{Q1}} {{response}} de la pecera.</t>
  </si>
  <si>
    <t>Q1= List= una planta, un astronauta</t>
  </si>
  <si>
    <t>{
    "id": "M2-G-1c-E-4",
    "stimulus": "&lt;p&gt;Look at the image and choose between &lt;i&gt;inside&lt;/i&gt; and &lt;i&gt;out.&lt;/i&gt;&lt;div style=\"display:flex; justify-content:center;\"&gt;&lt;img src=\"https://blueberry-assets.oneclick.es/M2_G_1c_7.svg\" width=\"300\"&gt;&lt;/img&gt;&lt;/div&gt;&lt;/p&gt;",
    "template": "There is {{Q1}} {{response}} the fish bowl.",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"a plant",
                    "an astronaut"
                ]
            }
        ],
        "calculated": [
            {
                "name": "A1",
                "label": "{{function}}",
                "function": "outside",
                "group": 1
            },
            {
                "name": "A2",
                "label": "{{function}}",
                "function": "inside",
                "incorrect": true,
                "group": 1
            }
        ],
        "uniques": true
    },
    "algorithm": {
        "name": "groupResponses",
        "template": "Cloze with drop down"
    }
}</t>
  </si>
  <si>
    <t>M2-G-1d</t>
  </si>
  <si>
    <t>Describe la posición de objetos con delante de y detrás de</t>
  </si>
  <si>
    <t>Arrastra la seta delante de la niña y la cesta detrás suya.</t>
  </si>
  <si>
    <t>$$TBL=1x3,noborder
0,0={{A1}}
0,1=$$IMG=M2-G-1d-5
0,2={{A2}}</t>
  </si>
  <si>
    <t>A1 = $$IMG=M1-G-1d-1
A2 = $$IMG=M1-G-1d-2
A3 = $$IMG=M1-G-1d-3
A4 = $$IMG=M1-G-1d-4</t>
  </si>
  <si>
    <t>IMAGEN M2-G-1d-12
Poner las etiquetas "delante de" al objeto de la izkda y "detrás de" al de la derecha.</t>
  </si>
  <si>
    <t>{
    "id": "M2-G-1d-I-1",
    "stimulus": "&lt;p&gt;Drag the mushroom in front of the girl and the basket behind her.&lt;/p&gt;",
    "template": "&lt;table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"A2",
                "label": "{{function}}",
                "function": "&lt;div style=\"display:flex; justify-content:center;\"&gt;&lt;img src=\"https://blueberry-assets.oneclick.es/M2_G_1d_2.svg\" width=\"100\"&gt;&lt;/img&gt;&lt;/div&gt;"
            },
            {
                "name": "A1",
                "label": "{{function}}",
                "function": "&lt;div style=\"display:flex; justify-content:center;\"&gt;&lt;img src=\"https://blueberry-assets.oneclick.es/M2_G_1d_1.svg\" width=\"100\"&gt;&lt;/img&gt;&lt;/div&gt;"
            },
            {
                "name": "A3",
                "label": "{{function}}",
                "function": "&lt;div style=\"display:flex; justify-content:center;\"&gt;&lt;img src=\"https://blueberry-assets.oneclick.es/M2_G_1d_3.svg\" width=\"100\"&gt;&lt;/img&gt;&lt;/div&gt;",
                "incorrect": true
            },
            {
                "name": "A4",
                "label": "{{function}}",
                "function": "&lt;div style=\"display:flex; justify-content:center;\"&gt;&lt;img src=\"https://blueberry-assets.oneclick.es/M2_G_1d_4.svg\" width=\"100\"&gt;&lt;/img&gt;&lt;/div&gt;",
                "incorrect": true
            }
        ],
        "uniques": true
    },
    "algorithm": {
        "name": "calculateOperation",
        "template": "Cloze with drag &amp; drop",
        "params": {
            "keyboard": "NUMERICAL"
        }
    }
}</t>
  </si>
  <si>
    <t>Arrastra la casa delante del hombre y la cuchara detrás suya.</t>
  </si>
  <si>
    <t>$$TBL=1x3,noborder
0,0={{A1}}
0,1=$$IMG=M2-G-1d-6
0,2={{A2}}</t>
  </si>
  <si>
    <t>A1 = $$IMG=M1-G-1d-8
A2 = $$IMG=M1-G-1d-3
A3 = $$IMG=M1-G-1d-2
A4 = $$IMG=M1-G-1d-9</t>
  </si>
  <si>
    <t>{
    "id": "M2-G-1d-I-2",
    "stimulus": "&lt;p&gt;Drag the house in front of the man and the spoon behind him.&lt;/p&gt;",
    "template": "&lt;table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src=\"https://blueberry-assets.oneclick.es/M2_G_1d_8.svg\" width=\"100\"&gt;&lt;/img&gt;&lt;/div&gt;",
                "incorrect": true
            },
            {
                "name": "A3",
                "label": "{{function}}",
                "function": "&lt;div style=\"display:flex; justify-content:center;\"&gt;&lt;img src=\"https://blueberry-assets.oneclick.es/M2_G_1d_2.svg\" width=\"100\"&gt;&lt;/img&gt;&lt;/div&gt;",
                "incorrect": true
            },
            {
                "name": "A4",
                "label": "{{function}}",
                "function": "&lt;div style=\"display:flex; justify-content:center;\"&gt;&lt;img src=\"https://blueberry-assets.oneclick.es/M2_G_1d_9.svg\" width=\"100\"&gt;&lt;/img&gt;&lt;/div&gt;"
            },
            {
                "name": "A2",
                "label": "{{function}}",
                "function": "&lt;div style=\"display:flex; justify-content:center;\"&gt;&lt;img src=\"https://blueberry-assets.oneclick.es/M2_G_1d_3.svg\" width=\"100\"&gt;&lt;/img&gt;&lt;/div&gt;"
            }
        ],
        "uniques": true
    },
    "algorithm": {
        "name": "calculateOperation",
        "template": "Cloze with drag &amp; drop",
        "params": {
            "keyboard": "NUMERICAL"
        }
    }
}</t>
  </si>
  <si>
    <t>Arrastra la mariquita delante del caballo y la pelota detrás suya.</t>
  </si>
  <si>
    <t>$$TBL=1x3,noborder
0,0={{A1}}
0,1=$$IMG=M2-G-1d-7
0,2={{A2}}</t>
  </si>
  <si>
    <t>A1 = $$IMG=M1-G-1d-10
A2 = $$IMG=M1-G-1d-4
A3 = $$IMG=M1-G-1d-11
A4 = $$IMG=M1-G-1d-1</t>
  </si>
  <si>
    <t>{
    "id": "M2-G-1d-I-3",
    "stimulus": "&lt;p&gt;Drag the ladybug in front of the horse and the ball behind it.&lt;/p&gt;",
    "template": "&lt;table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src=\"https://blueberry-assets.oneclick.es/M2_G_1d_7.svg\" width=\"100\"&gt;&lt;/img&gt;&lt;/div&gt;"
            },
            {
                "name": "A2",
                "label": "{{function}}",
                "function": "&lt;div style=\"display:flex; justify-content:center;\"&gt;&lt;img src=\"https://blueberry-assets.oneclick.es/M2_G_1d_4.svg\" width=\"100\"&gt;&lt;/img&gt;&lt;/div&gt;"
            },
            {
                "name": "A3",
                "label": "{{function}}",
                "function": "&lt;div style=\"display:flex; justify-content:center;\"&gt;&lt;img src=\"https://blueberry-assets.oneclick.es/M2_G_1d_11.svg\" width=\"100\"&gt;&lt;/img&gt;&lt;/div&gt;",
                "incorrect": true
            },
            {
                "name": "A4",
                "label": "{{function}}",
                "function": "&lt;div style=\"display:flex; justify-content:center;\"&gt;&lt;img src=\"https://blueberry-assets.oneclick.es/M2_G_1d_1.svg\" width=\"100\"&gt;&lt;/img&gt;&lt;/div&gt;",
                "incorrect": true
            }
        ],
        "uniques": true
    },
    "algorithm": {
        "name": "calculateOperation",
        "template": "Cloze with drag &amp; drop",
        "params": {
            "keyboard": "NUMERICAL"
        }
    }
}</t>
  </si>
  <si>
    <t>Selecciona la opción correcta para completar esta oración: "La fuente está {{A1}} del niño.".
$$IMG=M2-G-1d-13</t>
  </si>
  <si>
    <t>Single Choice
*: countCorrect=1
*:countIncorrect=1</t>
  </si>
  <si>
    <t>A1= delante*
A2= detrás</t>
  </si>
  <si>
    <t>{
    "id": "M2-G-1d-E-1",
    "stimulus": "&lt;p&gt;Select the correct option to complete this sentence: \"The fountain is ...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t>
  </si>
  <si>
    <t>Selecciona la opción correcta para completar esta oración: "La farola está {{A2}} del niño.".
$$IMG=M2-G-1d-13</t>
  </si>
  <si>
    <t>A1= delante
A2= detrás*</t>
  </si>
  <si>
    <t>{
    "id": "M2-G-1d-E-2",
    "stimulus": "&lt;p&gt;Select the correct option to complete this sentence: \"The streetlight is...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t>
  </si>
  <si>
    <t>Selecciona la opción correcta para completar esta oración: "El columpio está {{A1}} de la niña.".
$$IMG=M2-G-1d-14</t>
  </si>
  <si>
    <t>{
    "id": "M2-G-1d-E-3",
    "stimulus": "&lt;p&gt;Select the correct option to complete this sentence: \"The swing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t>
  </si>
  <si>
    <t>Selecciona la opción correcta para completar esta oración: "El grupo de hormigas está {{A1}} de la niña.".
$$IMG=M2-G-1d-14</t>
  </si>
  <si>
    <t>{
    "id": "M2-G-1d-E-4",
    "stimulus": "&lt;p&gt;Select the correct option to complete this sentence: \"The group of ants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t>
  </si>
  <si>
    <t>M2-G-3a</t>
  </si>
  <si>
    <t>Percibe la simetría en figuras con simetría interna</t>
  </si>
  <si>
    <t>Completa el dibujo para que tenga simetría interna. Arrastra la imagen adecuada.
M2-G-3a-2
M2-G-3a-3
M2-G-3a-4
M2-G-3a-5</t>
  </si>
  <si>
    <t>Imagen: frente de un auto.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</si>
  <si>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</si>
  <si>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</si>
  <si>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"M2-G-3a-I-1",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src=\"https://blueberry-assets.oneclick.es/M2_G_3_3.svg\" style=\"width:150px\"&gt;"
            },
            {
                "name": "A2",
                "label": "&lt;img src=\"https://blueberry-assets.oneclick.es/M2_G_3_4.svg\" style=\"width:150px\"&gt;",
                "incorrect": true
            },
            {
                "name": "A3",
                "label": "&lt;img src=\"https://blueberry-assets.oneclick.es/M2_G_3_5.svg\" style=\"width:150px\"&gt;",
                "incorrect": true
            }
        ],
        "uniques": true
    },
    "algorithm": {
        "name": "labelImage",
        "template": "LabelImageDragDropV2",
        "params": {
            "image": {
                "src": "https://blueberry-assets.oneclick.es/M2_G_3_2.png",
                "width": 260,
                "height": 260,
                "alt": "",
                "title": "",
                "percent": 1
            },
            "responses": [
                {
                    "x": 150,
                    "y": 22,
                    "z": 15,
                    "width": 150,
                    "height": 260,
                    "pointer": ""
                }
            ],
            "fontSize": 10
        }
    }
}</t>
  </si>
  <si>
    <t>Completa el dibujo para que tenga simetría interna. Arrastra la imagen adecuada.
M2-G-3-6
M2-G-3-7
M2-G-3-8
M2-G-3-9</t>
  </si>
  <si>
    <t>Imagen: hoja de trébol.</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</si>
  <si>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</si>
  <si>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</si>
  <si>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"M2-G-3a-I-2",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src=\"https://blueberry-assets.oneclick.es/M2_G_3_7.svg\" style=\"width:150.5px\"&gt;"
            },
            {
                "name": "A2",
                "label": "&lt;img src=\"https://blueberry-assets.oneclick.es/M2_G_3_8.svg\" style=\"width:150px\"&gt;",
                "incorrect": true
            },
            {
                "name": "A3",
                "label": "&lt;img src=\"https://blueberry-assets.oneclick.es/M2_G_3_9.svg\" style=\"width:150px\"&gt;",
                "incorrect": true
            }
        ],
        "uniques": true
    },
    "algorithm": {
        "name": "labelImage",
        "template": "LabelImageDragDropV2",
        "params": {
            "image": {
                "src": "https://blueberry-assets.oneclick.es/M2_G_3_6.png",
                "width": 260,
                "height": 260,
                "alt": "",
                "title": "",
                "percent": 1
            },
            "responses": [
                {
                    "x": 150,
                    "y": 19,
                    "z": 15,
                    "width": 130,
                    "height": 265,
                    "pointer": ""
                }
            ],
            "fontSize": 10
        }
    }
}</t>
  </si>
  <si>
    <t>Completa el dibujo para que tenga simetría interna. Arrastra la imagen adecuada.
M2-G-3-10
M2-G-3-11
M2-G-3-12
M2-G-3-13</t>
  </si>
  <si>
    <t>Imagen: castillo.</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</si>
  <si>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</si>
  <si>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</si>
  <si>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"M2-G-3a-I-3",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src=\"https://blueberry-assets.oneclick.es/M2_G_3_11.svg\" style=\"width:150.5px\"&gt;"
            },
            {
                "name": "A2",
                "label": "&lt;img src=\"https://blueberry-assets.oneclick.es/M2_G_3_12.svg\" style=\"width:150px\"&gt;",
                "incorrect": true
            },
            {
                "name": "A3",
                "label": "&lt;img src=\"https://blueberry-assets.oneclick.es/M2_G_3_13.svg\" style=\"width:150px\"&gt;",
                "incorrect": true
            }
        ],
        "uniques": true
    },
    "algorithm": {
        "name": "labelImage",
        "template": "LabelImageDragDropV2",
        "params": {
            "image": {
                "src": "https://blueberry-assets.oneclick.es/M2_G_3_10.png",
                "width": 260,
                "height": 260,
                "alt": "",
                "title": "",
                "percent": 1
            },
            "responses": [
                {
                    "x": 150,
                    "y": 15.7,
                    "z": 15,
                    "width": 130,
                    "height": 272,
                    "pointer": ""
                }
            ],
            "fontSize": 10
        }
    }
}</t>
  </si>
  <si>
    <t>¿Qué figura presenta simetría interna? Selecciónala.
M2-G-3-14*
M2-G-3-15
M2-G-3-16</t>
  </si>
  <si>
    <t>Imagen 1: cara de perro con simetría interna
Imagen 2: cara de perro asimétrica
Imagen 3: caras de perro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</si>
  <si>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</si>
  <si>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</si>
  <si>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"M2-G-3a-E-1",
    "stimulus": "&lt;p&gt;What dog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src=\"https://blueberry-assets.oneclick.es/M2_G_3_14.svg\" width=\"300\"&gt;&lt;/img&gt;&lt;/div&gt;",
                "function": ""
            },
            {
                "name": "A2",
                "label": "&lt;div style=\"display:flex; justify-content:center;\"&gt;&lt;img src=\"https://blueberry-assets.oneclick.es/M2_G_3_15.svg\" width=\"300\"&gt;&lt;/img&gt;&lt;/div&gt;",
                "function": "",
                "incorrect": true
            },
            {
                "name": "A3",
                "label": "&lt;div style=\"display:flex; justify-content:center;\"&gt;&lt;img src=\"https://blueberry-assets.oneclick.es/M2_G_3_16.svg\" width=\"300\"&gt;&lt;/img&gt;&lt;/div&gt;",
                "function": "",
                "incorrect": true
            }
        ],
        "uniques": true
    },
    "algorithm": {
        "name": "trueFalse",
        "template": "Multiple choice – standard",
        "params": {
            "countCorrect": 1,
            "countIncorrect": 2,
            "showCheckIcon": false,
            "columns": 3
        }
    }
}</t>
  </si>
  <si>
    <t>¿Qué figura presenta simetría interna? Selecciónala.
M2-G-3-17*
M2-G-3-18
M2-G-3-19</t>
  </si>
  <si>
    <t>Imagen 1: montaña simétrica
Imagen 2: montaña asimétrica
Imagen 3: montañas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</si>
  <si>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</si>
  <si>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</si>
  <si>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"M2-G-3a-E-2",
    "stimulus": "&lt;p&gt;Which mountain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src=\"https://blueberry-assets.oneclick.es/M2_G_3_17.svg\" width=\"300\"&gt;&lt;/img&gt;&lt;/div&gt;",
                "function": ""
            },
            {
                "name": "A2",
                "label": "&lt;div style=\"display:flex; justify-content:center;\"&gt;&lt;img src=\"https://blueberry-assets.oneclick.es/M2_G_3_18.svg\" width=\"300\"&gt;&lt;/img&gt;&lt;/div&gt;",
                "function": "",
                "incorrect": true
            },
            {
                "name": "A3",
                "label": "&lt;div style=\"display:flex; justify-content:center;\"&gt;&lt;img src=\"https://blueberry-assets.oneclick.es/M2_G_3_19.svg\" width=\"300\"&gt;&lt;/img&gt;&lt;/div&gt;",
                "function": "",
                "incorrect": true
            }
        ],
        "uniques": true
    },
    "algorithm": {
        "name": "trueFalse",
        "template": "Multiple choice – standard",
        "params": {
            "countCorrect": 1,
            "countIncorrect": 2,
            "showCheckIcon": false,
            "columns": 3
        }
    }
}</t>
  </si>
  <si>
    <t>¿Qué figura presenta simetría interna? Selecciónala.
M2-G-3-20*
M2-G-3-21
M2-G-3-22</t>
  </si>
  <si>
    <t>Imagen 1: nave espacial con simetría interna
Imagen 2: nave espacial asimétrica
Imagen 3: naves espaciales asimétrica</t>
  </si>
  <si>
    <r>
      <rPr>
        <rFont val="Calibri"/>
        <sz val="12.0"/>
      </rPr>
      <t>Las figuras con simetría interna cumplen con lo siguiente:</t>
    </r>
    <r>
      <rPr>
        <rFont val="Calibri"/>
        <color rgb="FF000000"/>
        <sz val="12.0"/>
        <u/>
      </rPr>
      <t xml:space="preserve">
</t>
    </r>
    <r>
      <rPr>
        <rFont val="Calibri"/>
        <sz val="12.0"/>
      </rPr>
      <t>M2-G-3-1
(Rotular "Eje de simetría" sobre el eje)</t>
    </r>
  </si>
  <si>
    <r>
      <rPr>
        <rFont val="Calibri"/>
        <sz val="12.0"/>
      </rPr>
      <t>&lt;p&gt;Las figuras con simetría interna cumplen con lo siguiente:&lt;p&gt;</t>
    </r>
    <r>
      <rPr>
        <rFont val="Calibri"/>
        <color rgb="FF000000"/>
        <sz val="12.0"/>
        <u/>
      </rPr>
      <t xml:space="preserve">
</t>
    </r>
    <r>
      <rPr>
        <rFont val="Calibri"/>
        <sz val="12.0"/>
      </rPr>
      <t>M2-G-3-1
(Rotular "Eje de simetría" sobre el eje)</t>
    </r>
  </si>
  <si>
    <t>{
    "id": "M2-G-3a-E-3",
    "stimulus": "&lt;p&gt;Which spacecraft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src=\"https://blueberry-assets.oneclick.es/M2_G_3_20.svg\" width=\"300\"&gt;&lt;/img&gt;&lt;/div&gt;",
                "function": ""
            },
            {
                "name": "A2",
                "label": "&lt;div style=\"display:flex; justify-content:center;\"&gt;&lt;img src=\"https://blueberry-assets.oneclick.es/M2_G_3_21.svg\" width=\"300\"&gt;&lt;/img&gt;&lt;/div&gt;",
                "function": "",
                "incorrect": true
            },
            {
                "name": "A3",
                "label": "&lt;div style=\"display:flex; justify-content:center;\"&gt;&lt;img src=\"https://blueberry-assets.oneclick.es/M2_G_3_22.svg\" width=\"300\"&gt;&lt;/img&gt;&lt;/div&gt;",
                "function": "",
                "incorrect": true
            }
        ],
        "uniques": true
    },
    "algorithm": {
        "name": "trueFalse",
        "template": "Multiple choice – standard",
        "params": {
            "countCorrect": 1,
            "countIncorrect": 2,
            "showCheckIcon": false,
            "columns": 3
        }
    }
}</t>
  </si>
  <si>
    <t>M2-G-3b</t>
  </si>
  <si>
    <t>Percibe la simetría de una figura sencilla dada respecto a un eje en una cuadrícula</t>
  </si>
  <si>
    <t>¿Qué imagen presenta simetría? Selecciónala.
M2-G-3b-2 * | M2-G-3b-3 | M2-G-3b-4</t>
  </si>
  <si>
    <t>Imagen 1: "mariquita"
Imagen 2: "frigorífico con tirador en un lado"
Imagen 3: "caballo"</t>
  </si>
  <si>
    <t>(Rotular "Eje de simetría" encima de cada eje):
M2-G-3b-1</t>
  </si>
  <si>
    <t>{
    "id": "M2-G-3b-I-1",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src=\"https://blueberry-assets.oneclick.es/M2_G_3b_2.svg\" width=\"300\"&gt;&lt;/img&gt;&lt;/div&gt;",
                "function": ""
            },
            {
                "name": "A2",
                "label": "&lt;div style=\"display:flex; justify-content:center;\"&gt;&lt;img src=\"https://blueberry-assets.oneclick.es/M2_G_3b_3.svg\" width=\"300\"&gt;&lt;/img&gt;&lt;/div&gt;",
                "function": "",
                "incorrect": true
            },
            {
                "name": "A3",
                "label": "&lt;div style=\"display:flex; justify-content:center;\"&gt;&lt;img src=\"https://blueberry-assets.oneclick.es/M2_G_3b_4.svg\" width=\"300\"&gt;&lt;/img&gt;&lt;/div&gt;",
                "function": "",
                "incorrect": true
            }
        ],
        "uniques": true
    },
    "algorithm": {
        "name": "trueFalse",
        "template": "Multiple choice – standard",
        "params": {
            "countCorrect": 1,
            "countIncorrect": 2,
            "showCheckIcon": false,
            "columns": 3
        }
    }
}</t>
  </si>
  <si>
    <t>¿Qué imagen presenta simetría? Selecciónala.
M2-G-3b-5* | M2-G-3b-6 | M2-G-3b-7</t>
  </si>
  <si>
    <t>Imagen 1: "manzana"
Imagen 2: "castillo"
Imagen 3: "joystick"</t>
  </si>
  <si>
    <t>{
    "id": "M2-G-3b-I-2",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src=\"https://blueberry-assets.oneclick.es/M2_G_3b_5.svg\" width=\"300\"&gt;&lt;/img&gt;&lt;/div&gt;",
                "function": ""
            },
            {
                "name": "A2",
                "label": "&lt;div style=\"display:flex; justify-content:center;\"&gt;&lt;img src=\"https://blueberry-assets.oneclick.es/M2_G_3b_6.svg\" width=\"300\"&gt;&lt;/img&gt;&lt;/div&gt;",
                "function": "",
                "incorrect": true
            },
            {
                "name": "A3",
                "label": "&lt;div style=\"display:flex; justify-content:center;\"&gt;&lt;img src=\"https://blueberry-assets.oneclick.es/M2_G_3b_7.svg\" width=\"300\"&gt;&lt;/img&gt;&lt;/div&gt;",
                "function": "",
                "incorrect": true
            }
        ],
        "uniques": true
    },
    "algorithm": {
        "name": "trueFalse",
        "template": "Multiple choice – standard",
        "params": {
            "countCorrect": 1,
            "countIncorrect": 2,
            "showCheckIcon": false,
            "columns": 3
        }
    }
}</t>
  </si>
  <si>
    <t>¿Qué imagen presenta simetría? Selecciónala.
M2-G-3b-8* | M2-G-3b-9 | M2-G-3b-10</t>
  </si>
  <si>
    <t>Imagen 1: "Oso"
Imagen 2: "casa"
Imagen 3: "libro"</t>
  </si>
  <si>
    <t>{
    "id": "M2-G-3b-I-3",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src=\"https://blueberry-assets.oneclick.es/M2_G_3b_8.svg\" width=\"300\"&gt;&lt;/img&gt;&lt;/div&gt;",
                "function": ""
            },
            {
                "name": "A2",
                "label": "&lt;div style=\"display:flex; justify-content:center;\"&gt;&lt;img src=\"https://blueberry-assets.oneclick.es/M2_G_3b_9.svg\" width=\"300\"&gt;&lt;/img&gt;&lt;/div&gt;",
                "function": "",
                "incorrect": true
            },
            {
                "name": "A3",
                "label": "&lt;div style=\"display:flex; justify-content:center;\"&gt;&lt;img src=\"https://blueberry-assets.oneclick.es/M2_G_3b_10.svg\" width=\"300\"&gt;&lt;/img&gt;&lt;/div&gt;",
                "function": "",
                "incorrect": true
            }
        ],
        "uniques": true
    },
    "algorithm": {
        "name": "trueFalse",
        "template": "Multiple choice – standard",
        "params": {
            "countCorrect": 1,
            "countIncorrect": 2,
            "showCheckIcon": false,
            "columns": 3
        }
    }
}</t>
  </si>
  <si>
    <t>En el parque frente a la casa de Alberto se ven árboles como estos. Selecciona el que tenga simetría.
M2-G-3b-11* | M2-G-3b-12 |M2-G-3b-13</t>
  </si>
  <si>
    <t>Imagen 1: "arbol simétrico"
Imagen 2: "arbol asimétrico"
Imagen 3: "arbol asimétrico"</t>
  </si>
  <si>
    <t>{
    "id": "M2-G-3b-E-1",
    "stimulus": "&lt;p&gt;In the park in front of Albert's house you see trees like these. Select the one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src=\"https://blueberry-assets.oneclick.es/M2_G_3b_11.svg\" width=\"300\"&gt;&lt;/img&gt;&lt;/div&gt;",
                "function": ""
            },
            {
                "name": "A2",
                "label": "&lt;div style=\"display:flex; justify-content:center;\"&gt;&lt;img src=\"https://blueberry-assets.oneclick.es/M2_G_3b_12.svg\" width=\"300\"&gt;&lt;/img&gt;&lt;/div&gt;",
                "function": "",
                "incorrect": true
            },
            {
                "name": "A3",
                "label": "&lt;div style=\"display:flex; justify-content:center;\"&gt;&lt;img src=\"https://blueberry-assets.oneclick.es/M2_G_3b_13.svg\" width=\"300\"&gt;&lt;/img&gt;&lt;/div&gt;",
                "function": "",
                "incorrect": true
            }
        ],
        "uniques": true
    },
    "algorithm": {
        "name": "trueFalse",
        "template": "Multiple choice – standard",
        "params": {
            "countCorrect": 1,
            "countIncorrect": 2,
            "showCheckIcon": false,
            "columns": 3
        }
    }
}</t>
  </si>
  <si>
    <t>Estas son algunas de las piezas que se utilizan en el ajedrez. Selecciona la que &lt;u&gt;no&lt;/u&gt; tenga simetría.
M2-G-3b-14 | M2-G-3b-15 | M2-G-3b-16*</t>
  </si>
  <si>
    <t xml:space="preserve">Imagen 1: "Pieza simétrica"
Imagen 2: "Pieza asimétrica"
Imagen 3: "Pieza asimétrica"
</t>
  </si>
  <si>
    <t>{
    "id": "M2-G-3b-E-2",
    "stimulus": "&lt;p&gt;These are some of the pieces used in chess. Select the one that &lt;b&gt;does not&lt;/b&gt; have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src=\"https://blueberry-assets.oneclick.es/M2_G_3b_14.svg\" width=\"300\"&gt;&lt;/img&gt;&lt;/div&gt;",
                "function": ""
            },
            {
                "name": "A2",
                "label": "&lt;div style=\"display:flex; justify-content:center;\"&gt;&lt;img src=\"https://blueberry-assets.oneclick.es/M2_G_3b_15.svg\" width=\"300\"&gt;&lt;/img&gt;&lt;/div&gt;",
                "function": "",
                "incorrect": true
            },
            {
                "name": "A3",
                "label": "&lt;div style=\"display:flex; justify-content:center;\"&gt;&lt;img src=\"https://blueberry-assets.oneclick.es/M2_G_3b_16.svg\" width=\"300\"&gt;&lt;/img&gt;&lt;/div&gt;",
                "function": "",
                "incorrect": true
            }
        ],
        "uniques": true
    },
    "algorithm": {
        "name": "trueFalse",
        "template": "Multiple choice – standard",
        "params": {
            "countCorrect": 1,
            "countIncorrect": 2,
            "showCheckIcon": false,
            "columns": 3
        }
    }
}</t>
  </si>
  <si>
    <t>El alumnado de 2.º quiere hacer un mural con las huellas de sus manos en estas posiciones.  Selecciona las manos con simetría.
M2-G-3b-17* | M2-G-3b-18 | M2-G-3b-19</t>
  </si>
  <si>
    <t xml:space="preserve">Imagen 1: "Manos simétricas"
Imagen 2: "Manos asimétricas"
Imagen 3: "Manos asimétricas"
</t>
  </si>
  <si>
    <t>{
    "id": "M2-G-3b-E-3",
    "stimulus": "&lt;p&gt;The 2nd graders want to make a mural with their handprints in these positions. Select the hands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src=\"https://blueberry-assets.oneclick.es/M2_G_3b_17.svg\" width=\"300\"&gt;&lt;/img&gt;&lt;/div&gt;",
                "function": ""
            },
            {
                "name": "A2",
                "label": "&lt;div style=\"display:flex; justify-content:center;\"&gt;&lt;img src=\"https://blueberry-assets.oneclick.es/M2_G_3b_18.svg\" width=\"300\"&gt;&lt;/img&gt;&lt;/div&gt;",
                "function": "",
                "incorrect": true
            },
            {
                "name": "A3",
                "label": "&lt;div style=\"display:flex; justify-content:center;\"&gt;&lt;img src=\"https://blueberry-assets.oneclick.es/M2_G_3b_19.svg\" width=\"300\"&gt;&lt;/img&gt;&lt;/div&gt;",
                "function": "",
                "incorrect": true
            }
        ],
        "uniques": true
    },
    "algorithm": {
        "name": "trueFalse",
        "template": "Multiple choice – standard",
        "params": {
            "countCorrect": 1,
            "countIncorrect": 2,
            "showCheckIcon": false,
            "columns": 3
        }
    }
}</t>
  </si>
  <si>
    <t>M2-G-3c</t>
  </si>
  <si>
    <t>Percibe la traslación de una figura dada</t>
  </si>
  <si>
    <t>Observa la imagen y selecciona cuántas unidades se ha trasladado la casa a la derecha.
M2-G-3c-1
10 unidades*
{{Q2}} unidades 
{{Q3}} unidades
{{Q4}} unidades</t>
  </si>
  <si>
    <t>Q2= Min = 3; Max = 6; Step = 1
Q3= Min = 3; Max = 6; Step = 1
Q4= Min = 3; Max = 6;Step = 1</t>
  </si>
  <si>
    <t>Cuenta los cuadraditos que hay de separación entre el mismo punto de ambas imágenes.</t>
  </si>
  <si>
    <t>Una imagen trasladada es la que se desplaza desde su posición original determinadas unidades, que equivalen a cuadraditos en la cuadrícula.</t>
  </si>
  <si>
    <t>{
    "id": "M2-G-3c-I-1",
    "stimulus": "&lt;p&gt;Look at the image and select how many units the house on the right has been moved.&lt;/p&gt;&lt;div style=\"display:flex; justify-content:center;\"&gt;&lt;img src=\"https://blueberry-assets.oneclick.es/M2_G_3c_1.svg\" width=\"300\"&gt;&lt;/img&gt;&lt;/div&gt;",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"10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</si>
  <si>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Observa la imagen y selecciona cuántas unidades se ha trasladado el robot a la izquierda.
M2-G-3c-2
10 unidades*
{{Q2}} unidades
{{Q3}} unidades
{{Q4}} unidades</t>
  </si>
  <si>
    <t>Q2= Min = 4; Max = 6; Step = 1
Q3= Min = 4; Max = 6; Step = 1
Q4= Min = 4; Max = 6;Step = 1</t>
  </si>
  <si>
    <t>{
    "id": "M2-G-3c-I-2",
    "stimulus": "&lt;p&gt;Look at the image and select how many units the robot has moved to the left.&lt;/p&gt;&lt;div style=\"display:flex; justify-content:center;\"&gt;&lt;img src=\"https://blueberry-assets.oneclick.es/M2_G_3c_2.svg\" width=\"300\"&gt;&lt;/img&gt;&lt;/div&gt;&lt;/p&gt;",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"8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</si>
  <si>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Observa la imagen y selecciona cuántas unidades se ha trasladado el tren hacia abajo.
M2-G-3c-3
4 unidades*
{{Q2}} unidades
{{Q3}} unidades
{{Q4}} unidades</t>
  </si>
  <si>
    <t>Q2= List =[2,3,5,6]
Q3= List =[2,3,5,6]
Q4= List =[2,3,5,6]</t>
  </si>
  <si>
    <t>{
    "id": "M2-G-3c-I-3",
    "stimulus": "&lt;p&gt;Look at the image and select how many units the train has moved down.&lt;/p&gt;&lt;div style=\"display:flex; justify-content:center;\"&gt;&lt;img src=\"https://blueberry-assets.oneclick.es/M2_G_3c_3.svg\" width=\"300\"&gt;&lt;/img&gt;&lt;/div&gt;&lt;/p&gt;",
    "template": "",
    "hint": "&lt;p&gt;Count the number of squares between the same point in both images.&lt;/p&gt;",
    "feedback": "&lt;p&gt;A translated image is one that is moved from its original position by certain units, which are equivalent to squares in the grid.&lt;/p&gt;",
    "seed": {
        "parameters": [
            {
                "name": "Q2",
                "label": null,
                "list": [
                    6,
                    5,
                    7
                ]
            },
            {
                "name": "Q3",
                "label": null,
                "list": [
                    6,
                    5,
                    7
                ]
            },
            {
                "name": "Q4",
                "label": null,
                "list": [
                    6,
                    5,
                    7
                ]
            }
        ],
        "calculated": [
            {
                "name": "A1",
                "label": "4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t>
  </si>
  <si>
    <t>M2-G-5a</t>
  </si>
  <si>
    <t>Dibuja itinerarios sobre una red cuadriculada utilizando arriba, abajo, derecha e izquierda</t>
  </si>
  <si>
    <t>Una jardinera quiere plantar unos rosales en el punto que dicen estas instrucciones. Ayúdala a localizarlo.
(Fondo tierra)
(5 pasos)</t>
  </si>
  <si>
    <t>Pathway</t>
  </si>
  <si>
    <t>&lt;p&gt;Recorre la cuadrícula siguiendo las instrucciones.&lt;/p&gt;</t>
  </si>
  <si>
    <t>{
    "id": "M2-G-5a-I-1",
    "stimulus": "&lt;p&gt;A gardener wants to plant some rose bushes in the spot where these instructions say. Where is it?&lt;/p&gt;",
    "feedback": "&lt;p&gt;Go through the grid following the instructions.&lt;/p&gt;",
    "hint": "&lt;p&gt;Go through the grid following the instructions.&lt;/p&gt;",
    "algorithm": {
        "name": "pathway",
        "params": {
            "directions": 5,
            "icon": "https://lemonade-assets.oneclick.es/pathway/farmer.png",
            "background": "https://lemonade-assets.oneclick.es/pathway/bck2.png"
        }
    }
}</t>
  </si>
  <si>
    <t>Estas instrucciones marcan el punto en el que está enterrado el tesoro de Barbaverde. Ayuda a este pirata a encontrarlo.
(Fondo arena)
(5 pasos)</t>
  </si>
  <si>
    <t>{
    "id": "M2-G-5a-I-2",
    "stimulus": "&lt;p&gt;These instructions mark the spot where this pirate's treasure is buried. Help him find it.&lt;/p&gt;",
    "feedback": "&lt;p&gt;Go through the grid following the instructions.&lt;/p&gt;",
    "hint": "&lt;p&gt;Go through the grid following the instructions.&lt;/p&gt;",
    "algorithm": {
        "name": "pathway",
        "params": {
            "directions": 5,
            "icon": "https://lemonade-assets.oneclick.es/pathway/pirate.png",
            "background": "https://lemonade-assets.oneclick.es/pathway/bck1.png"
        }
    }
}</t>
  </si>
  <si>
    <t>Un albañil tiene que cambiar la baldosa que dicen estas instrucciones. Ayúdalo a encontrarla.
(Fondo cemento)
(5 pasos)</t>
  </si>
  <si>
    <t>{
    "id": "M2-G-5a-I-3",
    "stimulus": "&lt;p&gt;A construction worker has to change the tile to which these instructions direct. Help him find it&lt;/p&gt;",
    "feedback": "&lt;p&gt;Go through the grid following the instructions.&lt;/p&gt;",
    "hint": "Go through the grid following the instructions.",
    "algorithm": {
        "name": "pathway",
        "params": {
            "directions": 5,
            "icon": "https://lemonade-assets.oneclick.es/pathway/worker.png",
            "background": "https://lemonade-assets.oneclick.es/pathway/bck3.png"
        }
    }
}</t>
  </si>
  <si>
    <t>M2-G-7a</t>
  </si>
  <si>
    <t>Reconoce, clasifica y nombra polígonos (triángulo, cuadrilátero, pentágono y hexágono) según su número de lados y vértices.</t>
  </si>
  <si>
    <t xml:space="preserve">Indica si las siguientes afirmaciones son verdaderas o falsas.
Un cuadrilátero tiene cuatro lados y cuatro vértices.*
Un pentágono tiene cinco lados y cinco vértices.*
Un triángulo tiene tres lados y tres vértices.*
Un hexágono tiene cinco lados y cinco vértices.
Un pentágono tiene cinco lados y seis vértices.
Un triángulo tiene tres lados y cuatro vértices.
(3 opciones, 1 correcta)
</t>
  </si>
  <si>
    <t>Los polígonos se clasifican según el numero de lados.</t>
  </si>
  <si>
    <t>&lt;p&gt;Los polígonos se clasifican según el número de lados.&lt;/p&gt;
A4=&lt;p&gt;Un hexágono es un polígono de seis lados y seis vértices.&lt;/p&gt;
A5=&lt;p&gt;Un pentágono es un polígono de cinco lados y cinco vértices.&lt;/p&gt;
A6=&lt;p&gt;Un triángulo es un polígono de tres lados y tres vértices.&lt;/p&gt;</t>
  </si>
  <si>
    <t>{
    "id": "M2-G-7a-I-1",
    "stimulus": "&lt;p&gt;Select the correct statement.&lt;/p&gt;",
    "hint": "&lt;p&gt;Polygons are classified according to the number of sides.&lt;/p&gt;",
    "feedback": "&lt;p&gt;Polygons are classified according to the number of sides.&lt;/p&gt;",
    "seed": {
        "parameters": [],
        "calculated": [
            {
                "name": "A1",
                "label": "A quadrilateral has four sides and four vertices.",
                "function": ""
            },
            {
                "name": "A2",
                "label": "A pentagon has five sides and five vertices.",
                "function": ""
            },
            {
                "name": "A3",
                "label": "A triangle has three sides and three vertices.",
                "function": ""
            },
            {
                "name": "A4",
                "label": "A hexagon has five sides and five vertices.",
                "function": "",
                "incorrect": true,
                "feedback": "&lt;p&gt;A hexagon is a polygon with six sides and six vertices.&lt;/p&gt;"
            },
            {
                "name": "TO 5",
                "label": "A pentagon has five sides and six vertices.",
                "function": "",
                "incorrect": true,
                "feedback": "&lt;p&gt;A pentagon is a polygon with five sides and five vertices.&lt;/p&gt;"
            },
            {
                "name": "A6",
                "label": "A triangle has three sides and four vertices.",
                "function": "",
                "incorrect": true,
                "feedback": "&lt;p&gt;A triangle is a polygon with three sides and three vertices.&lt;/p&gt;"
            }
        ],
        "uniques": true
    },
    "algorithm": {
        "name": "trueFalse",
        "template": "Multiple choice – standard",
        "params": {
            "countCorrect": 1,
            "countIncorrect": 2,
            "showCheckIcon": true
        }
    }
}</t>
  </si>
  <si>
    <t>Arrastra el nombre que corresponde debajo de cada una de las imágenes.</t>
  </si>
  <si>
    <t>$$TBL=2x3,noborder
0,0=$$IMG=M2-G-7a-1
0,1=$$IMG=M2-G-7a-2
0,2=$$IMG=M2-G-7a-3
1,0={{A1}}
1,1={{A2}}
1,2={{A3}}</t>
  </si>
  <si>
    <t>A1 = Pentágono|&lt;p&gt;Un pentágono es un polígono de cinco lados y cinco vértices.&lt;/p&gt;*
A2 = Cuadrilátero|&lt;p&gt;Un cuadrilátero es un polígono de cuatro lados y cuatro vértices.&lt;/p&gt;*
A3 = Triángulo|&lt;p&gt;Un triángulo es un polígono de tres lados y tres vértices.&lt;/p&gt;*</t>
  </si>
  <si>
    <t>&lt;p&gt;Los polígonos se clasifican según el número de lados.&lt;/p&gt;</t>
  </si>
  <si>
    <t>{
    "id": "M2-G-7a-I-2",
    "stimulus": "&lt;p&gt;Drag the corresponding name under each of the images.&lt;/p&gt;",
    "template": "&lt;table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
    "hint": "&lt;p&gt;Polygons are classified according to the number of sides.&lt;/p&gt;",
    "feedback": "&lt;p&gt;Polygons are classified according to the number of sides.&lt;/p&gt;",
    "seed": {
        "parameters": [],
        "calculated": [
            {
                "name": "A1",
                "label": "{{function}}",
                "function": "Pentagon",
                "feedback": "&lt;p&gt;A pentagon is a polygon with five sides and five vertices.&lt;/p&gt;"
            },
            {
                "name": "A2",
                "label": "{{function}}",
                "function": "Quadrilateral",
                "feedback": "&lt;p&gt;A quadrilateral is a polygon with four sides and four vertices.&lt;/p&gt;"
            },
            {
                "name": "A3",
                "label": "{{function}}",
                "function": "Triangle",
                "feedback": "&lt;p&gt;A triangle is a polygon with three sides and three vertices.&lt;/p&gt;"
            }
        ],
        "uniques": true
    },
    "algorithm": {
        "name": "calculateOperation",
        "template": "Cloze with drag &amp; drop",
        "params": {
            "keyboard": "NUMERICAL"
        }
    }
}</t>
  </si>
  <si>
    <t xml:space="preserve">¿Qué nombre recibe el siguiente polígono?
M2-G-7a-1
</t>
  </si>
  <si>
    <t>Es un {{A1}}*|{{A2}}.</t>
  </si>
  <si>
    <t>group1=
A1 = pentágono*
A2 = hexágono</t>
  </si>
  <si>
    <t>&lt;p&gt;Un polígono de cinco lados y cinco vértices es un pentágono.&lt;/p&gt;</t>
  </si>
  <si>
    <t>{
    "id": "M2-G-7a-E-1",
    "stimulus": "&lt;p&gt;What is the name of the following polygon?&lt;/p&gt;&lt;div style=\"display:flex; justify-content:center;\"&gt;&lt;img src=\"https://blueberry-assets.oneclick.es/M2_G_7a_1.svg\" width=\"300\"&gt;&lt;/img&gt;&lt;/div&gt;",
    "template": "&lt;p&gt;It is a {{response}}.&lt;/p&gt;",
    "hint": "&lt;p&gt;Polygons are classified according to the number of sides.&lt;/p&gt;",
    "feedback": "&lt;p&gt;A polygon with five sides and five vertices is a pentagon.&lt;/p&gt;",
    "seed": {
        "parameters": [],
        "calculated": [
            {
                "name": "A1",
                "label": "{{function}}",
                "function": "pentagon",
                "group": 1
            },
            {
                "name": "A2",
                "label": "{{function}}",
                "function": "hexagon",
                "group": 1,
                "incorrect": true
            }
        ],
        "uniques": true
    },
    "algorithm": {
        "name": "groupResponses",
        "template": "Cloze with drop down"
    }
}</t>
  </si>
  <si>
    <t xml:space="preserve">¿Qué nombre recibe el siguiente polígono?
M2-G-7a-4
</t>
  </si>
  <si>
    <t>Es un {{A1}}|{{A2}}*.</t>
  </si>
  <si>
    <t xml:space="preserve">A1 = "pentágono"
A2 = "hexágono"
</t>
  </si>
  <si>
    <t>&lt;p&gt;Un polígono de seis lados y seis vertices es un hexágono.&lt;/p&gt;</t>
  </si>
  <si>
    <t>{
    "id": "M2-G-7a-E-2",
    "stimulus": "&lt;p&gt;What is the name of the following polygon?&lt;/p&gt;&lt;div style=\"display:flex; justify-content:center;\"&gt;&lt;img src=\"https://blueberry-assets.oneclick.es/M2_G_7a_4.svg\"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t>
  </si>
  <si>
    <t>Adrián ha comprado un espejo como se muestra en la imagen. ¿Qué polígono es?
M2-G-7a-5</t>
  </si>
  <si>
    <t>Es un {{group1}}.</t>
  </si>
  <si>
    <t xml:space="preserve">A1 = "pentágono"
A2 = "hexágono"
group1={{A1}}*|{{A2}}
</t>
  </si>
  <si>
    <t>&lt;p&gt;Un polígono de seis lados y seis vértices es un hexágono.&lt;/p&gt;</t>
  </si>
  <si>
    <t>{
    "id": "M2-G-7a-A-1",
    "stimulus": "&lt;p&gt;Adrian has bought a mirror like the one in the image. What kind of polygon is it?&lt;/p&gt;&lt;div style=\"display:flex; justify-content:center;\"&gt;&lt;img src=\"https://blueberry-assets.oneclick.es/M2_G_7a_5.svg\"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t>
  </si>
  <si>
    <t>Luciana tiene la siguiente pizarra en su clase. ¿Qué polígono es?
M2-G-7a-6</t>
  </si>
  <si>
    <t>A1 = "cuadrilátero"
A2="triángulo"
group1={{A1}}*|{{A2}}</t>
  </si>
  <si>
    <t>&lt;p&gt;Un polígono de cuatro lados y cuatro vértices es un de cuadrilátero.&lt;/p&gt;</t>
  </si>
  <si>
    <t>{
    "id": "M2-G-7a-A-2",
    "stimulus": "&lt;p&gt;Lucien has the following blackboard in her class. What kind of polygon is it?&lt;/p&gt;&lt;div style=\"display:flex; justify-content:center;\"&gt;&lt;img src=\"https://blueberry-assets.oneclick.es/M2_G_7a_6.svg\" width=\"300\"&gt;&lt;/img&gt;&lt;/div&gt;",
    "template": "&lt;p&gt;It is a {{response}}.&lt;/p&gt;",
    "hint": "&lt;p&gt;Polygons are classified according to the number of sides.&lt;/p&gt;",
    "feedback": "&lt;p&gt;A polygon with four sides and four vertices is a quadrilateral.&lt;/p&gt;",
    "seed": {
        "parameters": [],
        "calculated": [
            {
                "name": "A1",
                "label": "{{function}}",
                "function": "quadrilateral",
                "group": 1
            },
            {
                "name": "A2",
                "label": "{{function}}",
                "function": "triangle",
                "group": 1,
                "incorrect": true
            }
        ],
        "uniques": true
    },
    "algorithm": {
        "name": "groupResponses",
        "template": "Cloze with drop down"
    }
}</t>
  </si>
  <si>
    <t>En la calle del colegio instalaron una señal de tráfico. ¿Qué polígono es?
M2-G-7a-7</t>
  </si>
  <si>
    <t>A1 = "cuadrilátero"
A2="triángulo"
group1={{A1}}|{{A2}}*</t>
  </si>
  <si>
    <t>&lt;p&gt;Un polígono de tres lados y tres vértices es un triángulo.&lt;/p&gt;</t>
  </si>
  <si>
    <t>{
    "id": "M2-G-7a-A-3",
    "stimulus": "&lt;p&gt;This traffic sign has been installed near the school. What kind of polygon is it?&lt;/p&gt;&lt;div style=\"display:flex; justify-content:center;\"&gt;&lt;img src=\"https://blueberry-assets.oneclick.es/M2_G_7a_7.svg\" width=\"300\"&gt;&lt;/img&gt;&lt;/div&gt;",
    "template": "&lt;p&gt;It is a {{response}}.&lt;/p&gt;",
    "hint": "&lt;p&gt;Polygons are classified according to the number of sides.&lt;/p&gt;",
    "feedback": "&lt;p&gt;A polygon with three sides and three vertices is a triangle.&lt;/p&gt;",
    "seed": {
        "parameters": [],
        "calculated": [
            {
                "name": "A1",
                "label": "{{function}}",
                "function": "triangle",
                "group": 1
            },
            {
                "name": "A2",
                "label": "{{function}}",
                "function": "quadrilateral",
                "group": 1,
                "incorrect": true
            }
        ],
        "uniques": true
    },
    "algorithm": {
        "name": "groupResponses",
        "template": "Cloze with drop down"
    }
}</t>
  </si>
  <si>
    <t>M2-G-15a</t>
  </si>
  <si>
    <t>Diferencia triángulos según la longitud de sus lados</t>
  </si>
  <si>
    <t>&lt;p&gt;Selecciona el triángulo escaleno.&lt;/p&gt;</t>
  </si>
  <si>
    <t>A1=$$IMG=M2-G-15a-1
A2=$$IMG=M2-G-15a-2*
A3=$$IMG=M2-G-15a-3</t>
  </si>
  <si>
    <t>$$IMG=M2-G-15a-4</t>
  </si>
  <si>
    <t>{
    "id": "M2-G-15a-I-1",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t>
  </si>
  <si>
    <t>Selecciona el triángulo isósceles.
M2-G-15a-1
M2-G-15a-2
M2-G-15a-3*</t>
  </si>
  <si>
    <t>M2-G-15a-4</t>
  </si>
  <si>
    <t>{
    "id": "M2-G-15a-I-2",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t>
  </si>
  <si>
    <t>Selecciona el triángulo equilátero.
M2-G-15a-1*
M2-G-15a-2
M2-G-15a-3</t>
  </si>
  <si>
    <t>{
    "id": "M2-G-15a-I-3",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t>
  </si>
  <si>
    <t>&lt;p&gt;Arrastra el tipo de triángulo que es cada uno.&lt;/p&gt;</t>
  </si>
  <si>
    <t>$$TBL=2x3,noborder
0,0=$$IMG=M2-G-15a-1
0,1=$$IMG=M2-G-15a-2
0,2=$$IMG=M2-G-15a-3
1,0={{A1}}
1,1={{A2}}
1,2={{A3}}</t>
  </si>
  <si>
    <t>A1= equilátero*
A2= escaleno*
A3= isósceles*</t>
  </si>
  <si>
    <t>{
    "id": "M2-G-15a-E-1",
    "stimulus": "&lt;p&gt;Drag each type of triangle.&lt;/p&gt;",
    "template": "&lt;table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"Equilateral"
            },
            {
                "name": "A2",
                "label": "{{function}}",
                "function": "Scalene"
            },
            {
                "name": "A3",
                "label": "{{function}}",
                "function": "Isosceles"
            }
        ],
        "uniques": true
    },
    "algorithm": {
        "name": "calculateOperation",
        "template": "Cloze with drag &amp; drop",
        "params": {
            "keyboard": "NUMERICAL"
        }
    }
}</t>
  </si>
  <si>
    <t>Observa la imagen y completa la frase.
M2-G-15a-1</t>
  </si>
  <si>
    <t>Es un triángulo {{group1}}.</t>
  </si>
  <si>
    <t>group1=equilátero*|escaleno|isósceles</t>
  </si>
  <si>
    <t xml:space="preserve">
</t>
  </si>
  <si>
    <t>{
    "id": "M2-G-15a-E-2",
    "stimulus": "&lt;p&gt;Look at the picture and complete the sentence.&lt;/p&gt;&lt;div style=\"display:flex; justify-content:center;\"&gt;&lt;img src=\"https://blueberry-assets.oneclick.es/M2_G_15a_1.svg\"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
            {
                "name": "A3",
                "label": "isosceles",
                "function": "",
                "group": 1,
                "incorrect": true
            }
        ],
        "uniques": true
    },
    "algorithm": {
        "name": "groupResponses",
        "template": "Cloze with drop down"
    }
}</t>
  </si>
  <si>
    <t>Observa la imagen y completa la frase.
M2-G-15a-2</t>
  </si>
  <si>
    <t>group1=equilátero|escaleno*|isósceles</t>
  </si>
  <si>
    <t>{
    "id": "M2-G-15a-E-3",
    "stimulus": "&lt;p&gt;Look at the picture and complete the sentence.&lt;/p&gt;&lt;div style=\"display:flex; justify-content:center;\"&gt;&lt;img src=\"https://blueberry-assets.oneclick.es/M2_G_15a_2.svg\"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
            {
                "name": "A2",
                "label": "equilateral",
                "function": "",
                "group": 1,
                "incorrect": true
            },
            {
                "name": "A3",
                "label": "isosceles",
                "function": "",
                "group": 1,
                "incorrect": true
            }
        ],
        "uniques": true
    },
    "algorithm": {
        "name": "groupResponses",
        "template": "Cloze with drop down"
    }
}</t>
  </si>
  <si>
    <t>Observa la imagen y completa la frase.
M2-G-15a-3</t>
  </si>
  <si>
    <t>group1=equilátero|escaleno|isósceles*</t>
  </si>
  <si>
    <t>{
    "id": "M2-G-15a-E-4",
    "stimulus": "&lt;p&gt;Look at the picture and complete the sentence.&lt;/p&gt;&lt;div style=\"display:flex; justify-content:center;\"&gt;&lt;img src=\"https://blueberry-assets.oneclick.es/M2_G_15a_3.svg\"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"incorrect": true
            },
            {
                "name": "A3",
                "label": "isosceles",
                "function": "",
                "group": 1
            }
        ],
        "uniques": true
    },
    "algorithm": {
        "name": "groupResponses",
        "template": "Cloze with drop down"
    }
}</t>
  </si>
  <si>
    <t>M2-G-7c</t>
  </si>
  <si>
    <t>Diferencia cuadriláteros según el paralelismo y la longitud de sus lados</t>
  </si>
  <si>
    <t>Selecciona el cuadrado.
M2-G-7c-1*
M2-G-7c-2
M2-G-7c-3
M2-G-7c-4
M2-G-7c-5
M2-G-7c-6
M2-G-7c-7
M2-G-7c-8
Se ven 3</t>
  </si>
  <si>
    <t>Tabla sin borde, todo centrado dentro de sus celdas:
M2-G-7c-1 | M2-G-7c-2 | M2-G-7c-3 | M2-G-7c-4
Cuadrado | Rectángulo | Rombo | Romboide</t>
  </si>
  <si>
    <t>{
    "id": "M2-G-7c-I-1",
    "stimulus": "&lt;p&gt;Select the square.&lt;/p&gt;",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</si>
  <si>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rectángulo.
M2-G-7c-1
M2-G-7c-2*
M2-G-7c-3
M2-G-7c-4
M2-G-7c-5
M2-G-7c-6
M2-G-7c-7
M2-G-7c-8
Se ven 3</t>
  </si>
  <si>
    <t>{
    "id": "M2-G-7c-I-2",
    "stimulus": "&lt;p&gt;Select the rectangle.&lt;/p&gt;",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</si>
  <si>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
M2-G-7c-1
M2-G-7c-2
M2-G-7c-3*
M2-G-7c-4
M2-G-7c-5
M2-G-7c-6
M2-G-7c-7
M2-G-7c-8
Se ven 3</t>
  </si>
  <si>
    <t>{
    "id": "M2-G-7c-I-3",
    "stimulus": "&lt;p&gt;Select the rhombus.&lt;/p&gt;",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</si>
  <si>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Selecciona el romboide.
M2-G-7c-1
M2-G-7c-2
M2-G-7c-3
M2-G-7c-4*
M2-G-7c-5
M2-G-7c-6
M2-G-7c-7
M2-G-7c-8
Se ven 3</t>
  </si>
  <si>
    <t>{
    "id": "M2-G-7c-I-4",
    "stimulus": "&lt;p&gt;Select the rhomboid.&lt;/p&gt;",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t>
  </si>
  <si>
    <t>Arrastra los nombres de estos cuadriláteros.</t>
  </si>
  <si>
    <t>Tabla sin bordes, elementos centrados dentro de sus celdas:
M2-G-7c-1 | M2-G-7c-3 | M2-G-7c-2
{{A1}} | {{A2}} | {{A3}}</t>
  </si>
  <si>
    <t>A1 = Cuadrado
A2 = Rombo
A3 = Rectángulo
A4 = Romboide</t>
  </si>
  <si>
    <t>{
    "id": "M2-G-7c-E-1",
    "stimulus": "&lt;p&gt;Drag the names of these four-sided shapes.&lt;/p&gt;",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"Square"
            },
            {
                "name": "A2",
                "label": "Rhombus"
            },
            {
                "name": "A3",
                "label": "Rectangle"
            },
            {
                "name": "A4",
                "label": "Rhomboid",
                "incorrect": true
            }
        ],
        "uniques": true
    },
    "algorithm": {
        "name": "calculateOperation",
        "template": "Cloze with drag &amp; drop",
        "params": {
            "keyboard": "NUMERICAL"
        }
    }
}</t>
  </si>
  <si>
    <t>Tabla sin bordes, elementos centrados dentro de sus celdas:
M2-G-7c-4 | M2-G-7c-2 | M2-G-7c-3
{{A1}} | {{A2}} | {{A3}}</t>
  </si>
  <si>
    <t>A1 = Romboide
A2 = Rectángulo
A3 = Rombo
A4 = Cuadrado</t>
  </si>
  <si>
    <t>{
    "id": "M2-G-7c-E-2",
    "stimulus": "&lt;p&gt;Drag the names of these four-sided shapes.&lt;/p&gt;",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"Rhomboid"
            },
            {
                "name": "A2",
                "label": "Rectangle"
            },
            {
                "name": "A3",
                "label": "Rhombus"
            },
            {
                "name": "A4",
                "label": "Square",
                "incorrect": true
            }
        ],
        "uniques": true
    },
    "algorithm": {
        "name": "calculateOperation",
        "template": "Cloze with drag &amp; drop",
        "params": {
            "keyboard": "NUMERICAL"
        }
    }
}</t>
  </si>
  <si>
    <t>Tabla sin bordes, elementos centrados dentro de sus celdas:
M2-G-7c-2 | M2-G-7c-1 | M2-G-7c-4
{{A1}} | {{A2}} | {{A3}}</t>
  </si>
  <si>
    <t>A1 = Rectángulo
A2 = Cuadrado
A3 = Romboide
A4 = Rombo</t>
  </si>
  <si>
    <t>{
    "id": "M2-G-7c-E-3",
    "stimulus": "&lt;p&gt;Drag the names of these four-sided shapes.&lt;/p&gt;",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"Rectangle"
            },
            {
                "name": "A2",
                "label": "Square"
            },
            {
                "name": "A3",
                "label": "Rhomboid"
            },
            {
                "name": "A4",
                "label": "Rhombus",
                "incorrect": true
            }
        ],
        "uniques": true
    },
    "algorithm": {
        "name": "calculateOperation",
        "template": "Cloze with drag &amp; drop",
        "params": {
            "keyboard": "NUMERICAL"
        }
    }
}</t>
  </si>
  <si>
    <t>M2-G-8a</t>
  </si>
  <si>
    <t>Divide un rectángulo en columnas y filas iguales del tamaño de un cuadrado y halla el número total de cuadrados en el rectángulo</t>
  </si>
  <si>
    <t>&lt;p&gt;¿Cuál de estas opciones define a este rectángulo?&lt;/p&gt;
$$IMG=M2_G_8a_1</t>
  </si>
  <si>
    <t>A1=5 filas y 4 columnas#*
A2=4 filas y 5 columnas#
A3=3 filas y 4 columnas#
A4=4 filas y 3 columnas#
A5=2 filas y 4 columnas#
A6=4 filas y 2 columnas#</t>
  </si>
  <si>
    <t>&lt;p&gt;Las &lt;b&gt;filas&lt;/b&gt; son las hileras horizontales.&lt;/p&gt;&lt;p&gt;Las &lt;b&gt;columnas&lt;/b&gt; son las hileras verticales.&lt;/p&gt;</t>
  </si>
  <si>
    <t>{
    "id": "M2-G-8a-I-1",
    "stimulus": "&lt;p&gt;Which of these options defines this rectangle?&lt;/p&gt;&lt;div style=\"display:flex; justify-content:center;\"&gt;&lt;img src=\"https://blueberry-assets.oneclick.es/M2_G_8a_1.svg\"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
            {
                "name": "A2",
                "label": "4 rows and 5 columns",
                "function": "",
                "incorrect": true
            },
            {
                "name": "A3",
                "label": "3 rows and 4 columns",
                "function": "",
                "incorrect": true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t>
  </si>
  <si>
    <t>&lt;p&gt;¿Cuál de estas opciones define a este rectángulo?&lt;/p&gt;
$$IMG=M2_G_8a_2</t>
  </si>
  <si>
    <t>A1=5 filas y 4 columnas#
A2=4 filas y 5 columnas#
A3=3 filas y 4 columnas#*
A4=4 filas y 3 columnas#
A5=2 filas y 4 columnas#
A6=4 filas y 2 columnas#</t>
  </si>
  <si>
    <t>{
    "id": "M2-G-8a-I-2",
    "stimulus": "&lt;p&gt;Which of these options defines this rectangle?&lt;/p&gt;&lt;div style=\"display:flex; justify-content:center;\"&gt;&lt;img src=\"https://blueberry-assets.oneclick.es/M2_G_8a_2.svg\"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t>
  </si>
  <si>
    <t>&lt;p&gt;¿Cuál de estas opciones define a este rectángulo?&lt;/p&gt;
$$IMG=M2_G_8a_3</t>
  </si>
  <si>
    <t>A1=5 filas y 4 columnas#
A2=4 filas y 5 columnas#
A3=3 filas y 4 columnas#
A4=4 filas y 3 columnas#
A5=2 filas y 4 columnas#*
A6=4 filas y 2 columnas#</t>
  </si>
  <si>
    <t>{
    "id": "M2-G-8a-I-3",
    "stimulus": "&lt;p&gt;Which of these options defines this rectangle?&lt;/p&gt;&lt;div style=\"display:flex; justify-content:center;\"&gt;&lt;img src=\"https://blueberry-assets.oneclick.es/M2_G_8a_3.svg\"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"incorrect": true
            },
            {
                "name": "A4",
                "label": "4 rows and 3 columns",
                "function": "",
                "incorrect": true
            },
            {
                "name": "A5",
                "label": "2 rows and 4 columns",
                "function": ""
            },
            {
                "name": "A6",
                "label": "4 rows and 2 columns",
                "function": "",
                "incorrect": true
            }
        ],
        "uniques": true
    },
    "algorithm": {
        "name": "trueFalse",
        "template": "Multiple choice – standard",
        "params": {
            "countCorrect": 1,
            "countIncorrect": 2,
            "showCheckIcon": false,
            "columns": 3
        }
    }
}</t>
  </si>
  <si>
    <t>&lt;p&gt;Un rectángulo está dividido en {{Q1}} filas y {{Q2}} columnas. ¿Cuántos cuadrados iguales se han formado?&lt;/p&gt;</t>
  </si>
  <si>
    <t>&lt;p&gt;{{A1}} cuadrados.&lt;/p&gt;</t>
  </si>
  <si>
    <t>Cloze math
*: uniques=false</t>
  </si>
  <si>
    <t>Q1= Min = 2; Max = 6; Step = 1
Q2= Min = 2; Max = 6; Step = 1</t>
  </si>
  <si>
    <t>A1= {{Q1}}*{{Q2}}</t>
  </si>
  <si>
    <t>{
    "id": "M2-G-8a-E-1",
    "stimulus": "&lt;p&gt;A rectangle is divided into {{Q1}} rows and {{Q2}} columns. How many equal squares have been formed?&lt;/p&gt;",
    "template": "&lt;p&gt;{{response}} squares.&lt;/p&gt;",
    "hint": "&lt;p&gt;The &lt;b&gt;rows&lt;/b&gt; are the horizontal lines.&lt;/p&gt;&lt;p&gt;The &lt;b&gt;columns&lt;/b&gt; are the vertical lines.&lt;/p&gt;",
    "feedback": "&lt;p&gt;The &lt;b&gt;rows&lt;/b&gt; are the horizontal lines.&lt;/p&gt;&lt;p&gt;The &lt;b&gt;columns&lt;/b&gt; are the vertical lines.&lt;/p&gt;",
    "seed": {
        "parameters": [
            {
                "name": "Q1",
                "label": null,
                "min": 2,
                "max": 6,
                "step": 1
            },
            {
                "name": "Q2",
                "label": null,
                "min": 2,
                "max": 6,
                "step": 1
            }
        ],
        "calculated": [
            {
                "name": "A1",
                "label": "{{function}}",
                "function": "{{Q1}}*{{Q2}}"
            }
        ],
        "uniques": false
    },
    "algorithm": {
        "name": "calculateOperation",
        "params": {
            "method": "equivLiteral",
            "keyboard": "NUMERICAL"
        }
    }
}</t>
  </si>
  <si>
    <t>M2-G-11a</t>
  </si>
  <si>
    <t>Reconoce objetos con forma de prisma</t>
  </si>
  <si>
    <t>Selecciona el poliedro que sea un prisma.
Imagen 1 M2-G-12a-1* Prisma rectangular
Imagen 2 M2-G-11a-15* Prisma de base hexangonal
Imagen 3 M2-G-11a-16* Prisma de base pentagonal
Imagen 4 M2-G-11a-17 Pirámide de base cuadrada
Imagen 5 M2-G-11a-18 Pirámide truncada de base cuadradada
Imagen 6 M2-G-11a-19 Pirámide de base pentagonal
(se ven 3)</t>
  </si>
  <si>
    <t>&lt;p&gt;Los prismas tienen dos bases y sus caras laterales son paralelogramos.&lt;/p&gt;</t>
  </si>
  <si>
    <t>{
    "id": "M2-G-11a-I-1",
    "stimulus": "&lt;p&gt;Select the polyhedron that is a prism.&lt;/p&gt;",
    "hint": "&lt;p&gt;Prisms have two bases and their lateral faces are parallelograms.&lt;/p&gt;",
    "feedback": "&lt;p&gt;Prisms have two bases and their lateral faces are parallelograms.&lt;/p&gt;",
    "seed": {
        "parameters": [],
        "calculated": [
            {
                "name": "A1",
                "label": "{{function}}",
                "function": "&lt;div style=\"display:flex; justify-content:center;\"&gt;&lt;img src=\"https://blueberry-assets.oneclick.es/M2_G_12a_1.svg\" width=\"300\"&gt;&lt;/img&gt;&lt;/div&gt;"
            },
            {
                "name": "A2",
                "label": "{{function}}",
                "function": "&lt;div style=\"display:flex; justify-content:center;\"&gt;&lt;img src=\"https://blueberry-assets.oneclick.es/M2_G_11a_15.svg\" width=\"300\"&gt;&lt;/img&gt;&lt;/div&gt;"
            },
            {
                "name": "A3",
                "label": "{{function}}",
                "function": "&lt;div style=\"display:flex; justify-content:center;\"&gt;&lt;img src=\"https://blueberry-assets.oneclick.es/M2_G_11a_16.svg\" width=\"300\"&gt;&lt;/img&gt;&lt;/div&gt;"
            },
            {
                "name": "A4",
                "label": "{{function}}",
                "function": "&lt;div style=\"display:flex; justify-content:center;\"&gt;&lt;img src=\"https://blueberry-assets.oneclick.es/M2_G_11a_17.svg\" width=\"300\"&gt;&lt;/img&gt;&lt;/div&gt;",
                "incorrect": true
            },
            {
                "name": "TO 5",
                "label": "{{function}}",
                "function": "&lt;div style=\"display:flex; justify-content:center;\"&gt;&lt;img src=\"https://blueberry-assets.oneclick.es/M2_G_11a_18.svg\" width=\"300\"&gt;&lt;/img&gt;&lt;/div&gt;",
                "incorrect": true
            },
            {
                "name": "A6",
                "label": "{{function}}",
                "function": "&lt;div style=\"display:flex; justify-content:center;\"&gt;&lt;img src=\"https://blueberry-assets.oneclick.es/M2_G_11a_19.svg\" width=\"300\"&gt;&lt;/img&gt;&lt;/div&gt;",
                "incorrect": true
            }
        ],
        "uniques": true
    },
    "algorithm": {
        "name": "trueFalse",
        "template": "Multiple choice – standard",
        "params": {
            "countCorrect": 1,
            "countIncorrect": 2,
            "showCheckIcon": false,
            "columns": 3
        }
    }
}</t>
  </si>
  <si>
    <t>¿Cuál de estos juguetes tiene forma de prisma? Selecciona.</t>
  </si>
  <si>
    <t>Q1 = List =M2-G-11a-1, M2-G-11a-2
Q2 = List = M2-G-11a-3, M2-G-11a-4, M2-G-11a-5
Q3 = List = M2-G-11a-3, M2-G-11a-4, M2-G-11a-5</t>
  </si>
  <si>
    <t>A1 = $$IMG={{Q1}}*
A2 = $$IMG={{Q2}}
A3 = $$IMG={{Q3}}</t>
  </si>
  <si>
    <t>{
    "id": "M2-G-11a-E-1",
    "stimulus": "&lt;p&gt;Which of these toys is shaped like a prism? Click on it.&lt;/p&gt;",
    "hint": "&lt;p&gt;Prisms have two bases and their lateral faces are parallelograms.&lt;/p&gt;",
    "feedback": "&lt;p&gt;Prisms have two bases and their lateral faces are parallelograms.&lt;/p&gt;",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</si>
  <si>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Selecciona el vaso que tiene forma de prisma.</t>
  </si>
  <si>
    <t>Q1 = List =M2-G-11a-6, M2-G-11a-7
Q2 = List = M2-G-11a-8, M2-G-11a-9, M2-G-11a-10
Q3 = List = M2-G-11a-8, M2-G-11a-9, M2-G-11a-10</t>
  </si>
  <si>
    <t>{
    "id": "M2-G-11a-E-2",
    "stimulus": "&lt;p&gt;Select the object with a base in the shape of a prism.&lt;/p&gt;",
    "hint": "&lt;p&gt;Prisms have two bases and their lateral faces are parallelograms.&lt;/p&gt;",
    "feedback": "&lt;p&gt;Prisms have two bases and their lateral faces are parallelograms.&lt;/p&gt;",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</si>
  <si>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¿Cuál de estos regalos tiene forma de prisma? Haz clic en él.</t>
  </si>
  <si>
    <t>Q1 = List =M2-G-11a-11, M2-G-11a-12
Q2 = List = M2-G-11a-13, M2-G-11a-14
Q3 = List = M2-G-11a-13, M2-G-11a-14</t>
  </si>
  <si>
    <t>{
    "id": "M2-G-11a-E-3",
    "stimulus": "&lt;p&gt;Which of these presents is shaped like a prism? Click on it.&lt;/p&gt;",
    "hint": "&lt;p&gt;Prisms have two bases and their lateral faces are parallelograms.&lt;/p&gt;",
    "feedback": "&lt;p&gt;Prisms have two bases and their lateral faces are parallelograms.&lt;/p&gt;",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t>
  </si>
  <si>
    <t>M2-G-11b</t>
  </si>
  <si>
    <t>Reconoce objetos con forma de cubo</t>
  </si>
  <si>
    <t>Selecciona el cubo.</t>
  </si>
  <si>
    <t>Single Choice
*: columns=3
*: showCheckIcon=false</t>
  </si>
  <si>
    <t>A1=$$IMG=M2-G-11b-1*
A2=$$IMG=M2-G-11b-2
A3=$$IMG=M2-G-11b-3
A4=$$IMG=M2-G-11b-4
A5=$$IMG=M2-G-11b-5</t>
  </si>
  <si>
    <t>&lt;p&gt;El cubo es un poliedro con seis caras cuadradas.&lt;/p&gt;</t>
  </si>
  <si>
    <t>{
    "id": "M2-G-11b-I-1",
    "stimulus": "&lt;p&gt;Select the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src=\"https://blueberry-assets.oneclick.es/M2_G_12b_3.svg\" width=\"300\"&gt;&lt;/img&gt;&lt;/div&gt;"
            },
            {
                "name": "A2",
                "label": "{{function}}",
                "function": "&lt;div style=\"display:flex; justify-content:center;\"&gt;&lt;img src=\"https://blueberry-assets.oneclick.es/M2_G_12b_6.svg\" width=\"300\"&gt;&lt;/img&gt;&lt;/div&gt;",
                "incorrect": true
            },
            {
                "name": "A3",
                "label": "{{function}}",
                "function": "&lt;div style=\"display:flex; justify-content:center;\"&gt;&lt;img src=\"https://blueberry-assets.oneclick.es/M2_G_11a_16.svg\" width=\"300\"&gt;&lt;/img&gt;&lt;/div&gt;",
                "incorrect": true
            },
            {
                "name": "A4",
                "label": "{{function}}",
                "function": "&lt;div style=\"display:flex; justify-content:center;\"&gt;&lt;img src=\"https://blueberry-assets.oneclick.es/M2_G_11a_17.svg\" width=\"300\"&gt;&lt;/img&gt;&lt;/div&gt;",
                "incorrect": true
            },
            {
                "name": "A5",
                "label": "{{function}}",
                "function": "&lt;div style=\"display:flex; justify-content:center;\"&gt;&lt;img src=\"https://blueberry-assets.oneclick.es/M2_G_11a_18.svg\" width=\"300\"&gt;&lt;/img&gt;&lt;/div&gt;",
                "incorrect": true
            }
        ],
        "uniques": true
    },
    "algorithm": {
        "name": "trueFalse",
        "template": "Multiple choice – standard",
        "params": {
            "countCorrect": 1,
            "countIncorrect": 2,
            "showCheckIcon": false,
            "columns": 3
        }
    }
}</t>
  </si>
  <si>
    <t>Julieta tiene tres jabones artesanales y sabe que el jabón con forma de cubo tiene aroma a rosas. Indica cuál es el jabón con aroma a rosas.
IMAGEN1 M2-G-11b-6 Jabon, forma de cubo*
IMAGEN2 M2-G-11b-7 Jabón, forma de cilindro
IMAGEN3 M2-G-11b-8 Jabón, forma de prisma rectangular</t>
  </si>
  <si>
    <t>{
    "id": "M2-G-11b-E-1",
    "stimulus": "&lt;p&gt;Juliet has three handmade soaps and the cube-shaped one has a rose scent. Select the one with a rose scent.&lt;/p&gt;",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src=\"https://blueberry-assets.oneclick.es/M2_G_11b_6.svg\" width=\"300\"&gt;&lt;/img&gt;&lt;/div&gt;"
            },
            {
                "name": "A2",
                "label": "{{function}}",
                "function": "&lt;div style=\"display:flex; justify-content:center;\"&gt;&lt;img src=\"https://blueberry-assets.oneclick.es/M2_G_11b_7.svg\" width=\"300\"&gt;&lt;/img&gt;&lt;/div&gt;",
                "incorrect": true
            },
            {
                "name": "A3",
                "label": "{{function}}",
                "function": "&lt;div style=\"display:flex; justify-content:center;\"&gt;&lt;img src=\"https://blueberry-assets.oneclick.es/M2_G_11b_8.svg\" width=\"300\"&gt;&lt;/img&gt;&lt;/div&gt;",
                "incorrect": true
            }
        ],
        "uniques": true
    },
    "algorithm": {
        "name": "trueFalse",
        "template": "Multiple choice – standard",
        "params": {
            "countCorrect": 1,
            "countIncorrect": 2,
            "showCheckIcon": false,
            "columns": 3
        }
    }
}</t>
  </si>
  <si>
    <t>En la familia de Macarena cada hermano tiene un cofre con juguetes, pero solo el suyo tiene forma de cubo. Indica cuál es el cofre de Macarena.
IMAGEN1 M2-G-11b-9 Cofre en forma de cubo*
IMAGEN2 M2-G-11b-10 Cofre en forma de prisma rectangular
IMAGEN3 M2-G-11b-11 Cofre en forma de prisma pentagonal</t>
  </si>
  <si>
    <t>{
    "id": "M2-G-11b-E-2",
    "stimulus": "&lt;p&gt;In Marlene's family each sibling has a chest with toys, but only hers is cube-shaped. Select her chest.&lt;/p&gt;",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src=\"https://blueberry-assets.oneclick.es/M2_G_11b_9.svg\" width=\"300\"&gt;&lt;/img&gt;&lt;/div&gt;"
            },
            {
                "name": "A2",
                "label": "{{function}}",
                "function": "&lt;div style=\"display:flex; justify-content:center;\"&gt;&lt;img src=\"https://blueberry-assets.oneclick.es/M2_G_11b_10.svg\" width=\"300\"&gt;&lt;/img&gt;&lt;/div&gt;",
                "incorrect": true
            },
            {
                "name": "A3",
                "label": "{{function}}",
                "function": "&lt;div style=\"display:flex; justify-content:center;\"&gt;&lt;img src=\"https://blueberry-assets.oneclick.es/M2_G_11b_11.svg\" width=\"300\"&gt;&lt;/img&gt;&lt;/div&gt;",
                "incorrect": true
            }
        ],
        "uniques": true
    },
    "algorithm": {
        "name": "trueFalse",
        "template": "Multiple choice – standard",
        "params": {
            "countCorrect": 1,
            "countIncorrect": 2,
            "showCheckIcon": false,
            "columns": 3
        }
    }
}</t>
  </si>
  <si>
    <t>Para completar la construcción de un castillo de juguete, Cristian necesita un bloque en forma de cubo. Indica qué bloque necesita Cristian.
IMAGEN1 M2-G-11b-12 Bloque en forma de cubo*
IMAGEN2 M2-G-11b-13 Bloque en forma de prisma rectangular
IMAGEN3 M2-G-11b-14 Bloque en forma de cilindro</t>
  </si>
  <si>
    <t>{
    "id": "M2-G-11b-E-3",
    "stimulus": "&lt;p&gt;To complete the construction of a toy castle, Christian needs a block in the shape of a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t>
  </si>
  <si>
    <t>M2-G-11c</t>
  </si>
  <si>
    <t>Reconoce objetos con forma de pirámide</t>
  </si>
  <si>
    <t>De los siguientes poliedros, selecciona la pirámide.
Imagen 1 M2-G-11a-3 Pirámide de base cuadrada*
Imagen 2 M2-G-11a-5 Pirámide de base pentagonal*
Imagen 3 M2-G-13a-3 Prisma rectangular
Imagen 4 M2-G-11a-1 Prisma de base hexangonal
Imagen 5 M2-G-11a-2 Prisma de base pentagonal
Imagen 6 M2-G-11a-4 Pirámide truncada de base cuadrada
Imagen 7 M2-G-11c-9 Prisma de base triangular
(Se ven solo 3, 1 correcta)</t>
  </si>
  <si>
    <t>&lt;p&gt;En una pirámide, la única base es un polígono y las caras laterales son triángulos.&lt;/p&gt;</t>
  </si>
  <si>
    <t>{
    "id": "M2-G-11c-I-1",
    "stimulus": "&lt;p&gt;From the following polyhedra, select the pyramid.&lt;/p&gt;",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t>
  </si>
  <si>
    <t>Un pequeño negocio elabora velas artesanales. Las velas con forma de pirámide tienen aroma a cítricos. Selecciona la vela con este aroma.
IMAGEN 1 M2-G-11c-1 Vela forma pirámide* 
IMAGEN 2 M2-G-11c-2 Vela forma prisma base triangular
IMAGEN 3  M2-G-11c-3 Vela forma cilindro</t>
  </si>
  <si>
    <t>{
    "id": "M2-G-11c-E-1",
    "stimulus": "&lt;p&gt;A small business makes handcrafted candles. The pyramid-shaped candles have a citrus scent. Select the candle with this scent.&lt;/p&gt;",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src=\"https://blueberry-assets.oneclick.es/M2_G_11c_1.svg\" width=\"300\"&gt;&lt;/img&gt;&lt;/div&gt;"
            },
            {
                "name": "A2",
                "label": "{{function}}",
                "function": "&lt;div style=\"display:flex; justify-content:center;\"&gt;&lt;img src=\"https://blueberry-assets.oneclick.es/M2_G_11c_2.svg\" width=\"300\"&gt;&lt;/img&gt;&lt;/div&gt;",
                "incorrect": true
            },
            {
                "name": "A3",
                "label": "{{function}}",
                "function": "&lt;div style=\"display:flex; justify-content:center;\"&gt;&lt;img src=\"https://blueberry-assets.oneclick.es/M2_G_11c_3.svg\" width=\"300\"&gt;&lt;/img&gt;&lt;/div&gt;",
                "incorrect": true
            }
        ],
        "uniques": true
    },
    "algorithm": {
        "name": "trueFalse",
        "template": "Multiple choice – standard",
        "params": {
            "countCorrect": 1,
            "countIncorrect": 2,
            "showCheckIcon": false,
            "columns": 3
        }
    }
}</t>
  </si>
  <si>
    <t>El alumnado de segundo ha realizado pequeños árboles navideños. La copa del árbol de Mariela tiene forma piramidal. Selecciona cuál es su árbol.
IMAGEN 1 M2-G-12c-8 Árbol de navidad con forma de pirámide*
IMAGEN 2 M2-G-11c-4 Árbol de navidad con forma de cono
IMAGEN 3 M2-G-11c-5 Árbol de navidad compuesto de varios prismas cada vez más pequeños</t>
  </si>
  <si>
    <t>{
    "id": "M2-G-11c-E-2",
    "stimulus": "&lt;p&gt;Some second grade students have made small Christmas trees. Mariela's tree is pyramid-shaped. Select which one is her tree.&lt;/p&gt;",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src=\"https://blueberry-assets.oneclick.es/M2_G_12c_8.svg\" width=\"300\"&gt;&lt;/img&gt;&lt;/div&gt;"
            },
            {
                "name": "A2",
                "label": "{{function}}",
                "function": "&lt;div style=\"display:flex; justify-content:center;\"&gt;&lt;img src=\"https://blueberry-assets.oneclick.es/M2_G_11c_4.svg\" width=\"300\"&gt;&lt;/img&gt;&lt;/div&gt;",
                "incorrect": true
            },
            {
                "name": "A3",
                "label": "{{function}}",
                "function": "&lt;div style=\"display:flex; justify-content:center;\"&gt;&lt;img src=\"https://blueberry-assets.oneclick.es/M2_G_11c_5.svg\" width=\"300\"&gt;&lt;/img&gt;&lt;/div&gt;",
                "incorrect": true
            }
        ],
        "uniques": true
    },
    "algorithm": {
        "name": "trueFalse",
        "template": "Multiple choice – standard",
        "params": {
            "countCorrect": 1,
            "countIncorrect": 2,
            "showCheckIcon": false,
            "columns": 3
        }
    }
}</t>
  </si>
  <si>
    <t>Los relojes decorativos con forma piramidal están en oferta en la tienda de Rosario. Selecciona el reloj en oferta.
IMAGEN 1 M2-G-11c-6 Reloj forma pirámide* 
IMAGEN 2 M2-G-11c-7 Reloj forma prisma base triangular
IMAGEN 3  M2-G-11c-8 Reloj forma prisma rectangular</t>
  </si>
  <si>
    <t>{
    "id": "M2-G-11c-E-3",
    "stimulus": "&lt;p&gt;Decorative pyramid-shaped clocks are on sale in Rosario's store. Select the clock on sale.&lt;/p&gt;",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src=\"https://blueberry-assets.oneclick.es/M2_G_11c_6.svg\" width=\"300\"&gt;&lt;/img&gt;&lt;/div&gt;"
            },
            {
                "name": "A2",
                "label": "{{function}}",
                "function": "&lt;div style=\"display:flex; justify-content:center;\"&gt;&lt;img src=\"https://blueberry-assets.oneclick.es/M2_G_11c_7.svg\" width=\"300\"&gt;&lt;/img&gt;&lt;/div&gt;",
                "incorrect": true
            },
            {
                "name": "A3",
                "label": "{{function}}",
                "function": "&lt;div style=\"display:flex; justify-content:center;\"&gt;&lt;img src=\"https://blueberry-assets.oneclick.es/M2_G_11c_8.svg\" width=\"300\"&gt;&lt;/img&gt;&lt;/div&gt;",
                "incorrect": true
            }
        ],
        "uniques": true
    },
    "algorithm": {
        "name": "trueFalse",
        "template": "Multiple choice – standard",
        "params": {
            "countCorrect": 1,
            "countIncorrect": 2,
            "showCheckIcon": false,
            "columns": 3
        }
    }
}</t>
  </si>
  <si>
    <t>M2-G-12a</t>
  </si>
  <si>
    <t>Reconoce objetos con forma de cilindro</t>
  </si>
  <si>
    <t>Indica cuál de los siguientes poliedros representa un cilindro.
Imagen 1* M2-G-12c-2 Cilindro (dispuesto verticalmente)
Imagen 2* M2-G-12a-3 Cilindro (dispuesto horizontalmente)
Imagen 3 M2-G-12c-3 Cono
Imagen 4 M2-G-12c-1 Esfera
Imagen 5 M2-G-12a-1 Prisma (dispuesto verticalmente)
Imagen 6 M2-G-12a-2 Prisma (dispuesto horizontalmente)</t>
  </si>
  <si>
    <t>&lt;p&gt;Los cilindros son cuerpos redondos que tienen dos bases circulares.&lt;/p&gt;</t>
  </si>
  <si>
    <t>{
    "id": "M2-G-12a-I-1",
    "stimulus": "&lt;p&gt;Select which of the following polyhedra is a cylinder.&lt;/p&gt;",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src=\"https://blueberry-assets.oneclick.es/M2_G_12c_2.svg\" width=\"300\"&gt;&lt;/img&gt;&lt;/div&gt;"
            },
            {
                "name": "A2",
                "label": "{{function}}",
                "function": "&lt;div style=\"display:flex; justify-content:center;\"&gt;&lt;img src=\"https://blueberry-assets.oneclick.es/M2_G_12a_3.svg\" width=\"300\"&gt;&lt;/img&gt;&lt;/div&gt;"
            },
            {
                "name": "A3",
                "label": "{{function}}",
                "function": "&lt;div style=\"display:flex; justify-content:center;\"&gt;&lt;img src=\"https://blueberry-assets.oneclick.es/M2_G_12c_3.svg\" width=\"300\"&gt;&lt;/img&gt;&lt;/div&gt;",
                "incorrect": true
            },
            {
                "name": "A4",
                "label": "{{function}}",
                "function": "&lt;div style=\"display:flex; justify-content:center;\"&gt;&lt;img src=\"https://blueberry-assets.oneclick.es/M2_G_12c_1.svg\" width=\"300\"&gt;&lt;/img&gt;&lt;/div&gt;",
                "incorrect": true
            },
            {
                "name": "TO 5",
                "label": "{{function}}",
                "function": "&lt;div style=\"display:flex; justify-content:center;\"&gt;&lt;img src=\"https://blueberry-assets.oneclick.es/M2_G_12a_1.svg\" width=\"300\"&gt;&lt;/img&gt;&lt;/div&gt;",
                "incorrect": true
            },
            {
                "name": "A6",
                "label": "{{function}}",
                "function": "&lt;div style=\"display:flex; justify-content:center;\"&gt;&lt;img src=\"https://blueberry-assets.oneclick.es/M2_G_12a_2.svg\" width=\"300\"&gt;&lt;/img&gt;&lt;/div&gt;",
                "incorrect": true
            }
        ],
        "uniques": true
    },
    "algorithm": {
        "name": "trueFalse",
        "template": "Multiple choice – standard",
        "params": {
            "countCorrect": 1,
            "countIncorrect": 2,
            "showCheckIcon": false,
            "columns": 3
        }
    }
}</t>
  </si>
  <si>
    <t>Para realizar un bordado es necesario un carrete de hilo presentado en forma cilíndrica. ¿Cuál de todos estos es? Selecciónalo.
IMAGEN 1 M2-G-12a-4 Hilo, presentación cilíndrica
IMAGEN 2 M2-G-12a-5 Hilo, presentacion cónica
IMAGEN 3 M2-G-12a-6 Hilo, presentacion esférica</t>
  </si>
  <si>
    <t>{
    "id": "M2-G-12a-E-1",
    "stimulus": "&lt;p&gt;To make an embroidery you need a cylindrical spool of thread. Which of these is it? Select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src=\"https://blueberry-assets.oneclick.es/M2_G_12a_4.svg\" width=\"300\"&gt;&lt;/img&gt;&lt;/div&gt;"
            },
            {
                "name": "A2",
                "label": "{{function}}",
                "function": "&lt;div style=\"display:flex; justify-content:center;\"&gt;&lt;img src=\"https://blueberry-assets.oneclick.es/M2_G_12a_5.svg\" width=\"300\"&gt;&lt;/img&gt;&lt;/div&gt;",
                "incorrect": true
            },
            {
                "name": "A3",
                "label": "{{function}}",
                "function": "&lt;div style=\"display:flex; justify-content:center;\"&gt;&lt;img src=\"https://blueberry-assets.oneclick.es/M2_G_12a_6.svg\" width=\"300\"&gt;&lt;/img&gt;&lt;/div&gt;",
                "incorrect": true
            }
        ],
        "uniques": true
    },
    "algorithm": {
        "name": "trueFalse",
        "template": "Multiple choice – standard",
        "params": {
            "countCorrect": 1,
            "countIncorrect": 2,
            "showCheckIcon": false,
            "columns": 3
        }
    }
}</t>
  </si>
  <si>
    <t>Luciano tiene una lámpara con pantalla cilindrica en su cuarto. Indica cuál es su lámpara.
IMAGEN 1 M2-G-12a-7 Lámpara con pantalla cilindrica*
IMAGEN 2 M2-G-12a-8 Lámpara con pantalla conica
IMAGEN 3 M2-G-12a-9 Lámpara con pantalla piramidal</t>
  </si>
  <si>
    <t>{
    "id": "M2-G-12a-E-2",
    "stimulus": "&lt;p&gt;Luke has a lamp with a cylindrical shade in his room. Click on his lamp.&lt;/p&gt;",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src=\"https://blueberry-assets.oneclick.es/M2_G_12a_7.svg\" width=\"300\"&gt;&lt;/img&gt;&lt;/div&gt;"
            },
            {
                "name": "A2",
                "label": "{{function}}",
                "function": "&lt;div style=\"display:flex; justify-content:center;\"&gt;&lt;img src=\"https://blueberry-assets.oneclick.es/M2_G_12a_8.svg\" width=\"300\"&gt;&lt;/img&gt;&lt;/div&gt;",
                "incorrect": true
            },
            {
                "name": "A3",
                "label": "{{function}}",
                "function": "&lt;div style=\"display:flex; justify-content:center;\"&gt;&lt;img src=\"https://blueberry-assets.oneclick.es/M2_G_12a_9.svg\" width=\"300\"&gt;&lt;/img&gt;&lt;/div&gt;",
                "incorrect": true
            }
        ],
        "uniques": true
    },
    "algorithm": {
        "name": "trueFalse",
        "template": "Multiple choice – standard",
        "params": {
            "countCorrect": 1,
            "countIncorrect": 2,
            "showCheckIcon": false,
            "columns": 3
        }
    }
}</t>
  </si>
  <si>
    <t>El perfume con olor a rosas viene presentado en un frasco con forma cilíndrica. Indica cuál es el frasco con olor a rosas.  
IMAGEN 1 M2-G-12a-10 Botella de perfume cilíndrica
IMAGEN 2 M2-G-12a-11 Botella de perfume prisma rectangular
IMAGEN 3 M2-G-12a-12 Botella de perfume prisma triangular</t>
  </si>
  <si>
    <t>{
    "id": "M2-G-12a-E-3",
    "stimulus": "&lt;p&gt;The rose-scented perfume comes in a cylindrical bottle. Click on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src=\"https://blueberry-assets.oneclick.es/M2_G_12a_10.svg \" width=\"300\"&gt;&lt;/img&gt;&lt;/div&gt;"
            },
            {
                "name": "A2",
                "label": "{{function}}",
                "function": "&lt;div style=\"display:flex; justify-content:center;\"&gt;&lt;img src=\"https://blueberry-assets.oneclick.es/M2_G_12a_11.svg\" width=\"300\"&gt;&lt;/img&gt;&lt;/div&gt;",
                "incorrect": true
            },
            {
                "name": "A3",
                "label": "{{function}}",
                "function": "&lt;div style=\"display:flex; justify-content:center;\"&gt;&lt;img src=\"https://blueberry-assets.oneclick.es/M2_G_12a_12.svg\" width=\"300\"&gt;&lt;/img&gt;&lt;/div&gt;",
                "incorrect": true
            }
        ],
        "uniques": true
    },
    "algorithm": {
        "name": "trueFalse",
        "template": "Multiple choice – standard",
        "params": {
            "countCorrect": 1,
            "countIncorrect": 2,
            "showCheckIcon": false,
            "columns": 3
        }
    }
}</t>
  </si>
  <si>
    <t>M2-G-12b</t>
  </si>
  <si>
    <t>Reconoce objetos con forma de cono</t>
  </si>
  <si>
    <t>Indica cuál de los siguientes cuerpos representa a un cono.
M2-G-12b-1*
M2-G-12b-2*
M2-G-12b-3
M2-G-12b-4
M2-G-12b-5
M2-G-12b-6
(Se ven tres, una correcta)</t>
  </si>
  <si>
    <t>El cono es un cuerpo redondo con una sola base circular.</t>
  </si>
  <si>
    <t>{
    "id": "M2-G-12b-I-1",
    "stimulus": "&lt;p&gt;Select which of the following objects represents a cone.&lt;/p&gt;",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src=\"https://blueberry-assets.oneclick.es/M2_G_12b_1.svg\" width=\"300\"&gt;&lt;/img&gt;&lt;/div&gt;"
            },
            {
                "name": "A2",
                "label": "{{function}}",
                "function": "&lt;div style=\"display:flex; justify-content:center;\"&gt;&lt;img src=\"https://blueberry-assets.oneclick.es/M2_G_12b_2.svg\" width=\"300\"&gt;&lt;/img&gt;&lt;/div&gt;"
            },
            {
                "name": "A3",
                "label": "{{function}}",
                "function": "&lt;div style=\"display:flex; justify-content:center;\"&gt;&lt;img src=\"https://blueberry-assets.oneclick.es/M2_G_12b_3.svg\" width=\"300\"&gt;&lt;/img&gt;&lt;/div&gt;",
                "incorrect": true
            },
            {
                "name": "A4",
                "label": "{{function}}",
                "function": "&lt;div style=\"display:flex; justify-content:center;\"&gt;&lt;img src=\"https://blueberry-assets.oneclick.es/M2_G_12b_4.svg\" width=\"300\"&gt;&lt;/img&gt;&lt;/div&gt;",
                "incorrect": true
            },
            {
                "name": "A5",
                "label": "{{function}}",
                "function": "&lt;div style=\"display:flex; justify-content:center;\"&gt;&lt;img src=\"https://blueberry-assets.oneclick.es/M2_G_12b_5.svg\" width=\"300\"&gt;&lt;/img&gt;&lt;/div&gt;",
                "incorrect": true
            },
            {
                "name": "A6",
                "label": "{{function}}",
                "function": "&lt;div style=\"display:flex; justify-content:center;\"&gt;&lt;img src=\"https://blueberry-assets.oneclick.es/M2_G_12b_6.svg\" width=\"300\"&gt;&lt;/img&gt;&lt;/div&gt;",
                "incorrect": true
            }
        ],
        "uniques": true
    },
    "algorithm": {
        "name": "trueFalse",
        "template": "Multiple choice – standard",
        "params": {
            "countCorrect": 1,
            "countIncorrect": 2,
            "showCheckIcon": false,
            "columns": 3
        }
    }
}</t>
  </si>
  <si>
    <t>Para la obra del cole, Lucas necesita un sombrero de fantasía con forma de cono. Indica cuál debería comprar.
M2-G-12b-7*
M2-G-12b-8
M2-G-12b-9
M2-G-12b-10</t>
  </si>
  <si>
    <t>{
    "id": "M2-G-12b-E-1",
    "stimulus": "&lt;p&gt;For the school play, Lucas needs a cone-shaped magician's hat. Select which one he should buy.&lt;/p&gt;",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src=\"https://blueberry-assets.oneclick.es/M2_G_12b_7.svg \" width=\"300\"&gt;&lt;/img&gt;&lt;/div&gt;"
            },
            {
                "name": "A2",
                "label": "{{function}}",
                "function": "&lt;div style=\"display:flex; justify-content:center;\"&gt;&lt;img src=\"https://blueberry-assets.oneclick.es/M2_G_12b_8.svg\" width=\"300\"&gt;&lt;/img&gt;&lt;/div&gt;",
                "incorrect": true
            },
            {
                "name": "A3",
                "label": "{{function}}",
                "function": "&lt;div style=\"display:flex; justify-content:center;\"&gt;&lt;img src=\"https://blueberry-assets.oneclick.es/M2_G_12b_9.svg\" width=\"300\"&gt;&lt;/img&gt;&lt;/div&gt;",
                "incorrect": true
            },
            {
                "name": "A4",
                "label": "{{function}}",
                "function": "&lt;div style=\"display:flex; justify-content:center;\"&gt;&lt;img src=\"https://blueberry-assets.oneclick.es/M2_G_12b_10.svg\" width=\"300\"&gt;&lt;/img&gt;&lt;/div&gt;",
                "incorrect": true
            }
        ],
        "uniques": true
    },
    "algorithm": {
        "name": "trueFalse",
        "template": "Multiple choice – standard",
        "params": {
            "countCorrect": 1,
            "countIncorrect": 2,
            "showCheckIcon": false,
            "columns": 3
        }
    }
}</t>
  </si>
  <si>
    <t>La tienda de campaña de Agustín tiene la forma de un cono. Señala cuál es.
M2-G-12b-11*
M2-G-12b-12
M2-G-12b-13</t>
  </si>
  <si>
    <t>{
    "id": "M2-G-12b-E-2",
    "stimulus": "&lt;p&gt;Angel's pergola has the shape of a cone. Select which one it is.&lt;/p&gt;",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src=\"https://blueberry-assets.oneclick.es/M2_G_12b_11.svg\" width=\"300\"&gt;&lt;/img&gt;&lt;/div&gt;"
            },
            {
                "name": "A2",
                "label": "{{function}}",
                "function": "&lt;div style=\"display:flex; justify-content:center;\"&gt;&lt;img src=\"https://blueberry-assets.oneclick.es/M2_G_12b_12.svg\" width=\"300\"&gt;&lt;/img&gt;&lt;/div&gt;",
                "incorrect": true
            },
            {
                "name": "A3",
                "label": "{{function}}",
                "function": "&lt;div style=\"display:flex; justify-content:center;\"&gt;&lt;img src=\"https://blueberry-assets.oneclick.es/M2_G_12b_13.svg\" width=\"300\"&gt;&lt;/img&gt;&lt;/div&gt;",
                "incorrect": true
            }
        ],
        "uniques": true
    },
    "algorithm": {
        "name": "trueFalse",
        "template": "Multiple choice – standard",
        "params": {
            "countCorrect": 1,
            "countIncorrect": 2,
            "showCheckIcon": false,
            "columns": 3
        }
    }
}</t>
  </si>
  <si>
    <t>En la entrada de una casa han plantado árboles con forma de cono. Indica cuáles son.
M2-G-12b-14*
M2-G-12b-15
M2-G-12b-16</t>
  </si>
  <si>
    <t>{
    "id": "M2-G-12b-E-3",
    "stimulus": "&lt;p&gt;Cone-shaped trees have been planted in the driveway of a house. Select which ones they are.&lt;/p&gt;",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src=\"https://blueberry-assets.oneclick.es/M2_G_12b_14.svg\" width=\"300\"&gt;&lt;/img&gt;&lt;/div&gt;"
            },
            {
                "name": "A2",
                "label": "{{function}}",
                "function": "&lt;div style=\"display:flex; justify-content:center;\"&gt;&lt;img src=\"https://blueberry-assets.oneclick.es/M2_G_12b_15.svg\" width=\"300\"&gt;&lt;/img&gt;&lt;/div&gt;",
                "incorrect": true
            },
            {
                "name": "A3",
                "label": "{{function}}",
                "function": "&lt;div style=\"display:flex; justify-content:center;\"&gt;&lt;img src=\"https://blueberry-assets.oneclick.es/M2_G_12b_16.svg\" width=\"300\"&gt;&lt;/img&gt;&lt;/div&gt;",
                "incorrect": true
            }
        ],
        "uniques": true
    },
    "algorithm": {
        "name": "trueFalse",
        "template": "Multiple choice – standard",
        "params": {
            "countCorrect": 1,
            "countIncorrect": 2,
            "showCheckIcon": false,
            "columns": 3
        }
    }
}</t>
  </si>
  <si>
    <t>M2-G-12c</t>
  </si>
  <si>
    <t>Reconoce objetos con forma de esfera</t>
  </si>
  <si>
    <t>Indica cuál de los siguientes cuerpos es una esfera.</t>
  </si>
  <si>
    <t>A1=$$IMG=M2-G-12c-1*
A2=$$IMG=M2-G-12c-2
A3=$$IMG=M2-G-12c-3</t>
  </si>
  <si>
    <t>La esfera es un cuerpo redondo que no tiene bases.</t>
  </si>
  <si>
    <t>{
    "id": "M2-G-12c-I-1",
    "stimulus": "&lt;p&gt;Select which of the following objects is a sphere.&lt;/p&gt;",
    "hint": "&lt;p&gt;A sphere is a round body with no bases.&lt;/p&gt;",
    "feedback": "&lt;p&gt;A sphere is a round body with no bases.&lt;/p&gt;",
    "seed": {
        "parameters": [],
        "calculated": [
            {
                "name": "A1",
                "label": "{{function}}",
                "function": "&lt;div style=\"display:flex; justify-content:center;\"&gt;&lt;img src=\"https://blueberry-assets.oneclick.es/M2_G_12c_1.svg\" width=\"300\"&gt;&lt;/img&gt;&lt;/div&gt;"
            },
            {
                "name": "A2",
                "label": "{{function}}",
                "function": "&lt;div style=\"display:flex; justify-content:center;\"&gt;&lt;img src=\"https://blueberry-assets.oneclick.es/M2_G_12c_2.svg\" width=\"300\"&gt;&lt;/img&gt;&lt;/div&gt;",
                "incorrect": true
            },
            {
                "name": "A3",
                "label": "{{function}}",
                "function": "&lt;div style=\"display:flex; justify-content:center;\"&gt;&lt;img src=\"https://blueberry-assets.oneclick.es/M2_G_12c_3.svg\" width=\"300\"&gt;&lt;/img&gt;&lt;/div&gt;",
                "incorrect": true
            }
        ],
        "uniques": true
    },
    "algorithm": {
        "name": "trueFalse",
        "template": "Multiple choice – standard",
        "params": {
            "countCorrect": 1,
            "countIncorrect": 2,
            "showCheckIcon": false,
            "columns": 3
        }
    }
}</t>
  </si>
  <si>
    <t>Joaquín debe comprar una pelota que no tenga forma de esfera. Indica cuál debe comprar.</t>
  </si>
  <si>
    <t>A1=$$IMG=M2-G-12c-4
A2=$$IMG=M2-G-12c-5*
A3=$$IMG=M2-G-12c-6</t>
  </si>
  <si>
    <t>{
    "id": "M2-G-12c-E-1",
    "stimulus": "&lt;p&gt;Joaquin wants to buy a ball that is not sphere-shaped. Select which one he should buy.&lt;/p&gt;",
    "hint": "&lt;p&gt;A sphere is a round body with no bases.&lt;/p&gt;",
    "feedback": "&lt;p&gt;A sphere is a round body with no bases.&lt;/p&gt;",
    "seed": {
        "parameters": [],
        "calculated": [
            {
                "name": "A1",
                "label": "{{function}}",
                "function": "&lt;div style=\"display:flex; justify-content:center;\"&gt;&lt;img src=\"https://blueberry-assets.oneclick.es/M2_G_12c_4.svg\" width=\"300\"&gt;&lt;/img&gt;&lt;/div&gt;",
                "incorrect": true
            },
            {
                "name": "A2",
                "label": "{{function}}",
                "function": "&lt;div style=\"display:flex; justify-content:center;\"&gt;&lt;img src=\"https://blueberry-assets.oneclick.es/M2_G_12c_5.svg\" width=\"300\"&gt;&lt;/img&gt;&lt;/div&gt;"
            },
            {
                "name": "A3",
                "label": "{{function}}",
                "function": "&lt;div style=\"display:flex; justify-content:center;\"&gt;&lt;img src=\"https://blueberry-assets.oneclick.es/M2_G_12c_6.svg\" width=\"300\"&gt;&lt;/img&gt;&lt;/div&gt;",
                "incorrect": true
            }
        ],
        "uniques": true
    },
    "algorithm": {
        "name": "trueFalse",
        "template": "Multiple choice – standard",
        "params": {
            "countCorrect": 1,
            "countIncorrect": 2,
            "showCheckIcon": false,
            "columns": 3
        }
    }
}</t>
  </si>
  <si>
    <t>Para decorar el árbol navideño, Lucía utiliza adornos con forma de esfera. Indica cuáles son los adornos que utiliza Lucía.</t>
  </si>
  <si>
    <t>A1=$$IMG=M2-G-12c-7*
A2=$$IMG=M2-G-12c-8
A3=$$IMG=M2-G-12c-9</t>
  </si>
  <si>
    <t>{
    "id": "M2-G-12c-E-2",
    "stimulus": "&lt;p&gt;To decorate the Christmas tree, Lucy will put sphere-shaped ornaments. Select which of the following ornaments she will put on the tree.&lt;/p&gt;",
    "hint": "&lt;p&gt;A sphere is a round body with no bases.&lt;/p&gt;",
    "feedback": "&lt;p&gt;A sphere is a round body with no bases.&lt;/p&gt;",
    "seed": {
        "parameters": [],
        "calculated": [
            {
                "name": "A1",
                "label": "{{function}}",
                "function": "&lt;div style=\"display:flex; justify-content:center;\"&gt;&lt;img src=\"https://blueberry-assets.oneclick.es/M2_G_12c_7.svg\" width=\"300\"&gt;&lt;/img&gt;&lt;/div&gt;"
            },
            {
                "name": "A2",
                "label": "{{function}}",
                "function": "&lt;div style=\"display:flex; justify-content:center;\"&gt;&lt;img src=\"https://blueberry-assets.oneclick.es/M2_G_12c_8.svg\" width=\"300\"&gt;&lt;/img&gt;&lt;/div&gt;",
                "incorrect": true
            },
            {
                "name": "A3",
                "label": "{{function}}",
                "function": "&lt;div style=\"display:flex; justify-content:center;\"&gt;&lt;img src=\"https://blueberry-assets.oneclick.es/M2_G_12c_9.svg\" width=\"300\"&gt;&lt;/img&gt;&lt;/div&gt;",
                "incorrect": true
            }
        ],
        "uniques": true
    },
    "algorithm": {
        "name": "trueFalse",
        "template": "Multiple choice – standard",
        "params": {
            "countCorrect": 1,
            "countIncorrect": 2,
            "showCheckIcon": false,
            "columns": 3
        }
    }
}</t>
  </si>
  <si>
    <t>Los caramelos favoritos de Amalia son de fruta y tienen forma de esfera. Indica cuáles son los caramelos favoritos de Amelia.</t>
  </si>
  <si>
    <t>A1=$$IMG=M2-G-12c-10*
A2=$$IMG=M2-G-12c-11
A3=$$IMG=M2-G-12c-12</t>
  </si>
  <si>
    <t>{
    "id": "M2-G-12c-E-3",
    "stimulus": "&lt;p&gt;Amelie's favorite candies are fruity ones and sphere-shaped. Select her favorite one from the following candies.&lt;/p&gt;",
    "hint": "&lt;p&gt;A sphere is a round body with no bases.&lt;/p&gt;",
    "feedback": "&lt;p&gt;A sphere is a round body with no bases.&lt;/p&gt;",
    "seed": {
        "parameters": [],
        "calculated": [
            {
                "name": "A1",
                "label": "{{function}}",
                "function": "&lt;div style=\"display:flex; justify-content:center;\"&gt;&lt;img src=\"https://blueberry-assets.oneclick.es/M2_G_12c_10.svg\" width=\"300\"&gt;&lt;/img&gt;&lt;/div&gt;"
            },
            {
                "name": "A2",
                "label": "{{function}}",
                "function": "&lt;div style=\"display:flex; justify-content:center;\"&gt;&lt;img src=\"https://blueberry-assets.oneclick.es/M2_G_12c_11.svg\" width=\"300\"&gt;&lt;/img&gt;&lt;/div&gt;",
                "incorrect": true
            },
            {
                "name": "A3",
                "label": "{{function}}",
                "function": "&lt;div style=\"display:flex; justify-content:center;\"&gt;&lt;img src=\"https://blueberry-assets.oneclick.es/M2_G_12c_12.svg\" width=\"300\"&gt;&lt;/img&gt;&lt;/div&gt;",
                "incorrect": true
            }
        ],
        "uniques": true
    },
    "algorithm": {
        "name": "trueFalse",
        "template": "Multiple choice – standard",
        "params": {
            "countCorrect": 1,
            "countIncorrect": 2,
            "showCheckIcon": false,
            "columns": 3
        }
    }
}</t>
  </si>
  <si>
    <t>M2-EyP-2a</t>
  </si>
  <si>
    <t>Construye gráficos de barras con la información dada (hasta 4 categorías)</t>
  </si>
  <si>
    <t>Observa la tabla y arrastra las barras hasta alcanzar el número de frutas que Marina tiene que comprar.
Barchart Output
Q1.label="Fresas"
Q1.img = Icono fresa
Q2.label="Limones"
Q2.img = Icono limón
Q3.label="Aguacates"
Q3.img = Icono  aguacate
Q4.label="Manzana"
Q4.img = Icono manzana</t>
  </si>
  <si>
    <t>Barchart Output</t>
  </si>
  <si>
    <t>Q1 = Min = 1; Max = 10; Step = 1
Q2 = Min = 1; Max = 10; Step = 1
Q3 = Min = 1; Max = 10; Step = 1
Q4 = Min = 1; Max = 10; Step = 1</t>
  </si>
  <si>
    <t>La altura de las barras representa el número de frutas de cada tipo.</t>
  </si>
  <si>
    <t>Estadística y probabilidad</t>
  </si>
  <si>
    <t>{
    "id": "M2-EyP-2a-I-1",
    "stimulus": "&lt;p&gt;Observe the table and drag the bars to reach the number of fruits Marina has to buy.&lt;/p&gt;",
    "hint": "The height of the bars represents the number of fruits of each type.",
    "feedback": "The height of the bars represents the number of fruits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"name": "Q4",
                "label": "Apples",
                "img": "https://blueberry-assets.oneclick.es/M2_EyP_2a_1.svg",
                "theme": "theme-bordeaux",
                "min": 1,
                "max": 10,
                "step": 1
            }
        ],
        "uniques": true
    },
    "algorithm": {
        "name": "barchart",
        "params": {
            "labelY": "",
            "labelsX": [
                {
                    "label": "Units",
                    "theme": "theme-violet"
                }
            ],
            "tableEnable": true,
            "tablePosition": "LEFT",
            "multiplier": 1
        }
    }
}</t>
  </si>
  <si>
    <t>Observa la tabla y arrastra las barras hasta alcanzar el número de cobayas de cada color que tiene Pedro.
Barchart Output
Q1.label="Blanca"
Q1.img = Icono cobaya blanca
Q2.label="Negra"
Q2.img = Icono cobaya negra
Q3.label="Marrón"
Q3.img = Icono cobaya marrón
Q3.label="Gris"
Q3.img = Icono cobaya gris</t>
  </si>
  <si>
    <t>La altura de las barras representa el número de cobayas de cada color.</t>
  </si>
  <si>
    <t>{
    "id": "M2-EyP-2a-I-2",
    "stimulus": "&lt;p&gt;Look at the table and drag the bars to reach the number of guinea pigs of each color that Peter has.&lt;/p&gt;",
    "hint": "The height of the bars represents the number of guinea pigs of each color.",
    "feedback": "The height of the bars represents the number of guinea pigs of each color.",
    "seed": {
        "parameters": [
            {
                "name": "Q1",
                "label": "White",
                "img": "https://blueberry-assets.oneclick.es/M2_EyP_2a_2.svg",
                "theme": "theme-light-blue",
                "min": 1,
                "max": 10,
                "step": 1
            },
            {
                "name": "Q2",
                "label": "Black",
                "img": "https://blueberry-assets.oneclick.es/M2_EyP_2a_3.svg",
                "theme": "theme-violet",
                "min": 1,
                "max": 10,
                "step": 1
            },
            {
                "name": "Q3",
                "label": "Brown",
                "img": "https://blueberry-assets.oneclick.es/M2_EyP_2a_4.svg",
                "theme": "theme-dark-orange",
                "min": 1,
                "max": 10,
                "step": 1
            },
            {
                "name": "Q4",
                "label": "Gray",
                "img": "https://blueberry-assets.oneclick.es/M2_EyP_2a_5.svg",
                "theme": "theme-turquoise",
                "min": 1,
                "max": 10,
                "step": 1
            }
        ],
        "uniques": true
    },
    "algorithm": {
        "name": "barchart",
        "params": {
            "labelY": "",
            "labelsX": [
                {
                    "label": "Guinea pigs",
                    "theme": "theme-violet"
                }
            ],
            "tableEnable": true,
            "tablePosition": "LEFT",
            "multiplier": 1
        }
    }
}</t>
  </si>
  <si>
    <t>Observa la tabla y arrastra las barras hasta alcanzar el número de vehículos que hay en un aparcamiento.
Barchart Output
Q1.label="Coche"
Q1.img = Icono coche
Q2.label="Moto"
Q2.img = Icono moto
Q3.label="Bicicleta"
Q3.img = Icono bicicleta
Q3.label="Patinete"
Q3.img = Icono Patinete</t>
  </si>
  <si>
    <t>La altura de las barras representa el número de vehículos de cada tipo.</t>
  </si>
  <si>
    <t>{
    "id": "M2-EyP-2a-I-3",
    "stimulus": "&lt;p&gt;Observe the table and drag the bars to reach the number of vehicles in a parking lot.&lt;/p&gt;",
    "hint": "The height of the bars represents the number of vehicles of each type.",
    "feedback": "The height of the bars represents the number of vehicles of each type.&lt;/p&gt;",
    "seed": {
        "parameters": [
            {
                "name": "Q1",
                "label": "Cars",
                "img": "https://blueberry-assets.oneclick.es/M2_EyP_2a_6.svg",
                "theme": "theme-dark-orange",
                "min": 1,
                "max": 10,
                "step": 1
            },
            {
                "name": "Q2",
                "label": "Motorcycle",
                "img": "https://blueberry-assets.oneclick.es/M2_EyP_2a_7.svg",
                "theme": "theme-yellow",
                "min": 1,
                "max": 10,
                "step": 1
            },
            {
                "name": "Q3",
                "label": "Bicycles",
                "img": "https://blueberry-assets.oneclick.es/M2_EyP_2a_8.svg",
                "theme": "theme-dark-blue",
                "min": 1,
                "max": 10,
                "step": 1
            },
            {
                "name": "Q4",
                "label": "Scooters",
                "img": "https://blueberry-assets.oneclick.es/M2_EyP_2a_9.svg",
                "theme": "theme-bordeaux",
                "min": 1,
                "max": 10,
                "step": 1
            }
        ],
        "uniques": true
    },
    "algorithm": {
        "name": "barchart",
        "params": {
            "labelY": "",
            "labelsX": [
                {
                    "label": "Vehicles",
                    "theme": "theme-violet"
                }
            ],
            "tableEnable": true,
            "tablePosition": "LEFT",
            "multiplier": 1
        }
    }
}</t>
  </si>
  <si>
    <t>M2-EyP-2b</t>
  </si>
  <si>
    <t>Responde a preguntas sobre la información de un gráfico de barras</t>
  </si>
  <si>
    <t>Estas son las actividades de matemáticas que ha resuelto Mauro los últimos días. Indica si las afirmaciones son correctas o incorrectas.
Gráfica: (barras)
Serie "Actividades": {{Q1}}, {{Q2}}, {{Q3}}
Eje X: "Miércoles", "Jueves", "Viernes"
El miércoles {{Q1}} actividades.*
El jueves {{Q2}} actividades.*
El viernes {{Q3}} actividades.*
El miércoles {{Q3}} actividades.
El jueves {{Q1}} actividades.
El viernes {{Q2}} actividades.
(Se ven 3 opciones, 1 correcta)</t>
  </si>
  <si>
    <t>Q1-Q3 = Min= 2; Max=9; Step= 1</t>
  </si>
  <si>
    <t>La altura de cada barra representa el número de ejercicios resueltos cada día.</t>
  </si>
  <si>
    <t>{
    "id": "M2-EyP-2b-I-1",
    "stimulus": "&lt;p&gt;These are the math activities that Marcus has solved in the last few days. Select if the statements are correct or incorrect.&lt;/p&gt;&lt;div style=\"display:flex; justify-content:center;\"&gt;&lt;div class=\"fr-chart ct-chart ct-minor-seventh\" data-chart='{\"type\": \"bar\", \"series\": [{\"name\": \"Activities\", \"data\": [{{Q1}},{{Q2}},{{Q3}}]}], \"labels\":[\"Wednesday\",\"Thurday\",\"Friday\"],\"options\": {\"axisY\": {\"onlyInteger\": true}}}'&gt;&lt;/div&gt;&lt;/div&gt;",
    "hint": "&lt;p&gt;The height of each bar represents the number of activities solved each day.&lt;/p&gt;",
    "feedback": "&lt;p&gt;The height of each bar represents the number of activities solved each day.&lt;/p&gt;",
    "seed": {
        "parameters": [
            {
                "name": "Q1",
                "label": null,
                "min": 2,
                "max": 9,
                "step": 1
            },
            {
                "name": "Q2",
                "label": null,
                "min": 2,
                "max": 9,
                "step": 1
            },
            {
                "name": "Q3",
                "label": null,
                "min": 2,
                "max": 9,
                "step": 1
            }
        ],
        "calculated": [
            {
                "name": "A1",
                "label": "He solved {{Q1}} activities on Wednesday."
            },
            {
                "name": "A2",
                "label": "He solved {{Q2}} activities on Thursday."
            },
            {
                "name": "A3",
                "label": "He solved {{Q3}} activities on Friday."
            },
            {
                "name": "A4",
                "label": "He solved {{Q3}} activities on Wednesday.",
                "incorrect": true
            },
            {
                "name": "A5",
                "label": "He solved {{Q1}} activities on Thursday.",
                "incorrect": true
            },
            {
                "name": "A6",
                "label": "He solved {{Q2}} activities on Friday.",
                "incorrect": true
            }
        ],
        "uniques": true
    },
    "algorithm": {
        "name": "trueFalse",
        "template": "Choice matrix – inline",
        "params": {
            "countCorrect": 1,
            "countIncorrect": 2,
            "showCheckIcon": false,
            "options": [
                "Correct",
                "Incorrect"
            ]
        }
    }
}</t>
  </si>
  <si>
    <t>Estos son los sabores de los helados favoritos de un grupo de niños. Indica si las afirmaciones son correctas o incorrectas.
Gráfica: (barras)
Serie "Niños": {{Q1}}, {{Q2}}, {{Q3}}
Eje X: "Chocolate", "Vainilla", "Fresa"
A {{Q1}} niños les gusta el helado de chocolate.*
A {{Q2}} niños les gusta el helado de vainilla.*
A {{Q3}} niños les gusta el helado de fresa.*
A {{Q3}} niños les gusta el helado de chocolate.
A {{Q1}} niños les gusta el helado de vainilla.
A {{Q2}} niños les gusta el helado de fresa.
(Se ven 3 opciones, 1 correcta)</t>
  </si>
  <si>
    <t>Q1-Q3 = Min= 2; Max= 9; Step= 1</t>
  </si>
  <si>
    <t>La altura de cada barra representa el número de niños a los que les gusta cada sabor.</t>
  </si>
  <si>
    <t>{
    "id": "M2-EyP-2b-I-2",
    "stimulus": "&lt;p&gt;These are the favorite ice cream flavors of a group of children. Select if the statements are correct or incorrect.&lt;/p&gt;&lt;div style=\"display:flex; justify-content:center;\"&gt;&lt;div class=\"fr-chart ct-chart ct-minor-seventh\" data-chart='{\"type\": \"bar\", \"series\": [{\"name\": \"Children\", \"data\": [{{Q1}},{{Q2}},{{Q3}}]}], \"labels\":[\"Chocolate\",\"Vanilla\",\"Strawberry\"],\"options\": {\"axisY\": {\"onlyInteger\": true}}}'&gt;&lt;/div&gt;&lt;/div&gt;",
    "hint": "&lt;p&gt;The height of each bar represents the number of children who like each flavor.&lt;/p&gt;",
    "feedback": "&lt;p&gt;The height of each bar represents the number of children who like each flavor.&lt;/p&gt;",
    "seed": {
        "parameters": [
            {
                "name": "Q1",
                "label": null,
                "min": 2,
                "max": 9,
                "step": 1
            },
            {
                "name": "Q2",
                "label": null,
                "min": 2,
                "max": 9,
                "step": 1
            },
            {
                "name": "Q3",
                "label": null,
                "min": 2,
                "max": 9,
                "step": 1
            }
        ],
        "calculated": [
            {
                "name": "A1",
                "label": "{{Q1}} children like chocolate ice cream."
            },
            {
                "name": "A2",
                "label": "{{Q2}} children like vanilla ice cream."
            },
            {
                "name": "A3",
                "label": "{{Q3}} children like strawberry ice cream."
            },
            {
                "name": "A4",
                "label": "{{Q3}} children like chocolate ice cream.",
                "incorrect": true
            },
            {
                "name": "A5",
                "label": "{{Q1}} children like vanilla ice cream.",
                "incorrect": true
            },
            {
                "name": "A6",
                "label": "{{Q2}} children like strawberry ice cream.",
                "incorrect": true
            }
        ],
        "uniques": true
    },
    "algorithm": {
        "name": "trueFalse",
        "template": "Choice matrix – inline",
        "params": {
            "countCorrect": 1,
            "countIncorrect": 2,
            "showCheckIcon": false,
            "options": [
                "Correct",
                "Incorrect"
            ]
        }
    }
}</t>
  </si>
  <si>
    <t>Estas son las canicas de cada color que tiene Lucas. Indica si las afirmaciones son correctas o incorrectas.
Gráfica: (barras)
Serie "Canicas": {{Q1}}, {{Q2}}, {{Q3}}, {{Q4}}
Eje X: "Azul", "Rojo", "Amarillo", "Verde"
Lucas tiene {{Q1}} canicas azules.*
Lucas tiene {{Q2}} canicas rojas.*
Lucas tiene {{Q3}} canicas amarillas.*
Lucas tiene {{Q4}} canicas verdes.*
Lucas tiene {{Q4}} canicas azules.
Lucas tiene {{Q3}} canicas rojas.
Lucas tiene {{Q1}} canicas amarillas.
Lucas tiene {{Q2}} canicas verdes.
(3 opciones, 1 correcta)</t>
  </si>
  <si>
    <t>Q1-Q4 = Min=3; Max= 10; Step= 1</t>
  </si>
  <si>
    <t>La altura de cada barra representa el número de canicas que tiene de cada color.</t>
  </si>
  <si>
    <t>{
    "id": "M2-EyP-2b-I-3",
    "stimulus": "&lt;p&gt;Lucas has marbles of the following colors. Select if the statements are correct or incorrect.&lt;/p&gt;&lt;div style=\"display:flex; justify-content:center;\"&gt;&lt;div class=\"fr-chart ct-chart ct-minor-seventh\" data-chart='{\"type\": \"bar\", \"series\": [{\"name\": \"Marbles\", \"data\": [{{Q1}},{{Q2}},{{Q3}},{{Q4}}]}], \"labels\":[\"Blue\",\"Red\",\"Yellow\",\"Green\"],\"options\": {\"axisY\": {\"onlyInteger\": true}}}'&gt;&lt;/div&gt;&lt;/div&gt;",
    "hint": "&lt;p&gt;The height of each bar represents the number of marbles of each color.&lt;/p&gt;",
    "feedback": "&lt;p&gt;The height of each bar represents the number of marbles of each color.&lt;/p&gt;",
    "seed": {
        "parameters": [
            {
                "name": "Q1",
                "label": null,
                "min": 3,
                "max": 9,
                "step": 1
            },
            {
                "name": "Q2",
                "label": null,
                "min": 3,
                "max": 9,
                "step": 1
            },
            {
                "name": "Q3",
                "label": null,
                "min": 3,
                "max": 9,
                "step": 1
            },
            {
                "name": "Q4",
                "label": null,
                "min": 3,
                "max": 9,
                "step": 1
            }
        ],
        "calculated": [
            {
                "name": "A1",
                "label": "Lucas has {{Q1}} blue marbles."
            },
            {
                "name": "A2",
                "label": "Lucas has {{Q2}} red marbles."
            },
            {
                "name": "A3",
                "label": "Lucas has {{Q3}} yellow marbles."
            },
            {
                "name": "A4",
                "label": "Lucas has {{Q4}} green marbles."
            },
            {
                "name": "A5",
                "label": "Lucas has {{Q4}} blue marbles.",
                "incorrect": true
            },
            {
                "name": "A6",
                "label": "Lucas has {{Q3}} red marbles.",
                "incorrect": true
            },
            {
                "name": "A7",
                "label": "Lucas has {{Q1}} yellow marbles.",
                "incorrect": true
            },
            {
                "name": "A8",
                "label": "Lucas has {{Q2}} green marbles.",
                "incorrect": true
            }
        ],
        "uniques": true
    },
    "algorithm": {
        "name": "trueFalse",
        "template": "Choice matrix – inline",
        "params": {
            "countCorrect": 1,
            "countIncorrect": 2,
            "showCheckIcon": false,
            "options": [
                "Correct",
                "Incorrect"
            ]
        }
    }
}</t>
  </si>
  <si>
    <t xml:space="preserve">Estas son las actividades favoritas de las compañeras de clase de María. Completa las siguientes oraciones.
Gráfica: (barras)
Serie "Compañeras": {{Q1}}, {{Q2}}, {{Q3}},{{Q4}}
Eje X:  "Hacer deporte"; "Ir al parque"; "Jugar a videojuegos", "Leer un libro"
</t>
  </si>
  <si>
    <t>{{A1}} prefieren hacer deporte.
{{A2}} prefieren leer un libro.</t>
  </si>
  <si>
    <t>Q1-Q4= Min= 10; Max= 25; Step= 1</t>
  </si>
  <si>
    <t xml:space="preserve">A1 = {{Q1}}
A2 = {{Q4}}
</t>
  </si>
  <si>
    <t>La altura de cada barra representa qué actividad le gusta a cada compañera de María.</t>
  </si>
  <si>
    <t>{
    "id": "M2-EyP-2b-E-1",
    "stimulus": "&lt;p&gt;These are some of Mary's classmates hobbies. Complete the following sentences.&lt;/p&gt;&lt;div style=\"display:flex; justify-content:center;\"&gt;&lt;div class=\"fr-chart ct-chart ct-minor-seventh\" data-chart='{\"type\": \"bar\", \"series\": [{\"name\": \"Classmates\", \"data\": [{{Q1}},{{Q2}},{{Q3}},{{Q4}}]}], \"labels\":[\"Play sports\",\"Go to the park\",\"Play videogames\",\"Read a book\"],\"options\": {\"axisY\": {\"onlyInteger\": true}}}'&gt;&lt;/div&gt;&lt;/div&gt;",
    "feedback": "&lt;p&gt;The height of each bar represents which activity each of Mary's classmates prefers.&lt;/p&gt;",
    "hint": "&lt;p&gt;The height of each bar represents which activity each of Mary's classmates prefers.&lt;/p&gt;",
    "template": "&lt;p&gt;{{response}} classmates prefer to play sports.&lt;/p&gt;&lt;p&gt;{{response}} classmates prefer to read a book.&lt;/p&gt;",
    "seed": {
        "parameters": [
            {
                "name": "Q1",
                "label": null,
                "min": 4,
                "max": 9,
                "step": 1
            },
            {
                "name": "Q2",
                "label": null,
                "min": 4,
                "max": 9,
                "step": 1
            },
            {
                "name": "Q3",
                "label": null,
                "min": 4,
                "max": 9,
                "step": 1
            },
            {
                "name": "Q4",
                "label": null,
                "min": 4,
                "max": 9,
                "step": 1
            }
        ],
        "calculated": [
            {
                "name": "A1",
                "label": "{{function}}",
                "function": "{{Q1}}"
            },
            {
                "name": "A2",
                "label": "{{function}}",
                "function": "{{Q4}}"
            }
        ],
        "uniques": true
    },
    "algorithm": {
        "name": "calculateOperation",
        "params": {
            "method": "equivLiteral",
            "keyboard": "NUMERICAL"
        }
    }
}</t>
  </si>
  <si>
    <t xml:space="preserve">Estas son las edades de los amigos que han asistido al cumpleaños de Javier. Completa las siguientes oraciones.
Gráfica: (barras)
Serie "Amigos": {{Q1}}, {{Q2}}, {{Q3}},{{Q4}}
Eje X: "6 años", "7 años", "8 años", "9 años"
</t>
  </si>
  <si>
    <t>Han asistido {{A1}} amigos con ocho años.
En total han asistido {{A2}} amigos.</t>
  </si>
  <si>
    <t>Q1-Q4= Min= 4; Max= 9; Step= 1</t>
  </si>
  <si>
    <t xml:space="preserve">A1 = {{Q3}}
A2 = {{Q1}}+{{Q2}}+{{Q3}}+{{Q4}}
</t>
  </si>
  <si>
    <t>La altura de cada barra representa el número de amigos que han asistido de cada edad.</t>
  </si>
  <si>
    <t>{
    "id": "M2-EyP-2b-E-2",
    "stimulus": "&lt;p&gt;These are the ages of the friends who attended Javier's birthday party. Complete the following sentences.&lt;/p&gt;&lt;div style=\"display:flex; justify-content:center;\"&gt;&lt;div class=\"fr-chart ct-chart ct-minor-seventh\" data-chart='{\"type\": \"bar\", \"series\": [{\"name\": \"Friends\", \"data\": [{{Q1}},{{Q2}},{{Q3}},{{Q4}}]}], \"labels\":[\"6 years old\",\"7 years old\",\"8 years old\",\"9 years old\"],\"options\": {\"axisY\": {\"onlyInteger\": true}}}'&gt;&lt;/div&gt;&lt;/div&gt;",
    "feedback": "&lt;p&gt;The height of each bar represents the number of friends of each age who attended.&lt;/p&gt;",
    "hint": "&lt;p&gt;The height of each bar represents the number of friends of each age who attended.&lt;/p&gt;",
    "template": "&lt;p&gt;{{response}} 8 year old friends attended.&lt;/p&gt;&lt;p&gt;In total, {{response}} friends attended.&lt;/p&gt;",
    "seed": {
        "parameters": [
            {
                "name": "Q1",
                "label": null,
                "min": 4,
                "max": 9,
                "step": 1
            },
            {
                "name": "Q2",
                "label": null,
                "min": 4,
                "max": 9,
                "step": 1
            },
            {
                "name": "Q3",
                "label": null,
                "min": 4,
                "max": 9,
                "step": 1
            },
            {
                "name": "Q4",
                "label": null,
                "min": 4,
                "max": 9,
                "step": 1
            }
        ],
        "calculated": [
            {
                "name": "A1",
                "label": "{{function}}",
                "function": "{{Q3}}"
            },
            {
                "name": "A2",
                "label": "{{function}}",
                "function": "{{Q1}}+{{Q2}}+{{Q3}}+{{Q4}}"
            }
        ],
        "uniques": true
    },
    "algorithm": {
        "name": "calculateOperation",
        "params": {
            "method": "equivLiteral",
            "keyboard": "NUMERICAL"
        }
    }
}</t>
  </si>
  <si>
    <t>Estas son las mascotas que tienen los vecinos de Julián. Completa las siguientes oraciones.
Gráfica: (barras)
Serie "Vecinos": {{Q1}}, {{Q2}}, {{Q3}},{{Q4}}
Eje X: "Perro", "Gato", "Hámster", "Conejo"</t>
  </si>
  <si>
    <t>{{A1}} vecinos tienen un hámster como mascota.
{{A2}} vecinos tienen un gato como mascota.</t>
  </si>
  <si>
    <t>Q1-Q4= Min=2; Max= 9; Step= 1</t>
  </si>
  <si>
    <t>A1 = {{Q3}}
A2 = {{Q2}}</t>
  </si>
  <si>
    <t>La altura de cada barra representa la mascota que tiene cada vecino.</t>
  </si>
  <si>
    <t>{
    "id": "M2-EyP-2b-E-3",
    "stimulus": "&lt;p&gt;These are the pets that Julien's neighbors have. Complete the following sentences.&lt;/p&gt;&lt;div style=\"display:flex; justify-content:center;\"&gt;&lt;div class=\"fr-chart ct-chart ct-minor-seventh\" data-chart='{\"type\": \"bar\", \"series\": [{\"name\": \"Neighbors\", \"data\": [{{Q1}},{{Q2}},{{Q3}},{{Q4}}]}], \"labels\":[\"Dog\",\"Cat\",\"Hamster\",\"Bunny\"],\"options\": {\"axisY\": {\"onlyInteger\": true}}}'&gt;&lt;/div&gt;&lt;/div&gt;",
    "feedback": "&lt;p&gt;The height of each bar represents how many neighbors have each pet.&lt;/p&gt;",
    "hint": "&lt;p&gt;The height of each bar represents how many neighbors have each pet.&lt;/p&gt;",
    "template": "&lt;p&gt;{{response}} neighbors have a pet hamster.&lt;/p&gt;&lt;p&gt;{{response}} neighbors have a pet cat.&lt;/p&gt;",
    "seed": {
        "parameters": [
            {
                "name": "Q1",
                "label": null,
                "min": 2,
                "max": 9,
                "step": 1
            },
            {
                "name": "Q2",
                "label": null,
                "min": 2,
                "max": 9,
                "step": 1
            },
            {
                "name": "Q3",
                "label": null,
                "min": 2,
                "max": 9,
                "step": 1
            },
            {
                "name": "Q4",
                "label": null,
                "min": 2,
                "max": 9,
                "step": 1
            }
        ],
        "calculated": [
            {
                "name": "A1",
                "label": "{{function}}",
                "function": "{{Q3}}"
            },
            {
                "name": "A2",
                "label": "{{function}}",
                "function": "{{Q2}}"
            }
        ],
        "uniques": true
    },
    "algorithm": {
        "name": "calculateOperation",
        "params": {
            "method": "equivLiteral",
            "keyboard": "NUMERICAL"
        }
    }
}</t>
  </si>
  <si>
    <t>M2-EyP-3a</t>
  </si>
  <si>
    <t>Construye pictogramas con la información dada (hasta 4 categorías)</t>
  </si>
  <si>
    <t>Felipe ha apuntado en la siguiente tabla cuántos de sus amigos prefieren cada uno de estos deportes. Completa el pictograma.</t>
  </si>
  <si>
    <t>&lt;p&gt;Marca en el gráfico a cuántas personas les gusta cada deporte.&lt;/p&gt;</t>
  </si>
  <si>
    <t>&lt;p&gt;En un pictograma, cada columna de iconos representa una cantidad.&lt;/p&gt;</t>
  </si>
  <si>
    <t>{
    "id": "M2-EyP-3a-I-1",
    "stimulus": "&lt;p&gt;In the following table, Philip has noted how many of his friends prefer each sport. Complete the pictogram.&lt;/p&gt;",
    "hint": "&lt;p&gt;Mark on the graph how many people like each sport.&lt;/p&gt;",
    "feedback": "&lt;p&gt;In a pictogram, each column of icons represents a quantity.&lt;/p&gt;",
    "seed": {
        "parameters": [
            {
                "name": "Q1",
                "label": "Soccer",
                "img": "https://blueberry-assets.oneclick.es/M2_EyP_3a_1.svg",
                "min": 1,
                "max": 8,
                "step": 1
            },
            {
                "name": "Q2",
                "label": "Basketball",
                "img": "https://blueberry-assets.oneclick.es/M2_EyP_3a_2.svg",
                "min": 1,
                "max": 8,
                "step": 1
            },
            {
                "name": "Q3",
                "label": "Tennis",
                "img": "https://blueberry-assets.oneclick.es/M2_EyP_3a_3.svg",
                "min": 1,
                "max": 8,
                "step": 1
            },
            {
                "name": "Q4",
                "label": "Ping pong",
                "img": "https://blueberry-assets.oneclick.es/M2_EyP_3a_4.svg",
                "min": 1,
                "max": 8,
                "step": 1
            }
        ],
        "uniques": true
    },
    "algorithm": {
        "name": "pictograph",
        "params": {
            "labelY": "",
            "labelX": "People",
            "tableEnable": true,
            "tablePosition": "LEFT",
            "multiplier": 1
        }
    }
}</t>
  </si>
  <si>
    <t>&lt;p&gt;Carmen ha hecho una encuesta entre su familia y amigos para saber cuál es el color favorito de cada uno. Después, ha hecho esta tabla con las respuestas. Completa el pictograma. Ten en cuenta que cada icono representa a &lt;u&gt;2 personas&lt;/u&gt;.&lt;/p&gt;</t>
  </si>
  <si>
    <t>&lt;p&gt;Marca en el gráfico a cuántas personas les gusta cada color.&lt;/p&gt;</t>
  </si>
  <si>
    <t>{
    "id": "M2-EyP-3a-I-2",
    "stimulus": "&lt;p&gt;Carmen conducted a survey among her family and friends to find out what was their favorite color. She then made this table with the answers. Complete the pictogram. Notice that each icon represents &lt;u&gt;2 people.&lt;/u&gt;&lt;/p&gt;",
    "hint": "&lt;p&gt;Mark on the graph how many people like each color.&lt;/p&gt;",
    "feedback": "&lt;p&gt;In a pictogram, each column of icons represents a quantity.&lt;/p&gt;",
    "seed": {
        "parameters": [
            {
                "name": "Q1",
                "label": "Blue",
                "img": "https://blueberry-assets.oneclick.es/M2_EyP_3a_5.svg",
                "min": 1,
                "max": 8,
                "step": 1
            },
            {
                "name": "Q2",
                "label": "Red",
                "img": "https://blueberry-assets.oneclick.es/M2_EyP_3a_6.svg",
                "min": 1,
                "max": 8,
                "step": 1
            },
            {
                "name": "Q3",
                "label": "Yellow",
                "img": "https://blueberry-assets.oneclick.es/M2_EyP_3a_7.svg",
                "min": 1,
                "max": 8,
                "step": 1
            },
            {
                "name": "Q4",
                "label": "Green",
                "img": "https://blueberry-assets.oneclick.es/M2_EyP_3a_8.svg",
                "min": 1,
                "max": 8,
                "step": 1
            }
        ],
        "uniques": true
    },
    "algorithm": {
        "name": "pictograph",
        "params": {
            "labelY": "",
            "labelX": "People",
            "tableEnable": true,
            "tablePosition": "LEFT",
            "multiplier": 2
        }
    }
}</t>
  </si>
  <si>
    <t>Antonio ha comprado las frutas que aparecen en la siguiente tabla. Completa el pictograma. Ten en cuenta que cada icono representa &lt;u&gt;2 frutas&lt;/u&gt;.</t>
  </si>
  <si>
    <t>{
    "id": "M2-EyP-3a-I-3",
    "stimulus": "&lt;p&gt;Aaron bought the fruits shown in the table below. Complete the pictogram. Notice that each icon represents &lt;u&gt;2 fruits&lt;/u&gt;.&lt;/p&gt;",
    "hint": "&lt;p&gt;Mark the fruits of each type on the graph.&lt;/p&gt;",
    "feedback": "&lt;p&gt;In a pictogram, each column of icons represents a quantity.&lt;/p&gt;",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2
        }
    }
}</t>
  </si>
  <si>
    <t>M2-EyP-3b</t>
  </si>
  <si>
    <t>Responde a preguntas sobre la información de un pictograma</t>
  </si>
  <si>
    <t>&lt;p&gt;En el gráfico se representan los deportes favoritos de un grupo de niños. Indica si son correctas o incorrectas las afirmaciones.&lt;/p&gt;
Gráfico: (pictograma)
Serie "Niños": {{Q1}}, {{Q2}}, {{Q3}}
Eje x: "Fútbol", "Baloncesto", "Tenis"
Imágenes: M2-G-12c-4, M2-G-12c-6 y M2-EyP-3b-11</t>
  </si>
  <si>
    <t>Q1-Q3 = List=2,3,4,5</t>
  </si>
  <si>
    <t>A1={{Q1}} niños prefieren el fútbol.#*
A2={{Q2}} niños prefieren el tenis.#*
A3={{Q3}} niños prefieren el baloncesto.#* 
A4={{Q3}} niños prefieren el fútbol.#
A5={{Q1}} niños prefieren el baloncesto.#
A6={{Q3}} niños prefieren el tenis.#</t>
  </si>
  <si>
    <t>&lt;p&gt;Cuenta la cantidad de pelotas de cada deporte.&lt;/p&gt;</t>
  </si>
  <si>
    <t xml:space="preserve">&lt;p&gt;El número de pelotas representa la cantidad de niños que prefieren ese deporte.&lt;/p&gt; </t>
  </si>
  <si>
    <t>{
    "id": "M2-EyP-3b-I-1",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t>
  </si>
  <si>
    <t>&lt;p&gt;Este gráfico representa el medio de transporte que utilizar {{T4}} alumnos para ir al colegio. Cada imagen equivale a 5 alumnos. Haz clic en la frase correcta.&lt;/p&gt;
Gráfico: (pictograma)
Serie "Niños": {{Q1}}, {{Q2}}, {{Q3}}
Eje x: "Coche", "Autobús", "Bicicleta"
Imágenes: M2-EyP-1b-2, M2-EyP-1b-1, M2-EyP-1b-3
(Se ven 3)</t>
  </si>
  <si>
    <t>Q1-Q3 = List=1,2,3,4,5</t>
  </si>
  <si>
    <t>T1= {{Q1}}*5
T2= {{Q2}}*5
T3= {{Q3}}*5
T4={{Q1}}*5+{{Q2}}*5+{{Q3}}*5
A1={{T1}} niños llegan en coche.#*
A2={{T2}} niños llegan en bicicleta.#*
A3={{T3}} niños llegan en autobús.#* 
A4={{T2}} niños llegan en autobús.#
A5={{T3}} niños llegan en coche.#
A6={{T1}} niños llegan en bicicleta. #</t>
  </si>
  <si>
    <t>&lt;p&gt;Cuenta la cantidad de veces que se repite cada imagen y multiplícala por 5.&lt;/p&gt;</t>
  </si>
  <si>
    <t>{
    "id": "M2-EyP-3b-I-2",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t>
  </si>
  <si>
    <t>&lt;p&gt;Este gráfico representa el tipo de películas que prefiere un grupo de {{T1}} personas. Elige la frase correcta.&lt;/p&gt; 
Gráfico: (pictograma)
Serie "Películas": {{Q1}},{{Q2}}, {{Q3}}
Eje x: "Terror"; "Comedia"; "Musicales";
Imágenes: M2-EyP-3b-1, M2-EyP-3b-2 y M2-EyP-3b-3
(Se ven 3: 1 correcta)</t>
  </si>
  <si>
    <t>Q1-Q4 = List=2,3,4,5</t>
  </si>
  <si>
    <t>T1={{Q1}}+{{Q2}}+{{Q3}}+{{Q4}}
A1={{Q1}} personas prefieren las películas de terror.#*
A2={{Q2}} personas prefieren las comedias.#*
A3={{Q3}} personas prefieren los musicales.#*
A4={{Q2}} personas prefieren las películas de terror.#
A5={{Q3}} personas prefieren las comedias.#
A6={{Q1}} personas prefieren los musicales.#</t>
  </si>
  <si>
    <t>&lt;p&gt;Cuenta la cantidad de emojis en cada categoria de películas.&lt;/p&gt;</t>
  </si>
  <si>
    <t>&lt;p&gt;Cuenta la cantidad de emojis en cada categoría de películas.&lt;/p&gt;</t>
  </si>
  <si>
    <t>{
    "id": "M2-EyP-3b-I-3",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t>
  </si>
  <si>
    <t>&lt;p&gt;Después de participar en una competición de tres etapas, Alfredo ha realizado un gráfico con los puntos obtenidos en cada una. Completa la información.&lt;/p&gt;
Gráfico: (pictograma: M2-G-4a-3)
Serie "Puntos": {{Q1}}, {{Q2}}, {{Q3}}
Eje x: "Etapa 1", "Etapa 2", "Etapa 3"</t>
  </si>
  <si>
    <t>&lt;p&gt;Alfredo ha obtenido {{A1}} puntos en la primera etapa. &lt;/p&gt;&lt;p&gt;Ha conseguido un total de {{A2}} puntos.&lt;/p&gt;</t>
  </si>
  <si>
    <t>A1= {{Q1}}
A2={{Q1}}+{{Q2}}+{{Q3}}</t>
  </si>
  <si>
    <t>&lt;p&gt;Cuenta la cantidad de trofeos en cada etapa.&lt;/p&gt;</t>
  </si>
  <si>
    <t>&lt;p&gt;Cuenta la cantidad de trofeos en cada etapa. Cada trofeo representa 1 punto.&lt;/p&gt;</t>
  </si>
  <si>
    <t>{
    "id": "M2-EyP-3b-E-1",
    "stimulus": "&lt;p&gt;After participating in a three-stage competition, Alfred has made a graph with the points obtained in each stage. Complete the information.&lt;/p&gt;&lt;div style=\"display: flex; justify-content: center;\"&gt;&lt;div class=\"fr-chart\" data-chart='{\"type\": \"pictograph\", \"series\": [{\"img\": \"{{Q1.img}}\", \"value\":{{Q1}} },{\"img\": \"{{Q2.img}}\", \"value\":{{Q2}}},{\"img\": \"{{Q3.img}}\", \"value\":{{Q3}}}], \"labels\":[\"{{Q1.label}}\",\"{{Q2.label}}\",\"{{Q3.label}}\"]}'&gt;&lt;/div&gt;&lt;/div&gt;",
    "template": "&lt;p&gt;Alfred has obtained {{response}} points in the first stage.&lt;/p&gt;&lt;p&gt;He has obtained a total of {{response}} points.&lt;/p&gt;",
    "hint": "&lt;p&gt;Count the number of trophies in each stage.&lt;/p&gt;",
    "feedback": "&lt;p&gt;Count the number of trophies in each stage. Each trophy represents 1 point.&lt;/p&gt;",
    "seed": {
        "parameters": [
            {
                "name": "Q1",
                "label": "Stage 1",
                "img": "https://blueberry-assets.oneclick.es/M2_G_4a_3.svg",
                "list": [
                    2,
                    3,
                    4,
                    5
                ]
            },
            {
                "name": "Q2",
                "label": "Stage 2",
                "img": "https://blueberry-assets.oneclick.es/M2_G_4a_3.svg",
                "list": [
                    2,
                    3,
                    4,
                    5
                ]
            },
            {
                "name": "Q3",
                "label": "stage 3",
                "img": "https://blueberry-assets.oneclick.es/M2_G_4a_3.svg",
                "list": [
                    2,
                    3,
                    4,
                    5
                ]
            }
        ],
        "calculated": [
            {
                "name": "A1",
                "label": "{{function}}",
                "function": "{{Q1}}"
            },
            {
                "name": "A2",
                "label": "{{function}}",
                "function": "{{Q1}}+{{Q2}}+{{Q3}}"
            }
        ],
        "uniques": true
    },
    "algorithm": {
        "name": "calculateOperation",
        "params": {
            "method": "equivLiteral",
            "keyboard": "NUMERICAL"
        }
    }
}</t>
  </si>
  <si>
    <t>&lt;p&gt;Emilia le ha preguntado a un grupo de compañeros dónde prefieren pasar sus vacaciones y ha realizado este gráfico. Completa las oraciones&lt;/p&gt;
Gráfico: (pictogramas: M2-EyP-3b-4, M2-EyP-3b-5, M2-EyP-3b-6)
Serie "Compañeros": {{Q1}}, {{Q2}}, {{Q3}}
Eje x: "Playa", "Montaña", "Ciudad"</t>
  </si>
  <si>
    <t>&lt;p&gt;{{A1}} compañeros prefieren la montaña.&lt;/p&gt;&lt;p&gt;Emilia ha preguntado a {{A2}} compañeros.&lt;/p&gt;</t>
  </si>
  <si>
    <t>Q1-Q3= List=2,3,4,5</t>
  </si>
  <si>
    <t>A1={{Q2}}
A2={{Q1}}+{{Q2}}+{{Q3}}</t>
  </si>
  <si>
    <t>&lt;p&gt;Cuenta la cantidad de veces que se repite cada imagen.&lt;/p&gt;</t>
  </si>
  <si>
    <t>{
    "id": "M2-EyP-3b-E-2",
    "stimulus": "&lt;p&gt;Martha has asked a group of classmates where they prefer to spend their vacations and has made this graph. Complete the sentences.&lt;/p&gt;&lt;div style=\"display: flex; justify-content: center;\"&gt;&lt;div class=\"fr-chart\" data-chart='{\"type\": \"pictograph\", \"series\": [{\"img\": \"{{Q1.img}}\", \"value\":{{Q1}} },{\"img\": \"{{Q2.img}}\", \"value\":{{Q2}}},{\"img\": \"{{Q3.img}}\", \"value\":{{Q3}}}], \"labels\":[\"{{Q1.label}}\",\"{{Q2.label}}\",\"{{Q3.label}}\"]}'&gt;&lt;/div&gt;&lt;/div&gt;",
    "template": "&lt;p&gt;{{response}} classmates prefer the mountain.&lt;/p&gt;&lt;p&gt;Martha has asked {{response}} classmates.&lt;/p&gt;",
    "hint": "&lt;p&gt;Count the number of times each image is repeated.&lt;/p&gt;",
    "feedback": "&lt;p&gt;Count the number of times each image is repeated.&lt;/p&gt;",
    "seed": {
        "parameters": [
            {
                "name": "Q1",
                "label": "Beach",
                "img": "https://blueberry-assets.oneclick.es/M2_EyP_3b_4.svg",
                "list": [
                    2,
                    3,
                    4,
                    5
                ]
            },
            {
                "name": "Q2",
                "label": "Mountain",
                "img": "https://blueberry-assets.oneclick.es/M2_EyP_3b_5.svg",
                "list": [
                    2,
                    3,
                    4,
                    5
                ]
            },
            {
                "name": "Q3",
                "label": "City",
                "img": "https://blueberry-assets.oneclick.es/M2_EyP_3b_6.svg",
                "list": [
                    2,
                    3,
                    4,
                    5
                ]
            }
        ],
        "calculated": [
            {
                "name": "A1",
                "label": "{{function}}",
                "function": "{{Q2}}"
            },
            {
                "name": "A2",
                "label": "{{function}}",
                "function": "{{Q1}}+{{Q2}}+{{Q3}}"
            }
        ],
        "uniques": true
    },
    "algorithm": {
        "name": "calculateOperation",
        "params": {
            "method": "equivLiteral",
            "keyboard": "NUMERICAL"
        }
    }
}</t>
  </si>
  <si>
    <t>&lt;p&gt;Ignacio le ha preguntado a sus amistades cuál es su estación del año preferida y ha realizado este gráfico con las respuestas. Completa las oraciones.&lt;/p&gt;
Gráfico: (pictogramas: M2-EyP-3b-7, M2-EyP-3b-8, M2-EyP-3b-9, M2-EyP-3b-10)
Serie "Amigos": {{Q1}}, {{Q2}}, {{Q3}}, {{Q4}}
Eje x: "Primavera",  "Verano", "Otoño", "Invierno"</t>
  </si>
  <si>
    <t>&lt;p&gt;{{A1}} amigos prefieren el verano.&lt;/p&gt;&lt;p&gt;Ignacio le ha preguntado a {{A2}} amigos.&lt;/p&gt;</t>
  </si>
  <si>
    <t>A1={{Q2}}
A2={{Q1}}+{{Q2}}+{{Q3}}+{{Q4}}</t>
  </si>
  <si>
    <t>&lt;p&gt;Cuenta la cantidad de veces que se repite cada estación del año.&lt;/p&gt;</t>
  </si>
  <si>
    <t>{
    "id": "M2-EyP-3b-E-3",
    "stimulus": "&lt;p&gt;Neil has asked his friends what their favorite season of the year is and has made this graph with the answers. Complete the sentences.&lt;/p&gt;&lt;div style=\"display: flex; justify-content: center;\"&gt;&lt;div class=\"fr-chart\" data-chart='{\"type\": \"pictograph\", \"series\": [{\"img\": \"{{Q1.img}}\", \"value\":{{Q1}} },{\"img\": \"{{Q2.img}}\", \"value\":{{Q2}}},{\"img\": \"{{Q3.img}}\", \"value\":{{Q3}}},{\"img\": \"{{Q4.img}}\", \"value\":{{Q4}}}], \"labels\":[\"{{Q1.label}}\",\"{{Q2.label}}\",\"{{Q3.label}}\",\"{{Q4.label}}\"]}'&gt;&lt;/div&gt;&lt;/div&gt;",
    "template": "&lt;p&gt;{{response}} friends prefer summer.&lt;/p&gt;&lt;p&gt;Neil has asked {{response}} friends.&lt;/p&gt;",
    "hint": "&lt;p&gt;Count the number of times each season of the year is repeated.&lt;/p&gt;",
    "feedback": "&lt;p&gt;Count the number of times each season of the year is repeated.&lt;/p&gt;",
    "seed": {
        "parameters": [
            {
                "name": "Q1",
                "label": "Spring",
                "img": "https://blueberry-assets.oneclick.es/M2_EyP_3b_9.svg",
                "list": [
                    2,
                    3,
                    4,
                    5
                ]
            },
            {
                "name": "Q2",
                "label": "Summer",
                "img": "https://blueberry-assets.oneclick.es/M2_EyP_3b_7.svg",
                "list": [
                    2,
                    3,
                    4,
                    5
                ]
            },
            {
                "name": "Q3",
                "label": "Autumn",
                "img": "https://blueberry-assets.oneclick.es/M2_EyP_3b_8.svg",
                "list": [
                    2,
                    3,
                    4,
                    5
                ]
            },
            {
                "name": "Q4",
                "label": "Winter",
                "img": "https://blueberry-assets.oneclick.es/M2_EyP_3b_10.svg",
                "list": [
                    2,
                    3,
                    4,
                    5
                ]
            }
        ],
        "calculated": [
            {
                "name": "A1",
                "label": "{{function}}",
                "function": "{{Q2}}"
            },
            {
                "name": "A2",
                "label": "{{function}}",
                "function": "{{Q1}}+{{Q2}}+{{Q3}}+{{Q4}}"
            }
        ],
        "uniques": true
    },
    "algorithm": {
        "name": "calculateOperation",
        "params": {
            "method": "equivLiteral",
            "keyboard": "NUMERICAL"
        }
    }
}</t>
  </si>
  <si>
    <t>M2-EyP-6b</t>
  </si>
  <si>
    <t>Responde a preguntas sobre la información de un gráfico de puntos</t>
  </si>
  <si>
    <t>&lt;p&gt;Un alcalde ha contado los columpios que hay en su ciudad. En este gráfico, cada punto es 1 columpio. Determina si estas afirmaciones son verdaderas o falsas.&lt;/p&gt;&lt;div class=\"fr-chart\" data-chart='{\"type\": \"pictograph\", \"series\": [{\"img\": \"{{Q1.img}}\", \"value\":{{Q1}} },{\"img\": \"{{Q2.img}}\", \"value\":{{Q2}}},{\"img\": \"{{Q3.img}}\", \"value\":{{Q3}}}, {\"img\": \"{{Q4.img}}\", \"value\":{{Q4}} }], \"labels\":[\"{{Q1.label}}\",\"{{Q2.label}}\",\"{{Q3.label}}\",\"{{Q4.label}}\"]}'&gt;&lt;/div&gt;
A1*
A2*
A3*
A4*
A5
A6
A7
A8
(Se ven 3, 1 correcta)</t>
  </si>
  <si>
    <t>True/False</t>
  </si>
  <si>
    <t>Q1 = List = 2, 3, 4, 5
Q2 = List = 2, 3, 4, 5
Q3 = List = 2, 3, 4, 5
Q4 = List = 2, 3, 4, 5</t>
  </si>
  <si>
    <t>A1 = En el {{Q1.label}} hay {{Q1}} columpios.
A2 = En el {{Q2.label}} hay {{Q2}} columpios.
A3 = En el {{Q3.label}} hay {{Q3}} columpios.
A4 = En el {{Q4.label}} hay {{Q4}} columpios.
A5 = En el {{Q1.label}} hay {{Q2}} columpios.
feedback = En realidad, en el {{Q1.label}} hay {{Q1}} columpios.
A6 = En el {{Q2.label}} hay {{Q4}} columpios.
feedback = En realidad, en el {{Q2.label}} hay {{Q2}} columpios.
A7 = En el {{Q3.label}} hay {{Q1}} columpios.
feedback = En realidad, en el {{Q3.label}} hay {{Q3}} columpios.
A8 = En el {{Q4.label}} hay {{Q3}} columpios.
feedback = En realidad, en el {{Q4.label}} hay {{Q4}} columpios.</t>
  </si>
  <si>
    <t>Cada punto representa 1 columpio.</t>
  </si>
  <si>
    <t>{
    "id": "M2-EyP-6b-I-1",
    "stimulus": "&lt;p&gt;A mayor has counted the number of swings in his city. In this graph, each dot is 1 swing. Determine whether these statements are true or false.&lt;/p&gt;&lt;div style=\"display:flex; justify-content:center;\"&gt;&lt;div class=\"fr-chart\" data-chart='{\"type\": \"pictograph\", \"series\": [{\"img\": \"{{Q1.img}}\", \"value\":{{Q1}} },{\"img\": \"{{Q2.img}}\", \"value\":{{Q2}}},{\"img\": \"{{Q3.img}}\", \"value\":{{Q3}}}, {\"img\": \"{{Q4.img}}\", \"value\":{{Q4}} }], \"labels\":[\"{{Q1.label}}\",\"{{Q2.label}}\",\"{{Q3.label}}\",\"{{Q4.label}}\"]}'&gt;&lt;/div&gt;&lt;/div&gt;",
    "hint": "Each dot represents 1 swing.",
    "feedback": "Each dot represents 1 swing.",
    "seed": {
        "parameters": [
            {
                "name": "Q1",
                "label": "North Park",
                "img": "https://blueberry-assets.oneclick.es/M2_EyP_6b_1.png",
                "min": 2,
                "max": 5,
                "step": 1
            },
            {
                "name": "Q2",
                "label": "East Park",
                "img": "https://blueberry-assets.oneclick.es/M2_EyP_6b_1.png",
                "min": 2,
                "max": 5,
                "step": 1
            },
            {
                "name": "Q3",
                "label": "South Park",
                "img": "https://blueberry-assets.oneclick.es/M2_EyP_6b_1.png",
                "min": 2,
                "max": 5,
                "step": 1
            },
            {
                "name": "Q4",
                "label": "West Park",
                "img": "https://blueberry-assets.oneclick.es/M2_EyP_6b_1.png",
                "min": 2,
                "max": 5,
                "step": 1
            }
        ],
        "calculated": [
            {
                "name": "A1",
                "label": "In {{Q1.label}} there are {{Q1}} swings.",
                "function": ""
            },
            {
                "name": "A2",
                "label": "In {{Q2.label}} there are {{Q2}} swings.",
                "function": ""
            },
            {
                "name": "A3",
                "label": "In {{Q3.label}} there are {{Q3}} swings.",
                "function": ""
            },
            {
                "name": "A4",
                "label": "In {{Q4.label}} there are {{Q4}} swings.",
                "function": ""
            },
            {
                "name": "A5",
                "label": "In {{Q1.label}} there are {{Q2}} swings.",
                "feedback": "Actually, in {{Q1.label}} there are {{Q1}} swings.",
                "function": "",
                "incorrect": true
            },
            {
                "name": "A6",
                "label": "In {{Q2.label}} there are {{Q4}} swings.",
                "feedback": "Actually, in {{Q2.label}} there are {{Q2}} swings.",
                "function": "",
                "incorrect": true
            },
            {
                "name": "A7",
                "label": "In {{Q3.label}} there are {{Q1}} swings.",
                "feedback": "Actually, in {{Q3.label}} there are {{Q3}} swings.",
                "function": "",
                "incorrect": true
            },
            {
                "name": "A8",
                "label": "In {{Q4.label}} there are {{Q3}} swings.",
                "feedback": "Actually, in {{Q4.label}} there are {{Q4}} swings.",
                "function": "",
                "incorrect": true
            }
        ],
        "uniques": true
    },
    "algorithm": {
        "name": "trueFalse",
        "template": "Choice matrix – inline",
        "params": {
            "countCorrect": 1,
            "countIncorrect": 2,
            "options": [
                "True",
                "False"
            ]
        }
    }
}</t>
  </si>
  <si>
    <t>&lt;p&gt;Tres compañeros de piso han apuntado cuántas veces han limpiado la arena del gato cada uno. En este diagrama, un punto equivale a 5 veces. Determina estas afirmaciones son verdaderas o falsas.&lt;/p&gt;&lt;div class=\"fr-chart\" data-chart='{\"type\": \"pictograph\", \"series\": [{\"img\": \"{{Q1.img}}\", \"value\":{{Q1}} },{\"img\": \"{{Q2.img}}\", \"value\":{{Q2}}},{\"img\": \"{{Q3.img}}\", \"value\":{{Q3}}}], \"labels\":[\"{{Q1.label}}\",\"{{Q2.label}}\",\"{{Q3.label}}\"]}'&gt;&lt;/div&gt;</t>
  </si>
  <si>
    <t>T1 = {{Q1}}*5
T2 = {{Q2}}*5
T3 = {{Q3}}*5
A1 = {{Q1.label}} ha limpiado la arena {{T1}} veces.
A2 = {{Q2.label}} ha limpiado la arena {{T2}} veces.
A3 = {{Q3.label}} ha limpiado la arena {{T3}} veces.
A5 = {{Q1.label}} ha limpiado la arena {{T2}} veces.
feedback = "En realidad, {{Q1.label}} ha limpiado la arena {{T1}} veces.
A6 = {{Q2.label}} ha limpiado la arena {{T3}} veces.
feedback = "En realidad, {{Q2.label}} ha limpiado la arena {{T2}} veces.",
A7 = {{Q3.label}} ha limpiado la arena {{T1}} veces.
feedback = "En realidad, {{Q3.label}} ha limpiado la arena {{T3}} veces.",</t>
  </si>
  <si>
    <t>Cada punto representa 5 veces.</t>
  </si>
  <si>
    <t>{
    "id": "M2-EyP-6b-I-2",
    "stimulus": "&lt;p&gt;Three roommates have noted how many times they have each cleaned the cat litter. In this diagram, one dot equals 5 times. Choose if these statements are true or false.&lt;/p&gt;&lt;div style=\"display:flex; justify-content:center;\"&gt;&lt;div class=\"fr-chart\" data-chart='{\"type\": \"pictograph\", \"series\": [{\"img\": \"{{Q1.img}}\", \"value\":{{Q1}} },{\"img\": \"{{Q2.img}}\", \"value\":{{Q2}}},{\"img\": \"{{Q3.img}}\", \"value\":{{Q3}}}], \"labels\":[\"{{Q1.label}}\",\"{{Q2.label}}\",\"{{Q3.label}}\"]}'&gt;&lt;/div&gt;&lt;/div&gt;",
    "hint": "Each dot represents 5 times.",
    "feedback": "Each dot represents 5 times.",
    "seed": {
        "parameters": [
            {
                "name": "Q1",
                "label": "Raphael",
                "img": "https://blueberry-assets.oneclick.es/M2_EyP_6b_2.png",
                "min": 2,
                "max": 5,
                "step": 1
            },
            {
                "name": "Q2",
                "label": "Esteban",
                "img": "https://blueberry-assets.oneclick.es/M2_EyP_6b_2.png",
                "min": 2,
                "max": 5,
                "step": 1
            },
            {
                "name": "Q3",
                "label": "Joe",
                "img": "https://blueberry-assets.oneclick.es/M2_EyP_6b_2.png",
                "min": 2,
                "max": 5,
                "step": 1
            }
        ],
        "calculated": [
            {
                "name": "T1",
                "label": "{{function}}",
                "function": "{{Q1}}*5",
                "temp": "true"
            },
            {
                "name": "T2",
                "label": "{{function}}",
                "function": "{{Q2}}*5",
                "temp": "true"
            },
            {
                "name": "T3",
                "label": "{{function}}",
                "function": "{{Q3}}*5",
                "temp": "true"
            },
            {
                "name": "A1",
                "label": "{{Q1.label}} has cleaned the sand {{T1}} times.",
                "function": ""
            },
            {
                "name": "A2",
                "label": "{{Q2.label}} has cleaned the sand {{T2}} times.",
                "function": ""
            },
            {
                "name": "A3",
                "label": "{{Q3.label}} has cleaned the sand {{T3}} times.",
                "function": ""
            },
            {
                "name": "TO 5",
                "label": "{{Q1.label}} has cleaned the sand {{T2}} times.",
                "feedback": "Actually, {{Q1.label}} has cleaned the sand {{T1}} times.",
                "function": "",
                "incorrect": true
            },
            {
                "name": "A6",
                "label": "{{Q2.label}} has cleaned the sand {{T3}} times.",
                "feedback": "Actually, {{Q2.label}} has cleaned the sand {{T2}} times.",
                "function": "",
                "incorrect": true
            },
            {
                "name": "A7",
                "label": "{{Q3.label}} has cleaned the sand {{T1}} times.",
                "feedback": "Actually, {{Q3.label}} has cleaned the sand {{T3}} times.",
                "function": "",
                "incorrect": true
            }
        ],
        "uniques": true
    },
    "algorithm": {
        "name": "trueFalse",
        "template": "Choice matrix – inline",
        "params": {
            "countCorrect": 1,
            "countIncorrect": 2,
            "options": [
                "True",
                "False"
            ]
        }
    }
}</t>
  </si>
  <si>
    <t>&lt;p&gt;Un club de ajedrecistas ha apuntado en este diagrama las victorias de varios de sus miembros. Determina estas afirmaciones son verdaderas o falsas.&lt;/p&gt;&lt;div class=\"fr-chart\" data-chart='{\"type\": \"pictograph\", \"series\": [{\"img\": \"{{Q1.img}}\", \"value\":{{Q1}} },{\"img\": \"{{Q2.img}}\", \"value\":{{Q2}}},{\"img\": \"{{Q3.img}}\", \"value\":{{Q3}}}, {\"img\": \"{{Q4.img}}\", \"value\":{{Q4}}}], \"labels\":[\"{{Q1.label}}\",\"{{Q2.label}}\",\"{{Q3.label}}\",\"{{Q4.label}}\"]}'&gt;&lt;/div&gt;
A1*
A2*
A3*
A4*
A5
A6
A7
A8
(Se ven 3, 1 correcta)</t>
  </si>
  <si>
    <t>A1 = {{Q1.label}} ha tenido {{Q1}} victorias.*
A2 = {{Q2.label}} ha tenido {{Q2}} victorias.*
A3 = {{Q3.label}} ha tenido {{Q3}} victorias.*
A4 = {{Q4.label}} ha tenido {{Q4}} victorias.*
A5 = {{Q1.label}} ha tenido {{Q2}} victorias.
feedback = "En realidad, {{Q1.label}} ha tenido {{Q1}} victorias."
A6 = {{Q2.label}} ha tenido {{Q4}} victorias.
feedback = "En realidad, {{Q2.label}} ha tenido {{Q2}} victorias."
A7 = {{Q3.label}} ha tenido {{Q1}} victorias.
feedback = "En realidad, {{Q3.label}} ha tenido {{Q3}} victorias."
A8 = {{Q4.label}} ha tenido {{Q3}} victorias.
feedback = "En realidad, {{Q4.label}} ha tenido {{Q4}} victorias."</t>
  </si>
  <si>
    <t>Cada punto representa 1 victoria.</t>
  </si>
  <si>
    <t>{
    "id": "M2-EyP-6b-I-3",
    "stimulus": "&lt;p&gt;A chess club has noted on this diagram the victories of some of its members. Choose if these statements are true or false.&lt;/p&gt;&lt;div style=\"display:flex; justify-content:center;\"&gt;&lt;div class=\"fr-chart\" data-chart='{\"type\": \"pictograph\", \"series\": [{\"img\": \"{{Q1.img}}\", \"value\":{{Q1}} },{\"img\": \"{{Q2.img}}\", \"value\":{{Q2}}},{\"img\": \"{{Q3.img}}\", \"value\":{{Q3}}}, {\"img\": \"{{Q4.img}}\", \"value\":{{Q4}}}], \"labels\":[\"{{Q1.label}}\",\"{{Q2.label}}\",\"{{Q3.label}}\",\"{{Q4.label}}\"]}'&gt;&lt;/div&gt;&lt;/div&gt;",
    "hint": "Each dot represents 1 victory.",
    "feedback": "Each dot represents 1 victory.",
    "seed": {
        "parameters": [
            {
                "name": "Q1",
                "label": "Petra",
                "img": "https://blueberry-assets.oneclick.es/M2_EyP_6b_3.png",
                "min": 2,
                "max": 5,
                "step": 1
            },
            {
                "name": "Q2",
                "label": "Armie",
                "img": "https://blueberry-assets.oneclick.es/M2_EyP_6b_3.png",
                "min": 2,
                "max": 5,
                "step": 1
            },
            {
                "name": "Q3",
                "label": "John",
                "img": "https://blueberry-assets.oneclick.es/M2_EyP_6b_3.png",
                "min": 2,
                "max": 5,
                "step": 1
            },
            {
                "name": "Q4",
                "label": "Claudia",
                "img": "https://blueberry-assets.oneclick.es/M2_EyP_6b_3.png",
                "min": 2,
                "max": 5,
                "step": 1
            }
        ],
        "calculated": [
            {
                "name": "A1",
                "label": "{{Q1.label}} has {{Q1}} victories.",
                "function": ""
            },
            {
                "name": "A2",
                "label": "{{Q2.label}} has {{Q2}} victories.",
                "function": ""
            },
            {
                "name": "A3",
                "label": "{{Q3.label}} has {{Q3}} victories.",
                "function": ""
            },
            {
                "name": "A4",
                "label": "{{Q4.label}} has {{Q4}} victories.",
                "function": ""
            },
            {
                "name": "TO 5",
                "label": "{{Q1.label}} has been {{Q2}} victories.",
                "feedback": "Actually, {{Q1.label}} has {{Q1}} victories.",
                "function": "",
                "incorrect": true
            },
            {
                "name": "A6",
                "label": "{{Q2.label}} has {{Q4}} victories.",
                "feedback": "Actually, {{Q2.label}} has {{Q2}} victories.",
                "function": "",
                "incorrect": true
            },
            {
                "name": "A7",
                "label": "{{Q3.label}} has {{Q1}} victories.",
                "feedback": "Actually, {{Q3.label}} has {{Q3}} victories.",
                "function": "",
                "incorrect": true
            },
            {
                "name": "A8",
                "label": "{{Q4.label}} has {{Q3}} victories.",
                "feedback": "Actually, {{Q4.label}} has {{Q4}} victories.",
                "function": "",
                "incorrect": true
            }
        ],
        "uniques": true
    },
    "algorithm": {
        "name": "trueFalse",
        "template": "Choice matrix – inline",
        "params": {
            "countCorrect": 1,
            "countIncorrect": 2,
            "options": [
                "True",
                "False"
            ]
        }
    }
}</t>
  </si>
  <si>
    <t>En este diagrama se han representado los rinocerontes que hay en varios zoos. Cada punto representa una pareja. ¿Cuántos rinocerontes en los 5 zoos?
Gráfico de pictograma
Serie: {{Q1}}, {{Q2}}, {{Q3}}, {{Q4}},  {{Q5}}
Eje X : "Zoo 1", "Zoo 2", "Zoo 3", "Zoo 4","Zoo 5"
Icono: círculo</t>
  </si>
  <si>
    <t>Hay {{A1}} rinocerontes.</t>
  </si>
  <si>
    <t>Q1 = List = 1, 2, 3
Q2 = List = 1, 2, 3
Q3 = List = 1, 2, 3
Q4 = List = 1, 2, 3
Q5 = List = 1, 2, 3
uniques: false</t>
  </si>
  <si>
    <t>A1=({{Q1}}+{{Q2}}+{{Q3}}+{{Q4}}+{{Q5}})*2
T1 = {{Q1}}*2
T2 = {{Q2}}*2
T3 = {{Q3}}*2
T4 = {{Q4}}*2
T5 = {{Q5}}*2</t>
  </si>
  <si>
    <t>Cada punto representa 2 rinocerontes.</t>
  </si>
  <si>
    <t>&lt;p&gt;Cada punto representa 2 rinocerontes.&lt;/p&gt;&lt;p&gt;{{T1}} + {{T2}} + {{T3}} + {{T4}} + {{T5}} = {{A1}}&lt;/p&gt;</t>
  </si>
  <si>
    <t>{
    "id": "M2-EyP-6b-E-1",
    "stimulus": "&lt;p&gt;This diagram represents the rhinoceroses in various zoos. Each dot represents a pair. How many rhinoceroses are there in total among the 5 zoos?&lt;/p&gt;&lt;div style=\"display:flex; justify-content:center;\"&gt;&lt;div class=\"fr-chart\" data-chart='{\"type\": \"pictograph\", \"series\": [{\"img\": \"{{Q1.img}}\", \"value\":{{Q1}} },{\"img\": \"{{Q2.img}}\", \"value\":{{Q2}}},{\"img\": \"{{Q3.img}}\", \"value\":{{Q3}}}, {\"img\": \"{{Q4.img}}\", \"value\":{{Q4}}},{\"img\": \"{{Q5.img}}\", \"value\":{{Q5}} }], \"labels\":[\"{{Q1.label}}\",\"{{Q2.label}}\",\"{{Q3.label}}\",\"{{Q4.label}}\",\"{{Q5.label}}\"]}'&gt;&lt;/div&gt;&lt;/div&gt;",
    "template": "&lt;p&gt;There are {{response}} rhinos.&lt;/p&gt;",
    "hint": "&lt;p&gt;Each dot represents 2 rhinos.&lt;/p&gt;",
    "feedback": "&lt;p&gt;Each dot represents 2 rhinos.&lt;/p&gt;&lt;p&gt;{{T1}}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t>
  </si>
  <si>
    <t>&lt;p&gt;Luisa ha elaborado este gráfico con el número de empleados de varias tiendas. Cada punto representa 2 personas. ¿Cuántos trabajadores tiene la librería?&lt;/p&gt;&lt;div class=\"fr-chart\" data-chart='{\"type\": \"pictograph\", \"series\": [{\"img\": \"{{Q1.img}}\", \"value\":{{Q1}} },{\"img\": \"{{Q2.img}}\", \"value\":{{Q2}}},{\"img\": \"{{Q3.img}}\", \"value\":{{Q3}}}, {\"img\": \"{{Q4.img}}\", \"value\":{{Q4}}},{\"img\": \"{{Q5.img}}\", \"value\":{{Q5}} }], \"labels\":[\"{{Q1.label}}\",\"{{Q2.label}}\",\"{{Q3.label}}\",\"{{Q4.label}}\",\"{{Q5.label}}\"]}'&gt;&lt;/div&gt;</t>
  </si>
  <si>
    <t>La librería tiene {{A1}} empleados.</t>
  </si>
  <si>
    <t>Q1 = List = 2, 3, 4
Q2 = List = 2, 3, 4
Q3 = List = 2, 3, 4
Q4 = List = 2, 3, 4
Q5 = List = 2, 3, 4
uniques: false</t>
  </si>
  <si>
    <t>A1 = {{Q3}}*2</t>
  </si>
  <si>
    <t>Cada punto representa 2 empleados.</t>
  </si>
  <si>
    <t>{
    "id": "M2-EyP-6b-E-2",
    "stimulus": "&lt;p&gt;Luisa has made this graph with the number of employees in several stores. Each dot represents 2 people. How many employees does the bookstore have?&lt;/p&gt;&lt;div style=\"display:flex; justify-content:center;\"&gt;&lt;div class=\"fr-chart\" data-chart='{\"type\": \"pictograph\", \"series\": [{\"img\": \"{{Q1.img}}\", \"value\":{{Q1}} },{\"img\": \"{{Q2.img}}\", \"value\":{{Q2}}},{\"img\": \"{{Q3.img}}\", \"value\":{{Q3}}}, {\"img\": \"{{Q4.img}}\", \"value\":{{Q4}}},{\"img\": \"{{Q5.img}}\", \"value\":{{Q5}} }], \"labels\":[\"{{Q1.label}}\",\"{{Q2.label}}\",\"{{Q3.label}}\",\"{{Q4.label}}\",\"{{Q5.label}}\"]}'&gt;&lt;/div&gt;&lt;/div&gt;",
    "template": "&lt;p&gt;The bookstore has {{response}} employees.&lt;/p&gt;",
    "hint": "&lt;p&gt;Each dot represents 2 employees.&lt;/p&gt;",
    "feedback": "&lt;p&gt;Each dot represents 2 employees.&lt;/p&gt;",
    "seed": {
        "parameters": [
            {
                "name": "Q1",
                "label": "Clothing store",
                "img": "https://blueberry-assets.oneclick.es/M2_EyP_6b_2.png",
                "min": 1,
                "max": 3,
                "step": 1
            },
            {
                "name": "Q2",
                "label": "Bakery",
                "img": "https://blueberry-assets.oneclick.es/M2_EyP_6b_2.png",
                "min": 1,
                "max": 3,
                "step": 1
            },
            {
                "name": "Q3",
                "label": "Bookstore",
                "img": "https://blueberry-assets.oneclick.es/M2_EyP_6b_2.png",
                "min": 1,
                "max": 3,
                "step": 1
            },
            {
                "name": "Q4",
                "label": "Restaurant",
                "img": "https://blueberry-assets.oneclick.es/M2_EyP_6b_2.png",
                "min": 1,
                "max": 3,
                "step": 1
            },
            {
                "name": "Q5",
                "label": "Shoe store",
                "img": "https://blueberry-assets.oneclick.es/M2_EyP_6b_2.png",
                "min": 1,
                "max": 3,
                "step": 1
            }
        ],
        "calculated": [
            {
                "name": "A1",
                "label": "{{function}}",
                "function": "{{Q3}}*2"
            }
        ],
        "uniques": true
    },
    "algorithm": {
        "name": "calculateOperation",
        "params": {
            "method": "equivLiteral",
            "keyboard": "NUMERICAL"
        }
    }
}</t>
  </si>
  <si>
    <t>Varios médicos han apuntado en este diagrama los pacientes con gripe que han tratado en un día. Cada punto representa 3 pacientes. ¿Cuántos ha visto Blanca?
Gráfico de pictograma
Serie: {{Q1}}, {{Q2}}, {{Q3}}, {{Q4}}
Eje X : "María José", "Blanca", "Gregorio", "Rodolfo"
Icono: círculo</t>
  </si>
  <si>
    <t>Blanca ha tratado a {{response}} pacientes.</t>
  </si>
  <si>
    <t>Q1 = List = 2, 3, 4, 5
Q2 = List = 2, 3, 4, 5
Q3 = List = 2, 3, 4, 5
Q4 = List = 2, 3, 4, 5
uniques: false</t>
  </si>
  <si>
    <t>A1 = {{Q2}}*3</t>
  </si>
  <si>
    <t>Cada punto representa 3 pacientes.</t>
  </si>
  <si>
    <t>{
    "id": "M2-EyP-6b-E-3",
    "stimulus": "&lt;p&gt;Several doctors have noted on this diagram the flu patients they have treated in one day. Each dot represents 3 patients. How many has Sophie treated?&lt;/p&gt;&lt;div style=\"display:flex; justify-content:center;\"&gt;&lt;div class=\"fr-chart\" data-chart='{\"type\": \"pictograph\", \"series\": [{\"img\": \"{{Q1.img}}\", \"value\":{{Q1}} },{\"img\": \"{{Q2.img}}\", \"value\":{{Q2}}},{\"img\": \"{{Q3.img}}\", \"value\":{{Q3}}}, {\"img\": \"{{Q4.img}}\", \"value\":{{Q4}}}], \"labels\":[\"{{Q1.label}}\",\"{{Q2.label}}\",\"{{Q3.label}}\",\"{{Q4.label}}\"]}'&gt;&lt;/div&gt;&lt;/div&gt;",
    "template": "&lt;p&gt;Sophie has treated {{response}} patients.&lt;/p&gt;",
    "hint": "&lt;p&gt;Each dot represents 3 patients.&lt;/p&gt;",
    "feedback": "&lt;p&gt;Each dot represents 3 patients.&lt;/p&gt;",
    "seed": {
        "parameters": [
            {
                "name": "Q1",
                "label": "Maria",
                "img": "https://blueberry-assets.oneclick.es/M2_EyP_6b_3.png",
                "min": 1,
                "max": 3,
                "step": 1
            },
            {
                "name": "Q2",
                "label": "Sophie",
                "img": "https://blueberry-assets.oneclick.es/M2_EyP_6b_3.png",
                "min": 1,
                "max": 3,
                "step": 1
            },
            {
                "name": "Q3",
                "label": "Gregory",
                "img": "https://blueberry-assets.oneclick.es/M2_EyP_6b_3.png",
                "min": 1,
                "max": 3,
                "step": 1
            },
            {
                "name": "Q4",
                "label": "Rudolf",
                "img": "https://blueberry-assets.oneclick.es/M2_EyP_6b_3.png",
                "min": 1,
                "max": 3,
                "step": 1
            }
        ],
        "calculated": [
            {
                "name": "A1",
                "label": "{{function}}",
                "function": "{{Q2}}*3"
            }
        ],
        "uniques": false
    },
    "algorithm": {
        "name": "calculateOperation",
        "params": {
            "method": "equivLiteral",
            "keyboard": "NUMERICAL"
        }
    }
}</t>
  </si>
  <si>
    <t>Ejemplo</t>
  </si>
  <si>
    <t>M2-G-5b</t>
  </si>
  <si>
    <t>Describe itinerarios sobre una red cuadriculada utilizando arriba, abajo, derecha e izquierda</t>
  </si>
  <si>
    <t>No hacer</t>
  </si>
  <si>
    <t>M2-G-7b</t>
  </si>
  <si>
    <t>Dibuja los distintos tipos de polígonos</t>
  </si>
  <si>
    <t>M2-EyP-4a</t>
  </si>
  <si>
    <t>Construye gráficos de barras dobles con la información dada (hasta 4 categorías)</t>
  </si>
  <si>
    <t>Nombre de la imagen</t>
  </si>
  <si>
    <t>Posición (vertical/horizontal)</t>
  </si>
  <si>
    <t>Medidas</t>
  </si>
  <si>
    <t>Reutilizar de</t>
  </si>
  <si>
    <t>Descripción</t>
  </si>
  <si>
    <t>Nombre</t>
  </si>
  <si>
    <t>Observaciones</t>
  </si>
  <si>
    <t>imágenes SVG 300px ancho (o 300px de alto si es estrecha)</t>
  </si>
  <si>
    <t>Personajes haciendo cola</t>
  </si>
  <si>
    <t>M2-NyO-15a</t>
  </si>
  <si>
    <t>6 personas haciendo cola para pagar en un supermercado:
1º: Niño con camiseta amarilla.
2º: Señor con sombrero y camiseta .
3º: Señora con vestido azul.
4º: Señora con bolso marrón.
5º: Niña con camiseta roja.
6º: Señor con camisa.</t>
  </si>
  <si>
    <t>OK</t>
  </si>
  <si>
    <t>M2_NyO_15a_1</t>
  </si>
  <si>
    <t>En estas tres imágenes deben resaltar los siguientes elementos:
2º: el sombrero (lo haría super llamativo, y muy grande)
3º: vestido azul (azul eléctrico?)
4º: bolso marrón (quizá que haya más resalte con la cazadora que lleva?)
6º: camisa de cuadros (que sea llamativa, o puedes poner una hawaiana, como veas y cambio el texto de la actividad)
Nos han dicho que les ha causado dudas la actividad en sí. Así que a ver si con la imagen conseguimos que se resalten estos elementos que caracterizan a los personajes. Darle más luz, más intensidad a los colores, lo que veas.</t>
  </si>
  <si>
    <t>https://drive.google.com/file/d/1TDptkDqFwPaX-eR0m2cG9qKLlRs7t5La/view?usp=share_link</t>
  </si>
  <si>
    <t>Misma imagen, pero orden diferente:
1º: Señor con sombrero y camiseta .
2º: Señora con bolso marrón.
3º: Señor con camisa.
4º: Señora con vestido azul.
5º: Niño con camiseta amarilla.
6º: Niña con camiseta roja.</t>
  </si>
  <si>
    <t>M2_NyO_15a_2</t>
  </si>
  <si>
    <t>https://drive.google.com/file/d/137Qz69jrkh3yvOyOwg2z8bSUT_jJuvo0/view?usp=share_link</t>
  </si>
  <si>
    <t>Misma imagen, pero orden diferente:
1º: Señora con vestido azul.
2º: Niña con camiseta roja.
3º: Señor con sombrero y camiseta .
4º: Señor con camisa.
5º: Señora con bolso marrón.
6º: Niño con camiseta amarilla.</t>
  </si>
  <si>
    <t>M2_NyO_15a_3</t>
  </si>
  <si>
    <t>https://drive.google.com/file/d/1uvqUxc8J2aATUzg-zVNdmvGbeTAl2QOz/view?usp=share_link</t>
  </si>
  <si>
    <t>Árboles con manzanas</t>
  </si>
  <si>
    <t>M2-NyO-2a</t>
  </si>
  <si>
    <t>1- Árbol con 12 manzanas</t>
  </si>
  <si>
    <t>M2_NyO_2a_1</t>
  </si>
  <si>
    <r>
      <rPr>
        <rFont val="Calibri"/>
        <color rgb="FF1155CC"/>
        <sz val="12.0"/>
        <u/>
      </rPr>
      <t>https://drive.google.com/file/d/1jbyPgTyK-oG_dSAPgsFFK6yxCAHx9iOV/view?usp=sharing</t>
    </r>
    <r>
      <rPr>
        <rFont val="Calibri"/>
        <sz val="12.0"/>
      </rPr>
      <t xml:space="preserve"> </t>
    </r>
  </si>
  <si>
    <t>2- Árbol con 6 manzanas</t>
  </si>
  <si>
    <t>M2_NyO_2a_2</t>
  </si>
  <si>
    <r>
      <rPr>
        <rFont val="Calibri"/>
        <color rgb="FF1155CC"/>
        <sz val="12.0"/>
        <u/>
      </rPr>
      <t>https://drive.google.com/file/d/1LBlG-5NzTkJ4nygUOVwwDV8DbbkHQCzk/view?usp=sharing</t>
    </r>
    <r>
      <rPr>
        <rFont val="Calibri"/>
        <sz val="12.0"/>
      </rPr>
      <t xml:space="preserve"> </t>
    </r>
  </si>
  <si>
    <t>3- Árbol con 10 manzanas</t>
  </si>
  <si>
    <t>M2_NyO_2a_3</t>
  </si>
  <si>
    <r>
      <rPr>
        <rFont val="Calibri"/>
        <color rgb="FF1155CC"/>
        <sz val="12.0"/>
        <u/>
      </rPr>
      <t>https://drive.google.com/file/d/1AdhpeRgfFak664wwA5OL9mFlpizibXF4/view?usp=sharing</t>
    </r>
    <r>
      <rPr>
        <rFont val="Calibri"/>
        <sz val="12.0"/>
      </rPr>
      <t xml:space="preserve"> </t>
    </r>
  </si>
  <si>
    <t>4- Árbol con 5 manzanas</t>
  </si>
  <si>
    <t>M2_NyO_2a_4</t>
  </si>
  <si>
    <r>
      <rPr>
        <rFont val="Calibri"/>
        <color rgb="FF1155CC"/>
        <sz val="12.0"/>
        <u/>
      </rPr>
      <t>https://drive.google.com/file/d/1tgiNW31OD_TSnlsEZURFTdRSIt9KgLaP/view?usp=sharing</t>
    </r>
    <r>
      <rPr>
        <rFont val="Calibri"/>
        <sz val="12.0"/>
      </rPr>
      <t xml:space="preserve"> </t>
    </r>
  </si>
  <si>
    <t>5- Árbol con 11 manzanas</t>
  </si>
  <si>
    <t>M2_NyO_2a_5</t>
  </si>
  <si>
    <r>
      <rPr>
        <rFont val="Calibri"/>
        <color rgb="FF1155CC"/>
        <sz val="12.0"/>
        <u/>
      </rPr>
      <t>https://drive.google.com/file/d/1UtWdUwUNkGCpY2MOTlFEK1-Y6Ud1PWVM/view?usp=sharing</t>
    </r>
    <r>
      <rPr>
        <rFont val="Calibri"/>
        <sz val="12.0"/>
      </rPr>
      <t xml:space="preserve"> </t>
    </r>
  </si>
  <si>
    <t>Libros</t>
  </si>
  <si>
    <t>1: 6 libros</t>
  </si>
  <si>
    <t>M2_NyO_2a_6</t>
  </si>
  <si>
    <t>https://drive.google.com/file/d/1fRXJagQr7kBoV6-9qkUvtqoAenFGMVYv/view?usp=sharing</t>
  </si>
  <si>
    <t>2: 7 libros</t>
  </si>
  <si>
    <t>M2_NyO_2a_7</t>
  </si>
  <si>
    <t>https://drive.google.com/file/d/16h_7BMhg-B86zzsXzkXKnxud0CMRNuNF/view?usp=sharing</t>
  </si>
  <si>
    <t>3: 12 libros</t>
  </si>
  <si>
    <t>M2_NyO_2a_8</t>
  </si>
  <si>
    <t>https://drive.google.com/file/d/1uyBHyn6gaQONVC0fFTieaPVwAxaTSOyX/view?usp=sharing</t>
  </si>
  <si>
    <t>4: 8 libros</t>
  </si>
  <si>
    <t>M2_NyO_2a_9</t>
  </si>
  <si>
    <t>https://drive.google.com/file/d/1myhlZrrl19QsZtS1-ZqQDmrTxcZvxjMN/view?usp=sharing</t>
  </si>
  <si>
    <t>5: 10 libros</t>
  </si>
  <si>
    <t>M2_NyO_2a_10</t>
  </si>
  <si>
    <t>https://drive.google.com/file/d/1ALHxj-lC5yaGK23M8taUAsqt54CpCorB/view?usp=sharing</t>
  </si>
  <si>
    <t>Lápiz</t>
  </si>
  <si>
    <t>M1-NyO-2a</t>
  </si>
  <si>
    <t>Un lápiz en diagonal</t>
  </si>
  <si>
    <t>M2_NyO_2a_1a</t>
  </si>
  <si>
    <t>https://drive.google.com/file/d/1boxtbJczlB_RkmMTKoWX7njNOe8wvLpZ/view?usp=share_link</t>
  </si>
  <si>
    <t>Gatito</t>
  </si>
  <si>
    <t>Un gatito</t>
  </si>
  <si>
    <t>M2_NyO_2a_2a</t>
  </si>
  <si>
    <t>https://drive.google.com/file/d/18KWPL5zxKjTLJiKfz52txiyeXMy3oEYR/view?usp=share_link</t>
  </si>
  <si>
    <t>Caja de bombones</t>
  </si>
  <si>
    <t>Una caja de bombones abierta en la que se ven 12 bombones</t>
  </si>
  <si>
    <t>M2_NyO_2a_3a</t>
  </si>
  <si>
    <t>Haz que la caja se componga de solo 12 bombones y no lleve tapa.</t>
  </si>
  <si>
    <t>https://drive.google.com/file/d/1GoCikCYweYcMcyqzlbzZGD8OhjsBkOq-/view?usp=share_link</t>
  </si>
  <si>
    <t>Caja de huevos</t>
  </si>
  <si>
    <t>Una caja de huevos abierta en la que se ven 12 huevos</t>
  </si>
  <si>
    <t>M2_NyO_2a_4a</t>
  </si>
  <si>
    <t>La sombra de los huevos está rara. La de cada uno es distinta.
Mejor la caja en diagonal, para que sean claramente los huevos de la segunda hilera. Ahora la segunda hilera parece una sombra de la primera.</t>
  </si>
  <si>
    <t>https://drive.google.com/file/d/1Xy30q8tqsljkT5CGKuwmYrGadAw1nNZR/view?usp=share_link</t>
  </si>
  <si>
    <t>Pecera con peces</t>
  </si>
  <si>
    <t>Una pecera redonda típica en la que hay 6 pececitos</t>
  </si>
  <si>
    <t>M2_NyO_2a_5a</t>
  </si>
  <si>
    <t>https://drive.google.com/file/d/1tYlcqLrNXg60l3w7C4kD1id3geHiT8cv/view?usp=share_link</t>
  </si>
  <si>
    <t>Caracoles</t>
  </si>
  <si>
    <t>M2-NyO-19a</t>
  </si>
  <si>
    <t>Una imagen en la que salen 5 caracoles</t>
  </si>
  <si>
    <t>M2_NyO_19a_1</t>
  </si>
  <si>
    <r>
      <rPr>
        <rFont val="Calibri"/>
        <color rgb="FF1155CC"/>
        <sz val="12.0"/>
        <u/>
      </rPr>
      <t>https://drive.google.com/file/d/1JBzvQc-jCU9gV21e2SKuFTD8gkAJXZXV/view?usp=sharing</t>
    </r>
    <r>
      <rPr>
        <rFont val="Calibri"/>
        <sz val="12.0"/>
      </rPr>
      <t xml:space="preserve"> </t>
    </r>
  </si>
  <si>
    <t>Una imagen en la que sale 1 caracol</t>
  </si>
  <si>
    <t>M2_NyO_19a_2</t>
  </si>
  <si>
    <t>https://drive.google.com/file/d/1GJlNqK8Ijda1MuHV-v_1-4CfKPnQ0kqT/view?usp=sharing</t>
  </si>
  <si>
    <t>búhos</t>
  </si>
  <si>
    <t>Una imagen en la que salen 4 búhos</t>
  </si>
  <si>
    <t>M2_NyO_19a_3</t>
  </si>
  <si>
    <t>https://drive.google.com/file/d/1yPbDwDz07VgYoorZ5y7nID-ZO4J1NI33/view?usp=sharing</t>
  </si>
  <si>
    <t>Una imagen en la que sale 1 búho</t>
  </si>
  <si>
    <t>M2_NyO_19a_4</t>
  </si>
  <si>
    <t>https://drive.google.com/file/d/1nQ_D_xe1DEfzfOhXOCfPQJeagpFk-j2S/view?usp=sharing</t>
  </si>
  <si>
    <t>ratones</t>
  </si>
  <si>
    <t>Una imagen en la que salen 3 ratones</t>
  </si>
  <si>
    <t>M2_NyO_19a_5</t>
  </si>
  <si>
    <t>https://drive.google.com/file/d/1xH6KhkphuTQkrb3YSN_9iV3QuU6JvpJ7/view?usp=sharing</t>
  </si>
  <si>
    <t>Una imagen en la que sale 1 ratón</t>
  </si>
  <si>
    <t>M2_NyO_19a_6</t>
  </si>
  <si>
    <t>https://drive.google.com/file/d/12s7Dpp_2f9qTmfBCdSMQC4eqNSPL16Qr/view?usp=sharing</t>
  </si>
  <si>
    <t>Abejas</t>
  </si>
  <si>
    <t xml:space="preserve">Una imagen con 5 abejas
</t>
  </si>
  <si>
    <t>M2_NyO_19a_7</t>
  </si>
  <si>
    <t>https://drive.google.com/file/d/1Pr2_m49E3BPWdTjU3v9IFYrZfMIpMgF8/view?usp=sharing</t>
  </si>
  <si>
    <t>Una abeja</t>
  </si>
  <si>
    <t>M2_NyO_19a_8</t>
  </si>
  <si>
    <t>https://drive.google.com/file/d/1OoYZ1OvleUrQv6eZolHFCEq8EZDHTYVo/view?usp=sharing</t>
  </si>
  <si>
    <t>Mariquitas</t>
  </si>
  <si>
    <t>Una imagen con 4 mariquitas</t>
  </si>
  <si>
    <t xml:space="preserve">M2_NyO_19a_9
</t>
  </si>
  <si>
    <t>https://drive.google.com/file/d/1_QzoLaF8BjrSc_pa_hfEoZZLK58YdfYD/view?usp=sharing</t>
  </si>
  <si>
    <t>Una mariquita</t>
  </si>
  <si>
    <t>M2_NyO_19a_10</t>
  </si>
  <si>
    <r>
      <rPr>
        <rFont val="Calibri"/>
        <color rgb="FF1155CC"/>
        <sz val="12.0"/>
        <u/>
      </rPr>
      <t>https://drive.google.com/file/d/1LbWliZjpkGiThbVoilYIql4bDrkvJZlM/view?usp=sharing</t>
    </r>
    <r>
      <rPr>
        <rFont val="Calibri"/>
        <sz val="12.0"/>
      </rPr>
      <t xml:space="preserve"> </t>
    </r>
  </si>
  <si>
    <t>Mariposas</t>
  </si>
  <si>
    <t>Una imagen con 3 mariposas</t>
  </si>
  <si>
    <t>M2_NyO_19a_11</t>
  </si>
  <si>
    <t>https://drive.google.com/file/d/10SzQkWs-Dd5bLwuNaofl2EvLvSv0OJNJ/view?usp=sharing</t>
  </si>
  <si>
    <t>Una mariposa</t>
  </si>
  <si>
    <t>M2_NyO_19a_12</t>
  </si>
  <si>
    <t>https://drive.google.com/file/d/1NI8GmRXPagAMimaOUeU3XS2xS_Y_mg8F/view?usp=sharing</t>
  </si>
  <si>
    <t>Curvas</t>
  </si>
  <si>
    <t>M2-G-6d</t>
  </si>
  <si>
    <t>Espiral</t>
  </si>
  <si>
    <t>M2_G_6d_1</t>
  </si>
  <si>
    <t>https://drive.google.com/file/d/1sswBq3ZryeGH6HnYRQqcKIN-Daxd8PIp/view?usp=sharing</t>
  </si>
  <si>
    <t>Otra espiral diferente (que no se parezcan, que no sea solo cambiar el sentido de giro)</t>
  </si>
  <si>
    <t>M2_G_6d_2</t>
  </si>
  <si>
    <t>https://drive.google.com/file/d/1M7nRSdJezNsCHGNOxVJPErvFeAB6um37/view?usp=sharing</t>
  </si>
  <si>
    <t>Una curva como un muelle</t>
  </si>
  <si>
    <t>M2_G_6d_3</t>
  </si>
  <si>
    <t>https://drive.google.com/file/d/1JDL7LUggSu_5mm_iNYnvDy8P-Gb1cGj1/view?usp=sharing</t>
  </si>
  <si>
    <t>Una línea poligonal abierta</t>
  </si>
  <si>
    <t>M2_G_6d_4</t>
  </si>
  <si>
    <t>https://drive.google.com/file/d/1zLnsSCjXRwmMVidXqGk2Sv2Kgi2XEeZz/view?usp=sharing</t>
  </si>
  <si>
    <t>una curva sencilla</t>
  </si>
  <si>
    <t>M2_G_6d_5</t>
  </si>
  <si>
    <t>https://drive.google.com/file/d/1tGkIJVAZMphDbSsS6fRaV-5hFXuyIa7d/view?usp=sharing</t>
  </si>
  <si>
    <t>una curva sencillita y maja</t>
  </si>
  <si>
    <t>M2_G_6d_6</t>
  </si>
  <si>
    <t>https://drive.google.com/file/d/1XgQCrwvAOc5un5qlZ7xRfe-JBq8Q_UHp/view?usp=sharing</t>
  </si>
  <si>
    <t>Tenedor</t>
  </si>
  <si>
    <t>M2-NyO-20a</t>
  </si>
  <si>
    <t>M2_NyO_20a_7</t>
  </si>
  <si>
    <t>https://drive.google.com/file/d/1e_tMho62MXSjNH1_CiI0w7E_x6CL06XG/view?usp=sharing</t>
  </si>
  <si>
    <t>Cuchara</t>
  </si>
  <si>
    <t>M2_NyO_20a_8</t>
  </si>
  <si>
    <t>https://drive.google.com/file/d/1gBMZ4JMxSCouN7fYwvPvrzPT1dU0cJpq/view?usp=sharing</t>
  </si>
  <si>
    <t>Salero</t>
  </si>
  <si>
    <t>M2_NyO_20a_9</t>
  </si>
  <si>
    <t>https://drive.google.com/file/d/1pVTyaV9MtxyOOnfpFoAvYja56sRCbMtt/view?usp=sharing</t>
  </si>
  <si>
    <t>taza</t>
  </si>
  <si>
    <t>M2_NyO_20a_10</t>
  </si>
  <si>
    <t>https://drive.google.com/file/d/1RrjH6ZvKr-azpHxzhi73jYOZ_Q3DOf8N/view?usp=sharing</t>
  </si>
  <si>
    <t>Formas</t>
  </si>
  <si>
    <t>M2-NyO-51a</t>
  </si>
  <si>
    <t>M1-NyO-42a-1</t>
  </si>
  <si>
    <t>Triángulo</t>
  </si>
  <si>
    <t>M2_NyO_51a_1</t>
  </si>
  <si>
    <t>Cambia el color</t>
  </si>
  <si>
    <t>https://drive.google.com/file/d/1tUyiZ0g9qZB-ty_rr3t9pBSGQezMrNnO/view?usp=share_link</t>
  </si>
  <si>
    <t>M1-NyO-42a-2</t>
  </si>
  <si>
    <t>Cuadrado</t>
  </si>
  <si>
    <t>M2_NyO_51a_2</t>
  </si>
  <si>
    <t>https://drive.google.com/file/d/1S__-Eg6e5MvKCfrDEP-t0OewT8UiqrJT/view?usp=share_link</t>
  </si>
  <si>
    <t xml:space="preserve"> M1-NyO-42a-3</t>
  </si>
  <si>
    <t>Círculo</t>
  </si>
  <si>
    <t>M2_NyO_51a_3</t>
  </si>
  <si>
    <t>https://drive.google.com/file/d/17bfdjAnpa-wJOiG0zwS9hGRcqPYjlgzK/view?usp=share_link</t>
  </si>
  <si>
    <t>Flechas</t>
  </si>
  <si>
    <t>M1-NyO-42a-4</t>
  </si>
  <si>
    <t>M2_NyO_51a_4</t>
  </si>
  <si>
    <t>https://drive.google.com/file/d/13T2P7DqDqMQKNOQAbbW2Xi2n5H65RcCW/view?usp=share_link</t>
  </si>
  <si>
    <t>M1-NyO-42a-5</t>
  </si>
  <si>
    <t>M2_NyO_51a_5</t>
  </si>
  <si>
    <t>https://drive.google.com/file/d/13RPwN_1SiLJj0G-8KTs7hlz8llTAZflH/view?usp=share_link</t>
  </si>
  <si>
    <t>M1-NyO-42a-6</t>
  </si>
  <si>
    <t>M2_NyO_51a_6</t>
  </si>
  <si>
    <t>https://drive.google.com/file/d/1Am2qUeuW91IwEh6byWdfCL9ru_AsUeMc/view?usp=share_link</t>
  </si>
  <si>
    <t>vaca</t>
  </si>
  <si>
    <t>M1-NyO-42a-7</t>
  </si>
  <si>
    <t>M2_NyO_51a_7</t>
  </si>
  <si>
    <t>https://drive.google.com/file/d/1qopUwvEUVGRMjhBh7vyZMEHm7GGelYD2/view?usp=sharing</t>
  </si>
  <si>
    <t>cabra</t>
  </si>
  <si>
    <t>M1-NyO-42a-8</t>
  </si>
  <si>
    <t>M2_NyO_51a_8</t>
  </si>
  <si>
    <t>https://drive.google.com/file/d/1hY7xwkfxiMO8dO2AcwMsXHZAXMXYGt9e/view?usp=sharing</t>
  </si>
  <si>
    <t>caballo</t>
  </si>
  <si>
    <t>M1-NyO-42a-9</t>
  </si>
  <si>
    <t>M2_NyO_51a_9</t>
  </si>
  <si>
    <t>https://drive.google.com/file/d/1FM9cItP5Zj2q9UhCehKeSa-Lb5CuzBh7/view?usp=sharing</t>
  </si>
  <si>
    <t>oveja</t>
  </si>
  <si>
    <t>M1-NyO-42a-10</t>
  </si>
  <si>
    <t>M2_NyO_51a_10</t>
  </si>
  <si>
    <t>https://drive.google.com/file/d/1OjiDnAd0LycJCijcIN8L0F5GGgbQxJjL/view?usp=share_link</t>
  </si>
  <si>
    <t>Interrogación</t>
  </si>
  <si>
    <t>M2-NyO-52a</t>
  </si>
  <si>
    <t>signo de interrogación cuqui, estilo primero de primaria</t>
  </si>
  <si>
    <t>M2_NyO_52a_9</t>
  </si>
  <si>
    <t>https://drive.google.com/file/d/1wS6AfscXoWt_PWZzrQ7Zg8WY5VNvzDlU/view?usp=share_link</t>
  </si>
  <si>
    <t>círculo</t>
  </si>
  <si>
    <t>Colores variados
- círculo</t>
  </si>
  <si>
    <t>M2_NyO_52a_1</t>
  </si>
  <si>
    <t>https://drive.google.com/file/d/1XKFI8MMdsWwgnc3gmKuKSg4sH8OUYG1e/view?usp=sharing</t>
  </si>
  <si>
    <t>triángulo equilátero</t>
  </si>
  <si>
    <t>- triángulo equilátero</t>
  </si>
  <si>
    <t>M2_NyO_52a_2</t>
  </si>
  <si>
    <t>https://drive.google.com/file/d/1ZHCQLFeiacUFIyVWgTfROvO_icf6CnE8/view?usp=share_link</t>
  </si>
  <si>
    <t>rectángulo en diagonal</t>
  </si>
  <si>
    <t>- rectángulo en diagonal</t>
  </si>
  <si>
    <t>M2_NyO_52a_3</t>
  </si>
  <si>
    <t>https://drive.google.com/file/d/1D0m1Nn8R3PGMBPLoCUlwZ8zH7Rnq7gF9/view?usp=share_link</t>
  </si>
  <si>
    <t>cuadrado en diagonal</t>
  </si>
  <si>
    <t>- cuadrado en diagonal</t>
  </si>
  <si>
    <t>M2_NyO_52a_4</t>
  </si>
  <si>
    <t>https://drive.google.com/file/d/1t4qv0PQ7Tm581VVBd_bArKLAddCu9lC-/view?usp=sharing</t>
  </si>
  <si>
    <t>Flecha arriba</t>
  </si>
  <si>
    <t>Mismo color todos
- Flecha arriba</t>
  </si>
  <si>
    <t>M2_NyO_52a_5</t>
  </si>
  <si>
    <t>¿Podríamos cambiar de color para que no se asemeje al del 51a?</t>
  </si>
  <si>
    <t>https://drive.google.com/file/d/1fKSQxtO6mdGJzrDl7D-eIpGd_V1oHTNb/view?usp=sharing</t>
  </si>
  <si>
    <t>Flecha abajo</t>
  </si>
  <si>
    <t>- Flecha abajo</t>
  </si>
  <si>
    <t>M2_NyO_52a_6</t>
  </si>
  <si>
    <t>https://drive.google.com/file/d/1NodcYqUfRL0EQNKmfDKJN2YJxw0x0a1-/view?usp=sharing</t>
  </si>
  <si>
    <t>Flecha dcha</t>
  </si>
  <si>
    <t>- Flecha dcha</t>
  </si>
  <si>
    <t>M2_NyO_52a_7</t>
  </si>
  <si>
    <t>https://drive.google.com/file/d/1ExuV2pBdghAHStSFXciIf1b-ve63Eiwb/view?usp=sharing</t>
  </si>
  <si>
    <t>Flecha izqda</t>
  </si>
  <si>
    <t>- Flecha izqda</t>
  </si>
  <si>
    <t>M2_NyO_52a_8</t>
  </si>
  <si>
    <t>https://drive.google.com/file/d/1VsqxlwlnIPsZNfBPZAos46O6o6SaV5RZ/view?usp=sharing</t>
  </si>
  <si>
    <t>Mesa</t>
  </si>
  <si>
    <t>M2-MyM-3d
Identificar 1</t>
  </si>
  <si>
    <t>M1-G-4a-4</t>
  </si>
  <si>
    <t>Reutilizar todas las imágenes.</t>
  </si>
  <si>
    <t>M2_MyM_3d_1</t>
  </si>
  <si>
    <t>https://drive.google.com/file/d/1VhSpg7cwsxEhT9AbCyS9nbufCL1VEXeu/view?usp=sharing</t>
  </si>
  <si>
    <t>Saxofón</t>
  </si>
  <si>
    <t>M1-NyO-4b-1</t>
  </si>
  <si>
    <t>M2_MyM_3d_2</t>
  </si>
  <si>
    <t>https://drive.google.com/file/d/1OcE596TjqKXiYYEm9qGbcRGr3-Z640xH/view?usp=sharing</t>
  </si>
  <si>
    <t xml:space="preserve"> Bicicleta</t>
  </si>
  <si>
    <t>M1-NyO-2a-2</t>
  </si>
  <si>
    <t>M2_MyM_3d_3</t>
  </si>
  <si>
    <t>https://drive.google.com/file/d/16_CD0bX8tJi4SgB7d66w6gqg1bO7lUXr/view?usp=sharing</t>
  </si>
  <si>
    <t>Móvil</t>
  </si>
  <si>
    <t>M1-MyM-2-7</t>
  </si>
  <si>
    <t>M2_MyM_3d_4</t>
  </si>
  <si>
    <t>https://drive.google.com/file/d/1Yk5Buu9bG8fSl4-ChhhRMT1OIgjojzU7/view?usp=sharing</t>
  </si>
  <si>
    <t xml:space="preserve"> Dado</t>
  </si>
  <si>
    <t>M1-MyM-2-6</t>
  </si>
  <si>
    <t>M2_MyM_3d_5</t>
  </si>
  <si>
    <t>https://drive.google.com/file/d/1tNx328gMnHqG_niiySaRzTJpbrtHDlC_/view?usp=sharing</t>
  </si>
  <si>
    <t>M1-NyO-3a-3</t>
  </si>
  <si>
    <t>M2_MyM_3d_6</t>
  </si>
  <si>
    <t>https://drive.google.com/file/d/152A72W35VXrcqfAQjAQczNX9TbXv3_Fk/view?usp=sharing</t>
  </si>
  <si>
    <t>Sobre
Caramelo
Moneda
Tobogán
Silla
Tele</t>
  </si>
  <si>
    <t>M2-MyM-3d
Identificar 2</t>
  </si>
  <si>
    <t>Sobre: M1-MyM-7b-5
Caramelo: M1-NyO-28a-1
Moneda: M1-NyO-39a-3
Tobogán: M1-MyM-3a-9
Silla: M1-EyP-1b-7
Tele: M1-G-11b-16</t>
  </si>
  <si>
    <t>Una imagen con una sola moneda.
Reutilizar todas las demás imágenes.</t>
  </si>
  <si>
    <t>M2_MyM_3d_7
M2_MyM_3d_8
M2_MyM_3d_9
M2_MyM_3d_10
M2_MyM_3d_11
M2_MyM_3d_12</t>
  </si>
  <si>
    <t>https://drive.google.com/drive/folders/1AFdH-a-6W8kb5QL3bYHWkPttBLSw_qpR?usp=share_link</t>
  </si>
  <si>
    <t>Gato
Pato
Perro</t>
  </si>
  <si>
    <t>M2-MyM-3d</t>
  </si>
  <si>
    <t>M1-EyP-3a-1
M1-EyP-3a-2
M1-EyP-3a-10</t>
  </si>
  <si>
    <t>M2_MyM_3d_13
M2_MyM_3d_14
M2_MyM_3d_15</t>
  </si>
  <si>
    <t>https://drive.google.com/drive/folders/1u3t3s3Onp6sLwX3Vu66u8mEGLwThzqno?usp=share_link</t>
  </si>
  <si>
    <t>Resta</t>
  </si>
  <si>
    <r>
      <rPr>
        <rFont val="Calibri"/>
        <sz val="12.0"/>
      </rPr>
      <t xml:space="preserve">Se va a dar un ejemplo de cómo restar las unidades, por lo que tendremos una resta de 3 cifras a la izquierda y a la derecha la misma resta pero restando las unidades. Entre medias una flecha. Hay que poner en la segunda imagen cómo quedan los números al restar las unidades (fijarse en la imagen). La resta es 152 − 27. Entonces encima de las unidades pondremos 12 y de las decenas un 4: </t>
    </r>
    <r>
      <rPr>
        <rFont val="Calibri"/>
        <color rgb="FF1155CC"/>
        <sz val="12.0"/>
        <u/>
      </rPr>
      <t>https://gyazo.com/1ff67b00899f46b2a0943c99ac2e529e</t>
    </r>
  </si>
  <si>
    <t>M2_NyO_28a_1</t>
  </si>
  <si>
    <t>https://drive.google.com/file/d/1nj_NtUFVPDPoSY1OQ0d8VXtSzESCtzmC/view?usp=share_link</t>
  </si>
  <si>
    <t>Piscina
Estanque 
Barril
Vaso
Taza
Lata</t>
  </si>
  <si>
    <t>M2-MyM-4a
Identificar 1</t>
  </si>
  <si>
    <t>Barril: M1-MyM-2-4
Vaso: M1-MyM-2-5
Taza: M1-MyM-5a-1</t>
  </si>
  <si>
    <t>Una piscina.
Un estanque.
Una lata.
Reutilizar todas las demás.</t>
  </si>
  <si>
    <t>M2_MyM_4a_1
M2_MyM_4a_2
M2_MyM_4a_3
M2_MyM_4a_4
M2_MyM_4a_5
M2_MyM_4a_6</t>
  </si>
  <si>
    <t>https://drive.google.com/drive/folders/1at6_ubkIXXH6mdnvyxt-x8zAi74AOFbt</t>
  </si>
  <si>
    <t>Biberón
Bañera
Bidón</t>
  </si>
  <si>
    <t>M2-MyM-4a
Identificar 2</t>
  </si>
  <si>
    <t>Un biberón.
Una bañera.
Un bidón.</t>
  </si>
  <si>
    <t>M2_MyM_4a_7
M2_MyM_4a_8
M2_MyM_4a_9</t>
  </si>
  <si>
    <t>https://drive.google.com/drive/folders/1mk_AN9ACm0Gj4PGs312yQPOYL8ogjXJQ?usp=share_link</t>
  </si>
  <si>
    <t>Olla
Cubo
Cafetera
Botella de agua</t>
  </si>
  <si>
    <t>M2-MyM-4a</t>
  </si>
  <si>
    <t>Olla
Cubo
Cafetera
Botella de agua (tiene que tener una etiqueta que indique que es de "1 litro".</t>
  </si>
  <si>
    <t>Pendiente de corrección</t>
  </si>
  <si>
    <t>M2_MyM_4a_10
M2_MyM_4a_11
M2_MyM_4a_12
M2_MyM_4a_13</t>
  </si>
  <si>
    <t>Lo de la L era un comentario que había de antes que no se me ha ocurrido borrar... Si quieres, me parece bien así, pero el trazo de la L debería ser el doble de grueso, o la mitad de grueso que el 1.</t>
  </si>
  <si>
    <t>https://drive.google.com/drive/folders/1hoMK1xYFZ2HhP26jnp4rI5JbSRzLJjnC?usp=share_link</t>
  </si>
  <si>
    <t>Dado
Pirámide
Balón
Radio
Paragüero</t>
  </si>
  <si>
    <r>
      <rPr>
        <rFont val="Calibri"/>
        <sz val="12.0"/>
      </rPr>
      <t xml:space="preserve">Un dado.
Una pirámide egipcia.
Un balón de playa (M1-NyO-1a-1 pero cambiando colores).
Una radio que se vea que es rectangular </t>
    </r>
    <r>
      <rPr>
        <rFont val="Calibri"/>
        <color rgb="FF1155CC"/>
        <sz val="12.0"/>
        <u/>
      </rPr>
      <t>https://gyazo.com/78800d77cbf59af2e0f8878d6944b2e2</t>
    </r>
    <r>
      <rPr>
        <rFont val="Calibri"/>
        <sz val="12.0"/>
      </rPr>
      <t xml:space="preserve">
Un paragüero cilíndrico.</t>
    </r>
  </si>
  <si>
    <t>M2_G_11b_1
M2_G_11b_2
M2_G_11b_3
M2_G_11b_4
M2_G_11b_5</t>
  </si>
  <si>
    <t>https://drive.google.com/drive/folders/1BgWRN2s_sut5CwKqFbBMqttRfp_YCwDC?usp=share_link</t>
  </si>
  <si>
    <t>Bloques de construccion
Pelota de fútbol
Tambor</t>
  </si>
  <si>
    <t>M2-G-11a
Evocar 1</t>
  </si>
  <si>
    <t>Bloque = M1-G-12a-7
Pelota = M1-EyP-1b-3
Tambor= M1-NyO-4b-3</t>
  </si>
  <si>
    <r>
      <rPr>
        <rFont val="Calibri"/>
        <sz val="12.0"/>
      </rPr>
      <t xml:space="preserve">Cambia los colores de las 3 imágenes que se repiten. En la pelota podrías hacerle algún detalle más como los balones del mundial o de la eurocopa que son más molones, sin pasarte mucho.
IMAGEN 1= Bloques de construccion
IMAGEN 2= Un pop it con forma rectangular </t>
    </r>
    <r>
      <rPr>
        <rFont val="Calibri"/>
        <color rgb="FF1155CC"/>
        <sz val="12.0"/>
        <u/>
      </rPr>
      <t>https://gyazo.com/b75979bea3b2e67f88bdd66c0b916de0</t>
    </r>
    <r>
      <rPr>
        <rFont val="Calibri"/>
        <sz val="12.0"/>
      </rPr>
      <t xml:space="preserve"> 
IMAGEN 3= Pelota de fútbol
IMAGEN 4= Tambor(cilindro)
IMAGEN 5= Este juguete pero que se vea bien definido su forma en pirámide: </t>
    </r>
    <r>
      <rPr>
        <rFont val="Calibri"/>
        <color rgb="FF1155CC"/>
        <sz val="12.0"/>
        <u/>
      </rPr>
      <t>https://gyazo.com/7cfdf3f76774941b98024f9fdb1afe0a</t>
    </r>
    <r>
      <rPr>
        <rFont val="Calibri"/>
        <sz val="12.0"/>
      </rPr>
      <t xml:space="preserve"> </t>
    </r>
  </si>
  <si>
    <t>M2_G_11a_1
M2_G_11a_2
M2_G_11a_3
M2_G_11a_4
M2_G_11a_5</t>
  </si>
  <si>
    <t>https://drive.google.com/drive/folders/1b-NGLIopukP_SetZEsWzqLjMvPSoemiY?usp=share_link</t>
  </si>
  <si>
    <t>Vasos</t>
  </si>
  <si>
    <t>M2-G-11a
Evocar 2</t>
  </si>
  <si>
    <t>Hay que hacer la imagen de un vaso de 5 formas distintas. 
1. La base tiene forma pentagonal
2. La base tiene forma rectangular
3. Una copa con base circular
4. Una jarra con base circular
5.Un vaso tipo con base circular</t>
  </si>
  <si>
    <t>M2_G_11a_6
M2_G_11a_7
M2_G_11a_8
M2_G_11a_9
M2_G_11a_10</t>
  </si>
  <si>
    <t>La M2_G_11a_8 ponla para que esté llena de agua. (El resto no se van a usar, la actividad para la que se crearon no tiene sentido)</t>
  </si>
  <si>
    <t>https://drive.google.com/drive/folders/1JZXPuRGhPbPn__K8WW5qQ6UsltpcR-8i?usp=share_link</t>
  </si>
  <si>
    <t>Regalos</t>
  </si>
  <si>
    <t>M2-G-11a
Evocar 3</t>
  </si>
  <si>
    <t>Tres regalos con distintas formas:
1. Regalo con forma de prisma rectangular
2. Regalo con forma de cubo
3. Regalo con forma de cilindro, como los que se usan para los sombreros
4. Regalo en una caja con forma de corazón</t>
  </si>
  <si>
    <t>M2_G_11a_11
M2_G_11a_12
M2_G_11a_13
M2_G_11a_14</t>
  </si>
  <si>
    <t>https://drive.google.com/drive/folders/16ym5MzrMWOxD3yrDsEHo5bpjuYgSEfN_?usp=share_link</t>
  </si>
  <si>
    <t>Maleta</t>
  </si>
  <si>
    <r>
      <rPr>
        <rFont val="Calibri"/>
        <sz val="12.0"/>
      </rPr>
      <t xml:space="preserve">Una maleta en diagonal en la que se señale el ancho, el alto y el largo con flechas. Escribe con palabras las medidas. Tipo esto: </t>
    </r>
    <r>
      <rPr>
        <rFont val="Calibri"/>
        <color rgb="FF1155CC"/>
        <sz val="12.0"/>
        <u/>
      </rPr>
      <t>https://gyazo.com/47a9c2622c9c21318b3e4b6be58cc427</t>
    </r>
    <r>
      <rPr>
        <rFont val="Calibri"/>
        <sz val="12.0"/>
      </rPr>
      <t xml:space="preserve"> </t>
    </r>
  </si>
  <si>
    <t>M2_MyM_1e_1</t>
  </si>
  <si>
    <r>
      <rPr>
        <rFont val="Calibri"/>
        <sz val="12.0"/>
      </rPr>
      <t xml:space="preserve">Haz la perspectiva de la maleta con el ancho a la derecha. Resulta confuso al ver esta actividad luego con las perspectivas cambiadas: </t>
    </r>
    <r>
      <rPr>
        <rFont val="Calibri"/>
        <color rgb="FF1155CC"/>
        <sz val="12.0"/>
        <u/>
      </rPr>
      <t>https://gyazo.com/48dcce7134d2e1ead7ad14c093fc0691</t>
    </r>
    <r>
      <rPr>
        <rFont val="Calibri"/>
        <sz val="12.0"/>
      </rPr>
      <t xml:space="preserve"> </t>
    </r>
  </si>
  <si>
    <t>https://drive.google.com/file/d/1BnbsE__Y-xmXsYxAgRUBFHEs9G6UoE-z/view?usp=share_link</t>
  </si>
  <si>
    <t>M2-MyM-1e-1</t>
  </si>
  <si>
    <t>Traducir la imagen: largura (ancho), comprimento (largo), altura</t>
  </si>
  <si>
    <t>M2_MyM_1e_1a</t>
  </si>
  <si>
    <t>https://drive.google.com/file/d/1XCy4oni4yx-1sQ95jzGyX65NgmIvmxTx/view?usp=share_link</t>
  </si>
  <si>
    <t>Traducir la imagen: width (ancho), length (largo), height (altura)</t>
  </si>
  <si>
    <t>M2_MyM_1e_1b</t>
  </si>
  <si>
    <t>https://drive.google.com/file/d/1rqNZK4S1UYKj95CoNxAT84byEnEUpszR/view?usp=share_link</t>
  </si>
  <si>
    <t>Carrito de compra</t>
  </si>
  <si>
    <t>Tres imágenes de un carrito de compra de supermercado, en diagonal para que se vea el ancho:
1. Se señala con flechas el largo
2. Se señala con flechas el ancho
3. Se señala con flechas el alto</t>
  </si>
  <si>
    <t>M2_MyM_1e_2
M2_MyM_1e_3
M2_MyM_1e_4</t>
  </si>
  <si>
    <t>https://drive.google.com/drive/folders/1-500kvnmscvb0FX555uY0kTxdtWLQQYH?usp=share_link</t>
  </si>
  <si>
    <t>Reloj de péndulo</t>
  </si>
  <si>
    <t>Tres imágenes de un reloj de péndulo, de los de cuco, en diagonal para que se vea el ancho:
1. Se señala con flechas el largo
2. Se señala con flechas el ancho
3. Se señala con flechas el alto
Hay que dejar espacio para que se ponga una caja de respuesta al lado de las flechas</t>
  </si>
  <si>
    <t>M2_MyM_1e_5
M2_MyM_1e_6
M2_MyM_1e_7</t>
  </si>
  <si>
    <r>
      <rPr>
        <rFont val="Calibri"/>
        <sz val="12.0"/>
      </rPr>
      <t xml:space="preserve">Cero que sería mejor si hicieras la caja para que se viera mejor las medidas: </t>
    </r>
    <r>
      <rPr>
        <rFont val="Calibri"/>
        <color rgb="FF1155CC"/>
        <sz val="12.0"/>
        <u/>
      </rPr>
      <t>https://gyazo.com/3693091c79011e4aa6e967bad406cf99</t>
    </r>
    <r>
      <rPr>
        <rFont val="Calibri"/>
        <sz val="12.0"/>
      </rPr>
      <t xml:space="preserve"> 
La flecha del alto no marca todo el alto.</t>
    </r>
  </si>
  <si>
    <t>https://drive.google.com/drive/folders/17Z_7JZYaOKO7863BqCUPQ0H709dYXkdl?usp=share_link</t>
  </si>
  <si>
    <t>Cartón de leche</t>
  </si>
  <si>
    <t>Tres imágenes de un cartón de leche en diagonal para que se vea el ancho:
1. Se señala con flechas el largo
2. Se señala con flechas el ancho
3. Se señala con flechas el alto
Hay que dejar espacio para que se ponga una caja de respuesta al lado de las flechas</t>
  </si>
  <si>
    <t>M2_MyM_1e_8
M2_MyM_1e_9
M2_MyM_1e_10</t>
  </si>
  <si>
    <t>https://drive.google.com/drive/folders/1iK6tAbGvGXEDZ27w-ePoVqZ6iNl06IdB?usp=share_link</t>
  </si>
  <si>
    <t>Juego de cartas</t>
  </si>
  <si>
    <t>M1-MyM-7b-1</t>
  </si>
  <si>
    <t>Tres imágenes del juego de cartas y el ancho está a la derecha. Si puedes, si no implica mucho y hay tiempo cambia el animal y el color, sino seguimos con la imagen original: 
1. Se señala con flechas el largo
2. Se señala con flechas el ancho
3. Se señala con flechas el alto
Hay que dejar espacio para que se ponga una caja de respuesta al lado de las flechas</t>
  </si>
  <si>
    <t>M2_MyM_1e_11
M2_MyM_1e_12
M2_MyM_1e_13</t>
  </si>
  <si>
    <t>https://drive.google.com/drive/folders/1P_QnSBOVAHQHN09L9YcV0e3cEQ5fyDXC?usp=share_link</t>
  </si>
  <si>
    <t>Vehículos</t>
  </si>
  <si>
    <t>M2-EyP-1b Identificar 1</t>
  </si>
  <si>
    <t>Coche:  M1-NyO-9a-1
Bici: M1-NyO-2a-2
Autobús: M1-EyP-1a
identificar 2</t>
  </si>
  <si>
    <t>Autobús
Coche
Bicicleta</t>
  </si>
  <si>
    <t>M2_EyP_1b_1
M2_EyP_1b_2
M2_EyP_1b_3</t>
  </si>
  <si>
    <t>https://drive.google.com/drive/folders/1As_s3wAcmeHQGAkb6lv2SIn-ZqvuuSvW?usp=share_link</t>
  </si>
  <si>
    <t>Recipientes</t>
  </si>
  <si>
    <t>M2-EyP-1b Identificar 2</t>
  </si>
  <si>
    <t>M1-NyO-3a-2
M1-MyM-2-5</t>
  </si>
  <si>
    <t>Botella de agua
Vaso
Jarra</t>
  </si>
  <si>
    <t>M2_EyP_1b_4
M2_EyP_1b_5
M2_EyP_1b_6</t>
  </si>
  <si>
    <t>Si no me equivoco solo hay que hacer la jarra de cero.</t>
  </si>
  <si>
    <t>https://drive.google.com/drive/folders/1Q4ZlAEiFK_RGj3jwxwvLSFOWa5dGpHXa?usp=share_link</t>
  </si>
  <si>
    <t>Dispositivos</t>
  </si>
  <si>
    <t>M2-EyP-1b Identificar 3</t>
  </si>
  <si>
    <t>M1-MyM-2-1
M1-MyM-2-3
M1-MyM-2-7</t>
  </si>
  <si>
    <t>Móvil
Ratón
Portátil</t>
  </si>
  <si>
    <t>M2_EyP_1b_7
M2_EyP_1b_8
M2_EyP_1b_9</t>
  </si>
  <si>
    <t>https://drive.google.com/drive/folders/1c4brQMFND9yapP2-4raGm2piaau4f7af?usp=share_link</t>
  </si>
  <si>
    <t>Verduras</t>
  </si>
  <si>
    <t>M2-EyP-1b Evocar 1</t>
  </si>
  <si>
    <t>M1-EyP-1b-4b
M1-EyP-1b-5b</t>
  </si>
  <si>
    <t xml:space="preserve">
Zanahoria
Cebolla
Calabaza</t>
  </si>
  <si>
    <t>M2_EyP_1b_10
M2_EyP_1b_11
M2_EyP_1b_12</t>
  </si>
  <si>
    <t>Falta solo la calabaza</t>
  </si>
  <si>
    <t>https://drive.google.com/drive/folders/1Qa-5WVPBrjbVptnpCpbkUM3H7Lb_3gT7?usp=share_link</t>
  </si>
  <si>
    <t>Frutas</t>
  </si>
  <si>
    <t>M2-EyP-1b Evocar 2</t>
  </si>
  <si>
    <t>M1-NyO-18a-4
M1-EyP-1a-8
M1-NyO-5a-1</t>
  </si>
  <si>
    <t xml:space="preserve">
Fresa
Piña
Naranja
Sandía</t>
  </si>
  <si>
    <t>M2_EyP_1b_13
M2_EyP_1b_14
M2_EyP_1b_15
M2_EyP_1b_16</t>
  </si>
  <si>
    <t>Falta solo la sandía</t>
  </si>
  <si>
    <t>https://drive.google.com/drive/folders/1aUsGyo8zrRmqSRENlzCC7WFuiV3WHtEK?usp=share_link</t>
  </si>
  <si>
    <t>Muebles</t>
  </si>
  <si>
    <t>M2-EyP-1b Evocar 3</t>
  </si>
  <si>
    <t>M1-G-4a-5
M1-G-4a-4
M1-EyP-1b-7
M1-G-6a-1</t>
  </si>
  <si>
    <t>Imágenes que se repiten:
Sillón
Mesa
Silla
Cama</t>
  </si>
  <si>
    <t>M2_EyP_1b_17
M2_EyP_1b_18
M2_EyP_1b_19
M2_EyP_1b_20</t>
  </si>
  <si>
    <t>Dejar la cama vacía, sin objetos alrededor</t>
  </si>
  <si>
    <t>https://drive.google.com/drive/folders/1v0eERLEFziBf8_ojMmG0iP13aU8SFGad?usp=share_link</t>
  </si>
  <si>
    <t>Guitarra
Lavadora
Avión
Pala de playa
Una manzana
Unas gafas de sol</t>
  </si>
  <si>
    <t>M2-MyM-3a
Identificar</t>
  </si>
  <si>
    <t>Guitarra = M1-NyO-4b-2
Lavadora = M5-G-2a-68
Avión = M1-NyO-37a-9 
Pala de playa = M1-NyO-29a-2
Manzana = M1-NyO-18a-6
Gafas de sol = M5-G-2a-65</t>
  </si>
  <si>
    <t>A la lavadora y las gafas de sol quitales el fondo y al avión cámbiale el color pero que tampoco sea verde.
Haz que todas las imágenes tengan el mismo lienzo plis.</t>
  </si>
  <si>
    <t>M2_MyM_3a_1
M2_MyM_3a_2
M2_MyM_3a_3
M2_MyM_3a_4
M2_MyM_3a_5
M2_MyM_3a_6</t>
  </si>
  <si>
    <t>https://drive.google.com/drive/folders/12tt-0frhlh94DFsLZ3eIMVwU86yOMnct?usp=share_link</t>
  </si>
  <si>
    <t>Peso</t>
  </si>
  <si>
    <t>M2-MyM-3b</t>
  </si>
  <si>
    <r>
      <rPr>
        <rFont val="Calibri"/>
        <sz val="12.0"/>
      </rPr>
      <t xml:space="preserve">Un peso que marque que su valor es de 1 kg. De este estilo pero hazlo tirando a dibujo: </t>
    </r>
    <r>
      <rPr>
        <rFont val="Calibri"/>
        <color rgb="FF1155CC"/>
        <sz val="12.0"/>
        <u/>
      </rPr>
      <t>https://gyazo.com/22dc2f3accba047d75c20e9296096e28</t>
    </r>
    <r>
      <rPr>
        <rFont val="Calibri"/>
        <sz val="12.0"/>
      </rPr>
      <t xml:space="preserve"> </t>
    </r>
  </si>
  <si>
    <t>M2_MyM_3b_1</t>
  </si>
  <si>
    <t>Puedes agrandar el texto del peso sin modificar el tamaño de la imagen? En alguna actividad se ve bien, pero en otras muy pequeño</t>
  </si>
  <si>
    <t>https://drive.google.com/file/d/1iYZo-5cL40gV9sFB-XjXYjnZnd6Zfghv/view?usp=share_link</t>
  </si>
  <si>
    <t>Animales</t>
  </si>
  <si>
    <t>M2-EyP-1a Identificar 1</t>
  </si>
  <si>
    <t>M1-EyP-3a-1
M1-EyP-3a-10
M1-NyO-1b-2</t>
  </si>
  <si>
    <t>oso
gato
perro
conejo</t>
  </si>
  <si>
    <t>M2_EyP_1a_1
M2_EyP_1a_2
M2_EyP_1a_3
M2_EyP_1a_4</t>
  </si>
  <si>
    <t>Falta el oso.</t>
  </si>
  <si>
    <t>https://drive.google.com/drive/folders/1U2gOjqPyWbxVBJy4Hb29_qBvnskhsk-z?usp=share_link</t>
  </si>
  <si>
    <t>M2-EyP-1a Identificar 2</t>
  </si>
  <si>
    <t>M1-NyO-18a-4 Fresa
M1-NyO-5a-1 Naranja
M1-NyO-5a-3 Manzana</t>
  </si>
  <si>
    <t>manzana
fresa
arándano
naranja</t>
  </si>
  <si>
    <t>M2_EyP_1a_5
M2_EyP_1a_6
M2_EyP_1a_7
M2_EyP_1a_8</t>
  </si>
  <si>
    <t>Falta arándano.</t>
  </si>
  <si>
    <t>https://drive.google.com/drive/folders/1uHNN0YjnUoe0dc2XKRccH-xm7GjcTaxT?usp=share_link</t>
  </si>
  <si>
    <t>Juguetes</t>
  </si>
  <si>
    <t>M2-EyP-1a Identificar 3</t>
  </si>
  <si>
    <t>Muñeca: M1-G-6a-1
Coche: M1-G-6a-4
Bloque: M1-G-12a-7
Canica: M3-G-12b-3</t>
  </si>
  <si>
    <t>coche de juguete
muñeca
canica
bloque</t>
  </si>
  <si>
    <t>M2_EyP_1a_9
M2_EyP_1a_10
M2_EyP_1a_11
M2_EyP_1a_12</t>
  </si>
  <si>
    <t>https://drive.google.com/drive/folders/1zj10No-LUjvcUVEKEXEGcBWT-qSgXWmx?usp=share_link</t>
  </si>
  <si>
    <t>M2-EyP-1a Evocar 1</t>
  </si>
  <si>
    <t>Autobús: M1-EyP-1a
identificar 2
Avión: M3-G-5c-9</t>
  </si>
  <si>
    <t>autobus
avion
tren</t>
  </si>
  <si>
    <t>M2_EyP_1a_13
M2_EyP_1a_14
M2_EyP_1a_15</t>
  </si>
  <si>
    <t>Falta tren.</t>
  </si>
  <si>
    <t>https://drive.google.com/drive/folders/1ba0ACu10KrClK1Gc0e8MFjJZS-mDxF8o?usp=share_link</t>
  </si>
  <si>
    <t>Material escolar</t>
  </si>
  <si>
    <t>M2-EyP-1a Evocar 2</t>
  </si>
  <si>
    <t>Regla: M1-MyM-2a-7
Lápiz: M1-MyM-2a-9</t>
  </si>
  <si>
    <t>regla
lápiz
goma de borrar</t>
  </si>
  <si>
    <t>M2_EyP_1a_16
M2_EyP_1a_17
M2_EyP_1a_18</t>
  </si>
  <si>
    <t>Falta goma.</t>
  </si>
  <si>
    <t>https://drive.google.com/drive/folders/1JbobrB0BuXQES29VVpWEiVNneL0ox-f6?usp=share_link</t>
  </si>
  <si>
    <t>Ropa</t>
  </si>
  <si>
    <t>M2-EyP-1a Evocar 3</t>
  </si>
  <si>
    <t>M1-EyP-3a-7
M1-EyP-3a-8
M1-EyP-3a-9</t>
  </si>
  <si>
    <t>Camisa
zapato
gorra</t>
  </si>
  <si>
    <t>M2_EyP_1a_19
M2_EyP_1a_20
M2_EyP_1a_21</t>
  </si>
  <si>
    <t>https://drive.google.com/drive/folders/1uBbiiBWO26Rqu1kRNBr1wALQbVTuH4af?usp=share_link</t>
  </si>
  <si>
    <t>Esfera
Cilindro
Cono</t>
  </si>
  <si>
    <t>M2-G-12c
Identificar</t>
  </si>
  <si>
    <t>Esfera: M1-G-12b-1
Cono: M1-G-12b-2
Cilindro: M3-G-12b-2</t>
  </si>
  <si>
    <t>Imagen 1* Esfera 
Imagen 2 Cilindro 
Imagen 3 Cono</t>
  </si>
  <si>
    <t>M2_G_12c_1
M2_G_12c_2
M2_G_12c_3</t>
  </si>
  <si>
    <t>https://drive.google.com/drive/folders/1-_O8cKz9ZO3iwLEXcCcZ4AN2-GHsVTyn?usp=share_link</t>
  </si>
  <si>
    <t>Pelotas</t>
  </si>
  <si>
    <t>M2-G-12c Evocar 1</t>
  </si>
  <si>
    <t>M3-EyP-3a-2 Futbol
M1-NyO-15a-3 Baloncesto</t>
  </si>
  <si>
    <t xml:space="preserve">IMAGEN 1 Pelota de fútbol
IMAGEN 2 Pelota de rugby* 
IMAGEN 3 Pelota de baloncesto </t>
  </si>
  <si>
    <t>M2_G_12c_4
M2_G_12c_5
M2_G_12c_6</t>
  </si>
  <si>
    <t>Falta la de rugby.</t>
  </si>
  <si>
    <t>https://drive.google.com/drive/folders/1YHz4Eybm-42ZHE0wyWLZEXFODFh-gnA3?usp=share_link</t>
  </si>
  <si>
    <t>Adornos</t>
  </si>
  <si>
    <t>M2-G-12c Evocar 2</t>
  </si>
  <si>
    <t>Adornos de árbol de Navidad
IMAGEN 1 Adorno en forma de esfera*
IMAGEN 2 Adorno navideño en forma de pirámide
IMAGEN 3 Adorno navideño en forma cilíndrica</t>
  </si>
  <si>
    <t>M2_G_12c_7
M2_G_12c_8
M2_G_12c_9</t>
  </si>
  <si>
    <t>https://drive.google.com/drive/folders/17DmPKx8k4sKt5GyvPNSA1AbLbUdfzBg-?usp=share_link</t>
  </si>
  <si>
    <t>Caramelos</t>
  </si>
  <si>
    <t>M2-G-12c Evocar 3</t>
  </si>
  <si>
    <t>M1-NyO-28a-1</t>
  </si>
  <si>
    <t>IMAGEN 1 Caramelo forma de esfera*
IMAGEN 2 Caramelo forma cilíndrica
IMAGEN 3 Caramelo forma prisma rectangular</t>
  </si>
  <si>
    <t>M2_G_12c_10
M2_G_12c_11
M2_G_12c_12</t>
  </si>
  <si>
    <t>https://drive.google.com/drive/folders/13_ObmNBDHJy4aOycemlhLWibW2mlEoVX?usp=share_link</t>
  </si>
  <si>
    <t>Peso medio kilo</t>
  </si>
  <si>
    <t>La imagen de un peso (de balanza) en el que esté marcado el texto "1/2"</t>
  </si>
  <si>
    <t>M2_MyM_3b_2</t>
  </si>
  <si>
    <t>https://drive.google.com/file/d/1B8LI4A5o14gw9AgwKcCoEGzqxESC7aWj/view?usp=share_link</t>
  </si>
  <si>
    <t>Peso cuarto kilo</t>
  </si>
  <si>
    <t>La imagen de un peso (de balanza) en el que esté marcado el texto "1/4"</t>
  </si>
  <si>
    <t>M2_MyM_3b_3</t>
  </si>
  <si>
    <t>https://drive.google.com/file/d/1GPgAqdwrO_E5YuXsR_361R-oJW1qLzHf/view?usp=share_link</t>
  </si>
  <si>
    <t>Árbol
Edificio
Grúa
Persona
Puerta
Nevera
Campo de fútbol
Campo de béisbol
Campo de lacrosse</t>
  </si>
  <si>
    <t>Arbol = M1-NyO-2a-3
Edificio = M1-G-12a-4
Persona = M1-G-4a-1</t>
  </si>
  <si>
    <t>M2_MyM_1d_1
M2_MyM_1d_2
M2_MyM_1d_3
M2_MyM_1d_4
M2_MyM_1d_5
M2_MyM_1d_6
M2_MyM_1d_7
M2_MyM_1d_8
M2_MyM_1d_9</t>
  </si>
  <si>
    <t>Pasadas las imágenes que se repiten, comprueba que el lienzo es el mismo plis.</t>
  </si>
  <si>
    <t>https://drive.google.com/drive/folders/1bXwd52O_X1h1DmNBTOiLZuBBzoTCEdss?usp=share_link</t>
  </si>
  <si>
    <t>Izquierda y derecha</t>
  </si>
  <si>
    <t>M2-G-1a
TE</t>
  </si>
  <si>
    <t>Como en M1-G-4a-10, pero en vez de la silla, el sillón y puedes utilizar el trenecito de juguete y una muñeca</t>
  </si>
  <si>
    <t>M2_G_1a_1</t>
  </si>
  <si>
    <t>En vez del sillón pon a alguien de espaldas.</t>
  </si>
  <si>
    <t>https://drive.google.com/file/d/1Q0Zy456qobDrjV_KvjkjR2kOl9dmxcNQ/view?usp=share_link</t>
  </si>
  <si>
    <t>Derecha / izquierda</t>
  </si>
  <si>
    <t>M2-G-1a
Evocar 1 y 2</t>
  </si>
  <si>
    <t>En el centro una niña. A la izquierda un vaso de agua y un libro a la derecha unas tijeras y unas llaves</t>
  </si>
  <si>
    <t>M2_G_1a_2</t>
  </si>
  <si>
    <t>Cambia a la niña de espaldas.</t>
  </si>
  <si>
    <t>https://drive.google.com/file/d/1W2jePPEoq-0nXHxll66oj4M4VCvGcEF_/view?usp=share_link</t>
  </si>
  <si>
    <t>M2-G-1a
Evocar 3 y 4</t>
  </si>
  <si>
    <t>Un columpio en el centro. A la izquierda un balón y un perro. A la derecha un niño y una mochila.</t>
  </si>
  <si>
    <t>M2_G_1a_3</t>
  </si>
  <si>
    <t>Quita el columpio y pon una abuela por ejemplo sentada en un banco mirando hacia el frente.</t>
  </si>
  <si>
    <t>https://drive.google.com/file/d/1_-9XK0dsaX09Z4DjsGNtXzsw9pDkXp9k/view?usp=share_link</t>
  </si>
  <si>
    <t>M2-G-1a
Identificar 1</t>
  </si>
  <si>
    <t>Un niño en el centro y a la izquierda poner 2 pelotas verdes, 2 rojas y 1 azul. A la derecha añade, 1 pelota roja y 2 azules.</t>
  </si>
  <si>
    <t>M2_G_1a_4</t>
  </si>
  <si>
    <t>https://drive.google.com/file/d/1FsQOLCwSwfcKx05xwFMAl_x6ruhND8yM/view?usp=share_link</t>
  </si>
  <si>
    <t>M2-G-1a
Identificar 2</t>
  </si>
  <si>
    <t>Una jarra de agua en el centro, a la izquierda 1 cookie y 2 fresas. A la derecha 3 manzanas en un plato.</t>
  </si>
  <si>
    <t>M2_G_1a_5</t>
  </si>
  <si>
    <t>Cambia el jarrón por alguien de espaldas.</t>
  </si>
  <si>
    <t>https://drive.google.com/file/d/1Fxd0bBUzFd4HF9nV6wVjxItlXzwKYpNz/view?usp=share_link</t>
  </si>
  <si>
    <t>Dentro/fuera</t>
  </si>
  <si>
    <t>Hacer un corral con estos animales (oveja, gallina, pato, caballo, pavo real, perro) que pueden estar dentro o fuera. Como tú decidas. Pero cada imagen tiene una excepción
M2-G-1c-3-1: El pavo real está dentro del corral.
M2-G-1c-3-2: El caballo está fuera del corral.
M2-G-1c-3-3: La gallina está dentro del corral.
M2-G-1c-3-4: El perro está pegado al corral a punto de salir por la puerta.</t>
  </si>
  <si>
    <t>M2_G_1c_1
M2_G_1c_2
M2_G_1c_3
M2_G_1c_4</t>
  </si>
  <si>
    <t>En la imagen dos mete a la oveja y al pato, que hemos dejado vacío el corral.</t>
  </si>
  <si>
    <t>https://drive.google.com/drive/folders/1WdJ1xHjZJLb_qxgfeh-SZaWRkyOgH9mP?usp=share_link</t>
  </si>
  <si>
    <t>M2-G-1c
TE</t>
  </si>
  <si>
    <t>M1-G-1a-5</t>
  </si>
  <si>
    <t>Reutiliza la imagen</t>
  </si>
  <si>
    <t>M2_G_1c_5</t>
  </si>
  <si>
    <t>https://drive.google.com/file/d/1SorZ7mCTinxmMET5Pcr_TDwBz1mWgFrh/view?usp=share_link</t>
  </si>
  <si>
    <t xml:space="preserve">Un armario con las puertas abiertas para que se vean 3 camisetas colgadas, una amarilla, otra azul y una verde. En una silla, se ve una camiseta rosa y otra naranja. </t>
  </si>
  <si>
    <t>M2_G_1c_6</t>
  </si>
  <si>
    <t>https://drive.google.com/file/d/1e-pHmjsbJMnY5B98UnVqV6eRd4EWvXPE/view?usp=share_link</t>
  </si>
  <si>
    <t xml:space="preserve">Utilizar la pecera de M2-NyO-2a-5a, deja dos peces y las dos piedras, y añade fuera de la pecera un planta para añadir a la pecera y un astronauta. </t>
  </si>
  <si>
    <t>M2_G_1c_7</t>
  </si>
  <si>
    <t>https://drive.google.com/file/d/1DUpWXqU1QSYZQQ8bKPGniMLWkdtiMeec/view?usp=share_link</t>
  </si>
  <si>
    <t>Delante/Detrás</t>
  </si>
  <si>
    <t>M2-G-1d
Identificar</t>
  </si>
  <si>
    <t>Asegurate de que todos tienen el mismo lienzo.
Seta = M1-NyO-5a-5
Cesta
Cuchara. Ponla recta. M1-NyO-35a-5
Pelota rugby = M2-G-12c-5
Niña de perfil mirando a la deercha
Hombre de perfil mirando a la izkda
Mariquita = M1-NyO-37a-5
Caballo = M1-NyO-4a-3
Casa = M1-G-4a-8
Saxo, pero ponlo recto. M1-NyO-4b-1
Árbol = M1-NyO-2a-3
Poner un cuenco con agua a la izkda de un ratón/rata y a su derecha un plato con queso. El ratón tiene que mirar para la izkda.</t>
  </si>
  <si>
    <t>M2_G_1d_1
M2_G_1d_2
M2_G_1d_3
M2_G_1d_4
M2_G_1d_5
M2_G_1d_6
M2_G_1d_7
M2_G_1d_8
M2_G_1d_9
M2_G_1d_10
M2_G_1d_11
M2_G_1d_12</t>
  </si>
  <si>
    <t>https://drive.google.com/drive/folders/1Ft5hGEiCDVul74eGcHvVnWofSS79OnF2?usp=share_link</t>
  </si>
  <si>
    <t>M2-G-1d
Evocar</t>
  </si>
  <si>
    <t>Una fuente a la izkda del lienzo, un niño de perfil mirando hacia la fuente en el centro del lienzo (hazlo con movimiento para que nos sirva para otro outcome) y detrás suya, a la derecha del lienzo, una farola. No tiene por qué  haber mucha distancia entre ellos.</t>
  </si>
  <si>
    <t>M2_G_1d_13</t>
  </si>
  <si>
    <r>
      <rPr>
        <rFont val="Calibri"/>
        <sz val="12.0"/>
      </rPr>
      <t>Si te fijas en la imagen parece que la zapatilla es un calcetín o que falta por dibujar la parte del pie. Quizá si agrandas los zapatos ya no dé esa sensación.
--------
Son zapatillas estilo converse.
------
El niño no tiene zapato</t>
    </r>
    <r>
      <rPr>
        <rFont val="Calibri"/>
        <color rgb="FF000000"/>
        <sz val="12.0"/>
      </rPr>
      <t xml:space="preserve">s.
</t>
    </r>
    <r>
      <rPr>
        <rFont val="Calibri"/>
        <color rgb="FF1155CC"/>
        <sz val="12.0"/>
        <u/>
      </rPr>
      <t>https://gyazo.com/af39e5b368e318dde583b89fe8853aa0</t>
    </r>
    <r>
      <rPr>
        <rFont val="Calibri"/>
        <sz val="12.0"/>
      </rPr>
      <t xml:space="preserve"> </t>
    </r>
  </si>
  <si>
    <t>https://drive.google.com/file/d/1g2LtkiQJotp87QMan8UyS5fE-R-oDCwU/view?usp=share_link</t>
  </si>
  <si>
    <t>Un grupo de hormigas a la izkda, en el centro una niña mirando de perfil a la derecha (hazlo con movimiento para que nos sirva para otro outcome) y delante suya, es decir, a la derecha del lienzo, un columpio. No tiene por qué  haber mucha distancia entre ellos.</t>
  </si>
  <si>
    <t>M2_G_1d_14</t>
  </si>
  <si>
    <t>https://drive.google.com/file/d/1IzmosueiEK-Raw0nsaEC3ADUj7aQk04f/view?usp=share_link</t>
  </si>
  <si>
    <t>Encima de / Debajo de</t>
  </si>
  <si>
    <t>Un niño subido a una mesa y encima de su cabeza posado un pajarito. Tiene que haber hueco a la izkda o a la drcha para que pongamos las etiquetas.</t>
  </si>
  <si>
    <t>M2_G_1b_1</t>
  </si>
  <si>
    <t>https://drive.google.com/file/d/1ZDOGIc0UZADGuH2CN6g87_uzH5Ymr4Py/view?usp=share_link</t>
  </si>
  <si>
    <t>M2-G-1b TE</t>
  </si>
  <si>
    <t>Un taburete, debajo de él un ovillo de lana y un gato encima del taburete jugando con el hilo. Deja espacio para que pongamos las etiquetas encima y debajo.</t>
  </si>
  <si>
    <t>M2_G_1b_2</t>
  </si>
  <si>
    <t>https://drive.google.com/file/d/1ASDYQZNHhmtGFNAZcWjqu9olN2m5KUKw/view?usp=share_link</t>
  </si>
  <si>
    <t>Una sombrilla de playa, abajo está una persona tumbada y encima hay una mariposa.</t>
  </si>
  <si>
    <t>M2_G_1b_3</t>
  </si>
  <si>
    <t>https://drive.google.com/file/d/1BgEJmgsJWg5ZQkhRw1QgFXDyjnmWb31c/view?usp=share_link</t>
  </si>
  <si>
    <t>Una mesa camilla, debajo hay unas zapatillas de estar por casa y encima un libro (coge el que hiciste de aventuras en 1º)</t>
  </si>
  <si>
    <t>M2_G_1b_4</t>
  </si>
  <si>
    <t>https://drive.google.com/file/d/1HXNb_3MImHTza0-eNOj6agOtom7mOf1A/view?usp=share_link</t>
  </si>
  <si>
    <t>Un soporte donde se posan encima dos gallinas: una blanca y otra marrón, y debajo del soporte hay una naranaja y otra marrón.</t>
  </si>
  <si>
    <t>M2_G_1b_5</t>
  </si>
  <si>
    <t>En el soporte está una gallina y abajo un polluelo y un gallo</t>
  </si>
  <si>
    <t>https://drive.google.com/file/d/1n2nnB_mFJEQIVPOD4eVzqkVJpPqBUBNT/view?usp=share_link</t>
  </si>
  <si>
    <t>Un sillón (cambia el color al de siempre) y encima hay una manta doblada y un libro y debajo un mando de TV y un cubo de rubik.</t>
  </si>
  <si>
    <t>M2_G_1b_6</t>
  </si>
  <si>
    <t>https://drive.google.com/file/d/12lmr4JP-uhqiBFoNx4OxSebGEuzv7Sa9/view?usp=share_link</t>
  </si>
  <si>
    <t>Hacer un cable, soporte, y en él tiene que haber un pájaro y una paloma y debajo un gato</t>
  </si>
  <si>
    <t>M2_G_1b_7</t>
  </si>
  <si>
    <r>
      <rPr/>
      <t xml:space="preserve">¿puedes hacer algo alrededor para que no parezca que el cable vuela? </t>
    </r>
    <r>
      <rPr>
        <color rgb="FF1155CC"/>
        <u/>
      </rPr>
      <t>https://gyazo.com/6f00961c3ef43769b26c2fc14cf1b93b</t>
    </r>
    <r>
      <rPr/>
      <t xml:space="preserve"> </t>
    </r>
  </si>
  <si>
    <t>https://drive.google.com/file/d/1bCk8f7V35QhOdJP3PrutVs9h1BLijYqu/view?usp=share_link</t>
  </si>
  <si>
    <t>Pentágono 
Cuadrilátero 
Triángulo</t>
  </si>
  <si>
    <t>M2-G-7a
Identificar 1</t>
  </si>
  <si>
    <t xml:space="preserve">
M3-G-7a-2
M3-G-7a-5
M3-G-11a-6</t>
  </si>
  <si>
    <t xml:space="preserve">pentágono 
cuadrilátero 
triángulo
</t>
  </si>
  <si>
    <t>M2_G_7a_1
M2_G_7a_2
M2_G_7a_3</t>
  </si>
  <si>
    <t>https://drive.google.com/drive/folders/1MAodEkPlcPowy7XW_clKNjA6ARNX7gNH?usp=share_link</t>
  </si>
  <si>
    <t>Hexágono</t>
  </si>
  <si>
    <t>M2-G-7a
evocar 2</t>
  </si>
  <si>
    <t xml:space="preserve">
M3-G-7a-4</t>
  </si>
  <si>
    <t>hexágono</t>
  </si>
  <si>
    <t>M2_G_7a_4</t>
  </si>
  <si>
    <t>https://drive.google.com/file/d/1I3qy6Av8zE8E7BwEjvMYVOKPD8SJDSC0/view?usp=share_link</t>
  </si>
  <si>
    <t>Espejo</t>
  </si>
  <si>
    <t>M2-G-7a
aplicar 1</t>
  </si>
  <si>
    <t>Espejo en forma de hexágono</t>
  </si>
  <si>
    <t>M2_G_7a_5</t>
  </si>
  <si>
    <t>https://drive.google.com/file/d/1zH9UWSFrYx17Pin75UDXdu8-gU8euWt-/view?usp=share_link</t>
  </si>
  <si>
    <t>Tarta</t>
  </si>
  <si>
    <t>M2-G-7a
aplicar 2</t>
  </si>
  <si>
    <t>Tarta en forma de cuadrilátero</t>
  </si>
  <si>
    <t>M2_G_7a_6</t>
  </si>
  <si>
    <t>https://drive.google.com/file/d/1TyJuXQ_KaajSeUzJOh7rSTJ9t1bHlxdG/view?usp=share_link</t>
  </si>
  <si>
    <t>Trafico</t>
  </si>
  <si>
    <t>M2-G-7a
aplicar 3</t>
  </si>
  <si>
    <t>Señal de tráfico en forma triangular</t>
  </si>
  <si>
    <t>M2_G_7a_7</t>
  </si>
  <si>
    <t>https://drive.google.com/file/d/1QAgKFMlyvnBs899zvlCo-hJqBN_gRrww/view?usp=share_link</t>
  </si>
  <si>
    <t>Rectángulo</t>
  </si>
  <si>
    <t>M2-G-9b
Identificar1</t>
  </si>
  <si>
    <t>M3-G-11a-4</t>
  </si>
  <si>
    <t>M2_G_9b_1</t>
  </si>
  <si>
    <t>https://drive.google.com/file/d/1-bwyIe1PqfqcgXpdzzL7vPxMBELzPPQ9/view?usp=share_link</t>
  </si>
  <si>
    <t>Pentágono</t>
  </si>
  <si>
    <t>M2-G-9b
Identificar2</t>
  </si>
  <si>
    <t>M3-G-11a-3</t>
  </si>
  <si>
    <t>M2_G_9b_2</t>
  </si>
  <si>
    <t>Más margen a los lados para las etiquetas, por favor.</t>
  </si>
  <si>
    <t>https://drive.google.com/file/d/1-2kkz2qzHdczWaZqlbpocyZ6D8hhRfVJ/view?usp=share_link</t>
  </si>
  <si>
    <t>M2-G-9b
evocar1</t>
  </si>
  <si>
    <t>M3-G-8b-3</t>
  </si>
  <si>
    <t>M2_G_9b_3</t>
  </si>
  <si>
    <r>
      <rPr>
        <rFont val="Calibri"/>
        <sz val="12.0"/>
      </rPr>
      <t xml:space="preserve">Corregir por un triángulo rectángulo como el siguiente por favor. (sin etiquetas) </t>
    </r>
    <r>
      <rPr>
        <rFont val="Calibri"/>
        <color rgb="FF1155CC"/>
        <sz val="12.0"/>
        <u/>
      </rPr>
      <t>https://drive.google.com/file/d/1Brq0srzRiVAiVAEWvuXi0Snwoa_EhG7X/view</t>
    </r>
  </si>
  <si>
    <t>https://drive.google.com/file/d/1Tx1jEGpGVN-YHU9rI1WuDAEkGm2_T6Ad/view?usp=share_link</t>
  </si>
  <si>
    <t>M2-G-9b
evocar2</t>
  </si>
  <si>
    <t>M3-G-7a-2</t>
  </si>
  <si>
    <t>M2_G_9b_4</t>
  </si>
  <si>
    <t>https://drive.google.com/file/d/1O_65sYIeaEcK79e8NrHFsJHOuEm7XbDN/view?usp=share_link</t>
  </si>
  <si>
    <t>Huerto</t>
  </si>
  <si>
    <t>M2-G-9b
Aplicar 2</t>
  </si>
  <si>
    <t>Huerto en forma rectangular vista desde arriba</t>
  </si>
  <si>
    <t>M2_G_9b_5</t>
  </si>
  <si>
    <t>https://drive.google.com/file/d/1gSoM8ZsXYOCTgCdj8V4e7GVqxPrCzSdN/view?usp=share_link</t>
  </si>
  <si>
    <t>Piscina</t>
  </si>
  <si>
    <t>M2-G-9b
Aplicar 3</t>
  </si>
  <si>
    <t>Piscina cuadrada vista desde arriba</t>
  </si>
  <si>
    <t>M2_G_9b_6</t>
  </si>
  <si>
    <t>https://drive.google.com/file/d/1MOish1YMyLMmBQksIOZhnFNVa3HhAduT/view?usp=share_link</t>
  </si>
  <si>
    <t>Circulo
Circunferencia</t>
  </si>
  <si>
    <t>M2-G-10a
identificar</t>
  </si>
  <si>
    <t>M1-NyO-23a-9</t>
  </si>
  <si>
    <t>Círculo
Circunferencia</t>
  </si>
  <si>
    <t>M2_G_10a_1
M2_G_10a_2</t>
  </si>
  <si>
    <t>No he encontrado ninguna imagen de circunferencia, no sé si existe alguna ya.</t>
  </si>
  <si>
    <t>https://drive.google.com/drive/folders/1mtxdpMdaS79jaQvYXKbbeWU2pVjptutl?usp=share_link</t>
  </si>
  <si>
    <t>Anillo
Aro de hula hoop
Rueda de bicicleta
Bola de Navidad
Pizza
Diana para dardos</t>
  </si>
  <si>
    <t>M2-G-10a
Evocar 1</t>
  </si>
  <si>
    <t>M3-G-10b-1
M3-G-10b-2
M3-G-10b-3
M3-G-10b-4
M3-G-10b-5
M3-G-10b-6</t>
  </si>
  <si>
    <t>Circunferencias:
Anillo
Aro de hula hoop
Rueda de bicicleta
Círculos
Bola de Navidad
Pizza
Diana para dardos</t>
  </si>
  <si>
    <t>M2_G_10a_3
M2_G_10a_4
M2_G_10a_5
M2_G_10a_6
M2_G_10a_7
M2_G_10a_8</t>
  </si>
  <si>
    <t>https://drive.google.com/drive/folders/1F8tDjxIFvOYfNv1rs-0pxhRQjtaOdm48?usp=share_link</t>
  </si>
  <si>
    <t>Vertical/Horizontal</t>
  </si>
  <si>
    <t>M2-G-4a</t>
  </si>
  <si>
    <t>Todos con el mismo lienzo
Vertical:
Mazo
Pincel
Trofeo
Bolígrafo/Lápiz (reutiliza el que tengamos) = M1-NyO-3a-3
Árbol = M1-NyO-2a-3
Peine
Bloque de construcción que no sea en azul = M1-G-12a-7
Horizontal:
Las mismas que en vertical pero en horizontal</t>
  </si>
  <si>
    <t>M2_G_4a_1
M2_G_4a_2
M2_G_4a_3
M2_G_4a_4
M2_G_4a_5
M2_G_4a_6
M2_G_4a_7
M2_G_4a_8
M2_G_4a_9
M2_G_4a_10
M2_G_4a_11
M2_G_4a_12
M2_G_4a_13
M2_G_4a_14</t>
  </si>
  <si>
    <t>El bloque de construcción debería estar recto, no en diagonal en la imagen de horizontal.</t>
  </si>
  <si>
    <t>https://drive.google.com/drive/folders/1V4FxxlkSuC2Z5ymoriUX8KglFPDXlhQi?usp=share_link</t>
  </si>
  <si>
    <t>M2-G-4a
TE</t>
  </si>
  <si>
    <t>M1-NyO-4b-2</t>
  </si>
  <si>
    <t>Una imagen con una guitarra a la izquierda en vertical y a la derecha en horizontal. Séparalas para que podamos poner abajo y que quede centrado "vertical" y "horizontal".</t>
  </si>
  <si>
    <t>M2_G_4a_15</t>
  </si>
  <si>
    <t>https://drive.google.com/file/d/1fHVexpHPFtmGgldD0yYty6eyQ5iSrl3r/view?usp=share_link</t>
  </si>
  <si>
    <t>M2-G-10b Identificar 1</t>
  </si>
  <si>
    <t>Reproducir las imágenes de la descripción</t>
  </si>
  <si>
    <r>
      <rPr>
        <rFont val="Calibri"/>
        <sz val="12.0"/>
      </rPr>
      <t xml:space="preserve">Imagen 1 Circunferencia centro marcado.
https://drive.google.com/file/d/1zFFeXiBTz9DbvmFWfJn_kQcgH5_fd0BP/view?usp=sharing
IMAGEN 2 Circunferencia, punto marcado sobre la circunferencia
</t>
    </r>
    <r>
      <rPr>
        <rFont val="Calibri"/>
        <color rgb="FF1155CC"/>
        <sz val="12.0"/>
        <u/>
      </rPr>
      <t>https://drive.google.com/file/d/13y_h12yb0uZEu-5QJcVT5VcESXtLdyK2/view?usp=sharing</t>
    </r>
    <r>
      <rPr>
        <rFont val="Calibri"/>
        <sz val="12.0"/>
      </rPr>
      <t xml:space="preserve">
IMAGEN 3 Circunferencia, punto marcado en el interior.
</t>
    </r>
    <r>
      <rPr>
        <rFont val="Calibri"/>
        <color rgb="FF1155CC"/>
        <sz val="12.0"/>
        <u/>
      </rPr>
      <t>https://drive.google.com/file/d/1IPrDtSbZXXbxjS_HQ786jedEEq5rO7AA/view?usp=sharing</t>
    </r>
  </si>
  <si>
    <t>M2_G_10b_1
M2_G_10b_2
M2_G_10b_3</t>
  </si>
  <si>
    <t>https://drive.google.com/drive/folders/1XzjtqGo2HykY5yAbHTtihPkymlxaGW-b?usp=share_link</t>
  </si>
  <si>
    <t>M2-G-10b Identificar 2</t>
  </si>
  <si>
    <r>
      <rPr>
        <rFont val="Calibri"/>
        <sz val="12.0"/>
      </rPr>
      <t xml:space="preserve">Imagen 1 Círculo, se marca el radio.*
</t>
    </r>
    <r>
      <rPr>
        <rFont val="Calibri"/>
        <color rgb="FF1155CC"/>
        <sz val="12.0"/>
        <u/>
      </rPr>
      <t>https://drive.google.com/file/d/1fGgD7HIMU1D7CdX18unBe3JjuV3TXlzB/view?usp=sharing</t>
    </r>
    <r>
      <rPr>
        <rFont val="Calibri"/>
        <sz val="12.0"/>
      </rPr>
      <t xml:space="preserve">
IMAGEN 2 Círculo, se marca cuerda
https://drive.google.com/file/d/1j_n223kjVCruZfY5MakwPrTlD6V4AJ2y/view?usp=sharing
IMAGEN 3 Círculo, se marca diámetro
</t>
    </r>
    <r>
      <rPr>
        <rFont val="Calibri"/>
        <color rgb="FF1155CC"/>
        <sz val="12.0"/>
        <u/>
      </rPr>
      <t>https://drive.google.com/file/d/1xWfpnxw4o5VFQc-CvqXGQY93KQ7Y12JI/view?usp=sh</t>
    </r>
    <r>
      <rPr>
        <rFont val="Calibri"/>
        <sz val="12.0"/>
      </rPr>
      <t>aring</t>
    </r>
  </si>
  <si>
    <t>M2_G_10b_4
M2_G_10b_5
M2_G_10b_6</t>
  </si>
  <si>
    <t>https://drive.google.com/drive/folders/1rl7qT5UlYpim96u_4r51pHX7aG34lMIY?usp=share_link</t>
  </si>
  <si>
    <t>M2-G-10b evocar 1 y 2</t>
  </si>
  <si>
    <t>Reproducir la imagen de la descripción</t>
  </si>
  <si>
    <r>
      <rPr>
        <rFont val="Calibri"/>
        <color rgb="FF1155CC"/>
        <sz val="12.0"/>
        <u/>
      </rPr>
      <t xml:space="preserve">https://drive.google.com/file/d/14onKUJFDyaUV-ztkqVLtFcpdBLRRk6kc/view?usp=sharing
</t>
    </r>
    <r>
      <rPr>
        <rFont val="Calibri"/>
        <sz val="12.0"/>
      </rPr>
      <t>1. Marcar con una flecha el radio
2. Marcar con una flecha el centro
3. Marcar con una flecha el diámetro</t>
    </r>
  </si>
  <si>
    <t>M2_G_10b_7
M2_G_10b_7a
M2_G_10b_7b</t>
  </si>
  <si>
    <t xml:space="preserve">Te pido cambios en estas 3 imágenes 7, 8 y 9, y que crees las imágenes a y b. </t>
  </si>
  <si>
    <t>https://drive.google.com/drive/folders/1pWr2rMBoWCeX4Z3TC8uSSQ4qxRBBysnx?usp=share_link</t>
  </si>
  <si>
    <t>M2-G-10b evocar 3, 4 y 5</t>
  </si>
  <si>
    <r>
      <rPr>
        <rFont val="Calibri"/>
        <color rgb="FF1155CC"/>
        <sz val="12.0"/>
        <u/>
      </rPr>
      <t>https://drive.google.com/file/d/1axJxdYGOQn0TRnfnU2r5zXGQwfBSDV2S/view?usp=sharing</t>
    </r>
    <r>
      <rPr>
        <rFont val="Calibri"/>
        <color rgb="FF000000"/>
        <sz val="12.0"/>
        <u/>
      </rPr>
      <t xml:space="preserve">
1. Marcar con una flecha el radio
2. Marcar con una flecha el centro
3. Marcar con una flecha el diámetro</t>
    </r>
  </si>
  <si>
    <t>M2_G_10b_8
M2_G_10b_8a
M2_G_10b_8b</t>
  </si>
  <si>
    <t>https://drive.google.com/drive/folders/19rCUFEAbKT8LyylD0UWHXeoIfr4lfPk-?usp=share_link</t>
  </si>
  <si>
    <t>M2-G-10b evocar 6</t>
  </si>
  <si>
    <r>
      <rPr>
        <rFont val="Calibri"/>
        <color rgb="FF1155CC"/>
        <sz val="12.0"/>
        <u/>
      </rPr>
      <t>https://drive.google.com/file/d/1XVfxewGijTI6oRxllYNHXuHuHAAYsP6D/view?usp=sharing</t>
    </r>
    <r>
      <rPr>
        <rFont val="Calibri"/>
        <color rgb="FF000000"/>
        <sz val="12.0"/>
        <u/>
      </rPr>
      <t xml:space="preserve">
1. Marcar con una flecha el radio
2. Marcar con una flecha el centro
3. Marcar con una flecha el diámetro</t>
    </r>
  </si>
  <si>
    <t>M2_G_10b_9
M2_G_10b_9a
M2_G_10b_9b</t>
  </si>
  <si>
    <t>https://drive.google.com/drive/folders/1fRmlpiIvTziZo4lQb14c6jqQ4qtEAJvt?usp=share_link</t>
  </si>
  <si>
    <t>M2-G-10b TE</t>
  </si>
  <si>
    <t>https://gyazo.com/cd3b1fff724083c5bac732c0b5823616</t>
  </si>
  <si>
    <t>M2_G_10b_10</t>
  </si>
  <si>
    <t>Deja solo la imagen de la circunferencia con los nombres de las partes.</t>
  </si>
  <si>
    <t>https://drive.google.com/file/d/1pEJ4COosffLPLFQKDVKQq32vUTUADYLK/view?usp=share_link</t>
  </si>
  <si>
    <t>M2-G-10b-10</t>
  </si>
  <si>
    <t xml:space="preserve">Traducir las palabras centro, raio, diâmetro </t>
  </si>
  <si>
    <t>M2_G_10b_10a</t>
  </si>
  <si>
    <t>https://drive.google.com/file/d/1VDZT5qSdule6Xvvue4F4FsXfD5fPzoY4/view?usp=share_link</t>
  </si>
  <si>
    <t>Camión cisterna</t>
  </si>
  <si>
    <t>M2-MyM-4d
Identificar 1</t>
  </si>
  <si>
    <t>https://gyazo.com/e7ca62df4473d78a7c0e52d2ba85c629</t>
  </si>
  <si>
    <t>M2_MyM_4d_1</t>
  </si>
  <si>
    <t>https://drive.google.com/file/d/1TVQCKZIQBNGPlF5iUb_qXOA4A0F_Vss9/view?usp=share_link</t>
  </si>
  <si>
    <t>Bidón de agua</t>
  </si>
  <si>
    <t>M2-MyM-4d
Identificar 2</t>
  </si>
  <si>
    <t>https://gyazo.com/1897fd57ec471aa7ead1068f85586604</t>
  </si>
  <si>
    <t>M2_MyM_4d_2</t>
  </si>
  <si>
    <t>https://drive.google.com/file/d/1YjnkHnpV2q2YP19rF-m6kYVMwMvB3V81/view?usp=share_link</t>
  </si>
  <si>
    <t>Comparación litros mililitros</t>
  </si>
  <si>
    <t>M2-MyM-4d</t>
  </si>
  <si>
    <t>Algo apañado que se parezca a esta imagen:
https://drive.google.com/file/d/1ErIgc7fSBOemvkilmLA_eoxVGdg-S0xN/view?usp=share_link
Una persona en el centro. A su derecha (nuestra izquierda) un depósito tan grande como el de la imagen (por ejemplo, 1 m diámetro de la base y 1,5 m la altura, todo aproximado, no hay que ir al milímetro). Que sea transparente para que se entienda que es un recipiente que contiene líquidos.
En la mano izquierda (nuestra derecha) lleva la típica botellita de agua de medio litro.
Una flecha a un lado y a otro de cada recipiente. Nosotros añadiremos con etiquetas la capacidad de cada uno (para que el texto no salga pixelado). Así que necesitamos un poquito de margen a cada lado para poner "500 l" y "500 ml".
Imagino que pondremos la imagen como a 500 o 400 píxeles de ancho, más o menos.</t>
  </si>
  <si>
    <t>M2_MyM_4d_3</t>
  </si>
  <si>
    <r>
      <rPr>
        <rFont val="Calibri"/>
        <sz val="12.0"/>
      </rPr>
      <t xml:space="preserve">La he subido a AWS en png M2_MyM_4d_3.png y svg M2_MyM_4d_3.svg
---
Creo que no se entiende el dibujo del depósito (forma y color). Parece una garrafa con un zoom en primer plano, no un depósito de agua. Creo que también por la línea de los pies, el depósito quizás debería parecer que está detras del chico.
Quizás, más que transparecente la idea es que se entienda que hay agua dentro, no sé de qué manera. Por ejemplo, que no tenga tapa y haya cierta perspectiva para que se vea que está lleno de agua. El objetivo es que al verlo transmita la misma sensación que este depósito, que un niño de 8 años se crea que es un depósito de agua: </t>
    </r>
    <r>
      <rPr>
        <rFont val="Calibri"/>
        <color rgb="FF1155CC"/>
        <sz val="12.0"/>
        <u/>
      </rPr>
      <t>https://depositodeagua.es/550-large_default/-deposito-de-agua-herkules.jpg</t>
    </r>
  </si>
  <si>
    <t>Billetes y monedas</t>
  </si>
  <si>
    <t xml:space="preserve">M2-MyM-5a </t>
  </si>
  <si>
    <t>M3-MyM-16a-1
M3-MyM-16a-2
M3-MyM-16a-3
M3-MyM-16a-4
M3-MyM-16a-5
M3-MyM-16a-6
M3-MyM-16a-7
M3-MyM-16a-8
M3-MyM-16a-9</t>
  </si>
  <si>
    <t>Moneda de 1 cent
Moneda de 2 cent
Moneda de 5 cent
Moneda de 10 cent
Moneda de 20 cent
Moneda de 50 cent
Moneda de 1 €
Moneda de 2 
Billete de 5 €
Billete de 10 €
Billete de 20 €</t>
  </si>
  <si>
    <t>M2_MyM_5a_1
M2_MyM_5a_2
M2_MyM_5a_3
M2_MyM_5a_4
M2_MyM_5a_5
M2_MyM_5a_6
M2_MyM_5a_7
M2_MyM_5a_8
M2_MyM_5a_9
M2_MyM_5a_10
M2_MyM_5a_11</t>
  </si>
  <si>
    <t>https://drive.google.com/drive/folders/1iyJo32EHirDvbKKMRPfCz12Tyj9yOvSv?usp=share_link</t>
  </si>
  <si>
    <t>M2-MyM-5a TE</t>
  </si>
  <si>
    <t>M1-MyM-7a-10</t>
  </si>
  <si>
    <t>Imagen con todas las monedas y billetes hasta los 20€ reunidas https://gyazo.com/452429ae48ed9eb42d3acc6bde8b5907</t>
  </si>
  <si>
    <t>M2_MyM_5a_12</t>
  </si>
  <si>
    <t>https://drive.google.com/file/d/1R0MJhocAagS-eZ1ZzM4p3abructYvZMS/view?usp=share_link</t>
  </si>
  <si>
    <t>Monedas y billetes</t>
  </si>
  <si>
    <t>M3-MyM-16a-10
M3-MyM-16a-11
M3-MyM-16a-12
M3-MyM-16a-13
M3-MyM-16a-14
M3-MyM-16a-15
M3-MyM-16a-16
M3-MyM-16a-17
M3-MyM-16a-10a</t>
  </si>
  <si>
    <t xml:space="preserve">Moneda de 5 cent
Moneda de 10 cent
Moneda de 25 cent
Moneda de 50 cent
Moneda de R$ 1
Billete de R$ 2
Billete de R$ 5 
Billete de R$ 10 
Billete de R$ 20 </t>
  </si>
  <si>
    <t>M2_MyM_5a_13
M2_MyM_5a_14
M2_MyM_5a_15
M2_MyM_5a_16
M2_MyM_5a_17
M2_MyM_5a_18
M2_MyM_5a_19
M2_MyM_5a_20
M2_MyM_5a_21</t>
  </si>
  <si>
    <t>https://drive.google.com/drive/folders/1rngDYcAzP50DhDHIuKvszHJUCB-fubID?usp=share_link</t>
  </si>
  <si>
    <t>Dólar estadounidense:
Moneda de 1 cent
Moneda de 5 cent
Moneda de 10 cent
Moneda de 25 cent
Moneda de 50 cent
Billete de 1 $
Billete de 2 $
Billete de 5 $
Billete de 10 $
Billete de 20 $
Billete de 50 $
Billete de 100 $</t>
  </si>
  <si>
    <t>M2_MyM_5a_23a
M2_MyM_5a_24a
M2_MyM_5a_25a
M2_MyM_5a_26a
M2_MyM_5a_27
M2_MyM_5a_28
M2_MyM_5a_29
M2_MyM_5a_30
M2_MyM_5a_31
M2_MyM_5a_32
M2_MyM_5a_33
M2_MyM_5a_34</t>
  </si>
  <si>
    <t>https://drive.google.com/drive/folders/1OCMWSj6oJpqtHZ-jpteoC3O7YLauDlAV?usp=share_link</t>
  </si>
  <si>
    <t>M1-MyM-7a-20</t>
  </si>
  <si>
    <t>Imagen con todas las monedas y billetes dibujadas de los reales, igual que en M1-MyM-7a-10 con los euros</t>
  </si>
  <si>
    <t>M2_MyM_5a_22</t>
  </si>
  <si>
    <t>https://drive.google.com/file/d/1Y4ZvLy4MT663JwqD0MLMlDlov4NSeEBX/view?usp=share_link</t>
  </si>
  <si>
    <t>Imagen con todas las monedas y billetes dibujadas de los dólares</t>
  </si>
  <si>
    <t>M2_MyM_5a_35</t>
  </si>
  <si>
    <t>https://drive.google.com/file/d/1BtYiFvIGfriLZ0tgiB_zrNLxU1AO-Ij4/view?usp=share_link</t>
  </si>
  <si>
    <t>Imagen con todas las monedas y billetes dibujadas de los dólares hasta el de 50$</t>
  </si>
  <si>
    <t>M2_MyM_5a_35b</t>
  </si>
  <si>
    <t>https://drive.google.com/file/d/1n9mL9ebxMJt-MLZ3U7Y2Fj1dB5lDEfbR/view?usp=share_link</t>
  </si>
  <si>
    <t>Círculos</t>
  </si>
  <si>
    <t>M2-G-10c</t>
  </si>
  <si>
    <t>No sé qué te dará más trabajo si hacerlo de nuevo o basarte por ejemplo en lo hecho en 
M5-NyO-19c-10</t>
  </si>
  <si>
    <t>Son dos círculos por tipo con distintos colores por tipo:
-2 círculos divididos a la mitad. Una parte coloreada.
-2 círculos divididos en 3 partes. Una parte coloreada.
-2 círculos divididos en 4 partes. Una parte coloreada.
-2 círculos divididos a la mitad. Todo coloreado.
-2 círculos divididos en 3 partes. Todo coloreado.
-2 círculos divididos en 4 partes. Todo coloreado.</t>
  </si>
  <si>
    <t>M2_G_10c_1
M2_G_10c_2
M2_G_10c_3
M2_G_10c_4
M2_G_10c_5
M2_G_10c_6
M2_G_10c_7
M2_G_10c_8
M2_G_10c_9
M2_G_10c_10
 M2_G_10c_11
M2_G_10c_12</t>
  </si>
  <si>
    <t>https://drive.google.com/drive/folders/1mIETxb-Nbgxlnf4ldyAHNKbqo0VcTl0-?usp=share_link</t>
  </si>
  <si>
    <t>Prismas
Pirámides</t>
  </si>
  <si>
    <t>M2-G-11a
Identificar 1</t>
  </si>
  <si>
    <t>Prisma de base hexangonal 
Prisma de base pentagonal
Pirámide de base cuadrada
Pirámide truncada de base cuadradada
Pirámide de base pentagonal</t>
  </si>
  <si>
    <t>M2_G_11a_15
M2_G_11a_16
M2_G_11a_17
M2_G_11a_18
M2_G_11a_19</t>
  </si>
  <si>
    <t>https://drive.google.com/drive/folders/1thaPs1Zm8Jew4Yf2fmUFH0a0hWRa0AMb?usp=share_link</t>
  </si>
  <si>
    <t>Prisma</t>
  </si>
  <si>
    <t>M2-G-11c
Identificar 1</t>
  </si>
  <si>
    <t>Prisma de base triangular</t>
  </si>
  <si>
    <t>M2_G_11c_9</t>
  </si>
  <si>
    <t>https://drive.google.com/file/d/1FTbbSh9aM-4kQzzQfQMEnMNuR4mTJYov/view?usp=share_link</t>
  </si>
  <si>
    <t>Palmos y objetos</t>
  </si>
  <si>
    <t>M2-MyM-1c TE</t>
  </si>
  <si>
    <t>M1-MyM-3a-2</t>
  </si>
  <si>
    <t>Imagen de un palmo</t>
  </si>
  <si>
    <t>M2_MyM_1c_1</t>
  </si>
  <si>
    <t>https://drive.google.com/file/d/13PH-YQVewfGssJ1kcyWtoCmoaZLxmW1L/view?usp=share_link</t>
  </si>
  <si>
    <t>M1-MyM-3a-2b</t>
  </si>
  <si>
    <t>Imagen de un palmo traducida a "palm"</t>
  </si>
  <si>
    <t>M2_MyM_1c_1b</t>
  </si>
  <si>
    <t>https://drive.google.com/file/d/1yQ-a7oVcad_U_886ge9NRVMeCXdaLrpn/view?usp=share_link</t>
  </si>
  <si>
    <t>M2-MyM-1c Identificar 1</t>
  </si>
  <si>
    <t>Una cama que mida 5 palmos</t>
  </si>
  <si>
    <t>M2_MyM_1c_2</t>
  </si>
  <si>
    <t>https://drive.google.com/file/d/1oYgPS0jYIJiR1vPpFbU_c6ZEHARY8T-9/view?usp=share_link</t>
  </si>
  <si>
    <t>M2-MyM-1c Identificar 2</t>
  </si>
  <si>
    <t>M1-MyM-3a-7</t>
  </si>
  <si>
    <t>Hacer una pizarra que mida 9 palmos.</t>
  </si>
  <si>
    <t>M2_MyM_1c_3</t>
  </si>
  <si>
    <t>https://drive.google.com/file/d/1CN6-jaQ9ld95wA4zBopj8ih9uH9dlE8R/view?usp=share_link</t>
  </si>
  <si>
    <t>M2-MyM-1c Identificar 3</t>
  </si>
  <si>
    <t>M1-MyM-3a-1</t>
  </si>
  <si>
    <r>
      <rPr>
        <rFont val="Calibri"/>
        <sz val="12.0"/>
      </rPr>
      <t xml:space="preserve">Una mesilla de noche que mida 4 palmos. 
</t>
    </r>
    <r>
      <rPr>
        <rFont val="Calibri"/>
        <color rgb="FF1155CC"/>
        <sz val="12.0"/>
        <u/>
      </rPr>
      <t>https://gyazo.com/2263e11f85da75c9d148bfd1e8ae982e</t>
    </r>
  </si>
  <si>
    <t>M2_MyM_1c_4</t>
  </si>
  <si>
    <t>https://drive.google.com/file/d/1sUd_OGWQ-MXkTKgGdDtMcr8zOgTNiKlk/view?usp=share_link</t>
  </si>
  <si>
    <t>M2-MyM-1c Evocar 1</t>
  </si>
  <si>
    <t>Tele de 6 palmos.</t>
  </si>
  <si>
    <t>M2_MyM_1c_5</t>
  </si>
  <si>
    <t>https://drive.google.com/file/d/1HKNGEGAI8Z9Vh_wwmiMNIDWC41adGl-X/view?usp=sharing</t>
  </si>
  <si>
    <t>M2-MyM-1c Evocar 2</t>
  </si>
  <si>
    <t>cuadro de 5 palmos.</t>
  </si>
  <si>
    <t>M2_MyM_1c_6</t>
  </si>
  <si>
    <t>https://drive.google.com/file/d/1dOptKl9jZg5dv1MbxN8Gtm54CZbJCSki/view?usp=share_link</t>
  </si>
  <si>
    <t>M2-MyM-1c Evocar 3</t>
  </si>
  <si>
    <t>Maleta de 4 palmos.</t>
  </si>
  <si>
    <t>M2_MyM_1c_7</t>
  </si>
  <si>
    <t>https://drive.google.com/file/d/18u1O3TD1BPYXGLjC3u5CCqsp8s80MZiv/view?usp=share_link</t>
  </si>
  <si>
    <t>Jabón</t>
  </si>
  <si>
    <t>M2-G-11b
Evocar 1</t>
  </si>
  <si>
    <t>Jabon con forma de cubo
Jabón con forma de cilindro
Jabón con forma de prisma rectangular</t>
  </si>
  <si>
    <t>M2_G_11b_6
M2_G_11b_7
M2_G_11b_8</t>
  </si>
  <si>
    <t xml:space="preserve">Los bordes del prisma rectangular no pueden ser redondeados, sino rectos. </t>
  </si>
  <si>
    <t>https://drive.google.com/drive/folders/1ZbxmvNv1kkEl_zXzK73pWAEzNEiP6iEJ?usp=share_link</t>
  </si>
  <si>
    <t>Cofre</t>
  </si>
  <si>
    <t>M2-G-11b
Evocar 2</t>
  </si>
  <si>
    <t>Cofre de juguetes en forma de cubo
Cofre de juguetes en forma de prisma rectangular
Cofre de juguetes en forma de prisma pentagonal</t>
  </si>
  <si>
    <t>M2_G_11b_9
M2_G_11b_10
M2_G_11b_11</t>
  </si>
  <si>
    <t>https://drive.google.com/drive/folders/1Cr7oL83ApmUC2Z9-8JY_FJlnBdAuU6iD?usp=share_link</t>
  </si>
  <si>
    <t>Bloque juguete</t>
  </si>
  <si>
    <t>M2-G-11b
Evocar 3</t>
  </si>
  <si>
    <t>Bloque en forma de cubo
Bloque en forma de prisma rectangular
Bloque en forma de cilindro</t>
  </si>
  <si>
    <t>M2_G_11b_12
M2_G_11b_13
M2_G_11b_14</t>
  </si>
  <si>
    <t>https://drive.google.com/drive/folders/1nfHGTlRXYUwPPg8vhxHhZUz_twrTYDKJ?usp=share_link</t>
  </si>
  <si>
    <t>Velas</t>
  </si>
  <si>
    <t>M2-G-11c
Evocar 1</t>
  </si>
  <si>
    <t>Vela forma pirámide
Vela forma prisma base triangular
Vela forma cilindro</t>
  </si>
  <si>
    <t>M2_G_11c_1
M2_G_11c_2
M2_G_11c_3</t>
  </si>
  <si>
    <t>https://drive.google.com/drive/folders/13Ex6P3sv1Pr0-cIUw1KOLZRCiLDTuQco?usp=share_link</t>
  </si>
  <si>
    <t>Árbol navidad</t>
  </si>
  <si>
    <t>M2-G-11c
Evocar 2</t>
  </si>
  <si>
    <t>M2-G-12c-8</t>
  </si>
  <si>
    <r>
      <rPr>
        <rFont val="Calibri"/>
        <sz val="12.0"/>
      </rPr>
      <t xml:space="preserve">Árbol de navidad con forma de cono (como en la imagen pero con la base circular)
</t>
    </r>
    <r>
      <rPr>
        <rFont val="Calibri"/>
        <color rgb="FF1155CC"/>
        <sz val="12.0"/>
        <u/>
      </rPr>
      <t xml:space="preserve">https://gyazo.com/1abfd3164fb2d7cda8643630a1d068ba
</t>
    </r>
    <r>
      <rPr>
        <rFont val="Calibri"/>
        <sz val="12.0"/>
      </rPr>
      <t xml:space="preserve">Árbol de navidad compuesto de varios prismas cada vez más pequeños
</t>
    </r>
    <r>
      <rPr>
        <rFont val="Calibri"/>
        <color rgb="FF1155CC"/>
        <sz val="12.0"/>
        <u/>
      </rPr>
      <t>https://gyazo.com/643e435a1e1bc11ebe84db1a3e8c10f4</t>
    </r>
  </si>
  <si>
    <t>M2_G_11c_4
M2_G_11c_5</t>
  </si>
  <si>
    <t>https://drive.google.com/drive/folders/11VgYKrVR6Q7CahvssrhcN-QOznON4Ggj?usp=share_link</t>
  </si>
  <si>
    <t>Relojes</t>
  </si>
  <si>
    <t>M2-G-11c
Evocar 3</t>
  </si>
  <si>
    <t>Reloj forma prisa rectangular: M1-G-3a-2</t>
  </si>
  <si>
    <t>Reloj forma pirámide
Reloj forma prisma base triangular
Reloj forma prisa rectangular</t>
  </si>
  <si>
    <t>M2_G_11c_6
M2_G_11c_7
M2_G_11c_8</t>
  </si>
  <si>
    <t>https://drive.google.com/drive/folders/1igFx9wVgfJUuN8CgAGqTi7bCqQG4ea_6?usp=share_link</t>
  </si>
  <si>
    <t>Astronauta</t>
  </si>
  <si>
    <t>M2-G-13a</t>
  </si>
  <si>
    <t>Haz un astronauta con esferas, prismas rectangulares y cilindros. Utiliza los mismos que se pongan en este outcome.</t>
  </si>
  <si>
    <t>M2_G_13a_1</t>
  </si>
  <si>
    <t>https://drive.google.com/file/d/1XgDrAlaKudEWfLEgLntU5N1mBoZBqnRw/view?usp=share_link</t>
  </si>
  <si>
    <t>Gato</t>
  </si>
  <si>
    <t>Crea un gato con cilindros, conos y prismas pentagonales. Utiliza los mismos que se pongan en este outcome.</t>
  </si>
  <si>
    <t>M2_G_13a_8</t>
  </si>
  <si>
    <t>https://drive.google.com/file/d/1hDRRTuDfgtDm1l15G4m4WOQleIWZBiJ5/view?usp=share_link</t>
  </si>
  <si>
    <t>Niña</t>
  </si>
  <si>
    <t>Crea una niña con conos, cubos y prismas rectangulares. Utiliza los mismos que se pongan en este outcome.</t>
  </si>
  <si>
    <t>M2_G_13a_9</t>
  </si>
  <si>
    <t>https://drive.google.com/file/d/1mAMhCShuQX9eJa0KnOiPojhWNWVcSfNj/view?usp=share_link</t>
  </si>
  <si>
    <t>Figuras geométricas</t>
  </si>
  <si>
    <t>Reutiliza todo que puedas</t>
  </si>
  <si>
    <t>Una esfera
Un prisma rectangular
Un cilindro
Un cono 
Un prisma pentagonal
Un cubo</t>
  </si>
  <si>
    <t>M2_G_13a_2
M2_G_13a_3
M2_G_13a_4
M2_G_13a_5
M2_G_13a_6
M2_G_13a_7</t>
  </si>
  <si>
    <t>https://drive.google.com/drive/folders/1rhnVEYQK0qB3RqpwdP5TgZn8c7cqJa19?usp=share_link</t>
  </si>
  <si>
    <t>Prisma rectangular</t>
  </si>
  <si>
    <t>M2-G-12a
Identificar 1</t>
  </si>
  <si>
    <t>Prisma rectangular: M1-G-12a-6
Cilindro: M2-G-12c-2</t>
  </si>
  <si>
    <t>Prisma rectangular dispuesto en vertical
Prisma rectangular dispuesto en horizontal
Cilindro dispuesto en horizontal</t>
  </si>
  <si>
    <t>M2_G_12a_1
M2_G_12a_2
M2_G_12a_3</t>
  </si>
  <si>
    <t>https://drive.google.com/drive/folders/197tBnDNWnnuxXpY7eoQI-bUUdmGQokc3?usp=share_link</t>
  </si>
  <si>
    <t>Bobinas hilo</t>
  </si>
  <si>
    <t>M2-G-12a
Evocar 1</t>
  </si>
  <si>
    <r>
      <rPr>
        <rFont val="Calibri"/>
        <color rgb="FF000000"/>
        <sz val="12.0"/>
      </rPr>
      <t xml:space="preserve">Hilo, presentación cilíndrica 
Hilo, presentacion cónica 
Hilo, presentacion esférica
</t>
    </r>
    <r>
      <rPr>
        <rFont val="Calibri"/>
        <color rgb="FF1155CC"/>
        <sz val="12.0"/>
        <u/>
      </rPr>
      <t>https://drive.google.com/file/d/1yLy206D7oZiD31conpKt-HS5_DS8D4vw/view</t>
    </r>
  </si>
  <si>
    <t>M2_G_12a_4
M2_G_12a_5
M2_G_12a_6</t>
  </si>
  <si>
    <t>https://drive.google.com/drive/folders/1JA6PziBrGFTdfODAPswOlRmEtDvtXTj2?usp=share_link</t>
  </si>
  <si>
    <t>Perfume</t>
  </si>
  <si>
    <t>M2-G-12a
Evocar 3</t>
  </si>
  <si>
    <t>Botella de perfume cilíndrica
Botella de perfume prisma rectangular
Botella de perfume prisma triangular</t>
  </si>
  <si>
    <t>M2_G_12a_10
M2_G_12a_11
M2_G_12a_12</t>
  </si>
  <si>
    <r>
      <rPr>
        <rFont val="Calibri"/>
        <sz val="12.0"/>
      </rPr>
      <t xml:space="preserve">Al triangular le quitaba el tapón, había un perfume que era con un pulsador, o he visto este otro: </t>
    </r>
    <r>
      <rPr>
        <rFont val="Calibri"/>
        <color rgb="FF1155CC"/>
        <sz val="12.0"/>
        <u/>
      </rPr>
      <t>https://gyazo.com/7d117d8c2c6a0ef44a2c9ddc105c75b7</t>
    </r>
  </si>
  <si>
    <t>https://drive.google.com/drive/folders/1CP3703eheO6iyg8FlWIFWqxN6FGPEDfV?usp=share_link</t>
  </si>
  <si>
    <t>Lámparas</t>
  </si>
  <si>
    <t>M2-G-12a
Evocar 4</t>
  </si>
  <si>
    <r>
      <rPr>
        <rFont val="Calibri"/>
        <color rgb="FF000000"/>
        <sz val="12.0"/>
      </rPr>
      <t xml:space="preserve">Lámpara con pantalla cilindrica
Lámpara con pantalla conica
Lámpara con pantalla piramidal
</t>
    </r>
    <r>
      <rPr>
        <rFont val="Calibri"/>
        <color rgb="FF1155CC"/>
        <sz val="12.0"/>
        <u/>
      </rPr>
      <t>https://drive.google.com/file/d/1nzEbFLMQQ2f9ciHoljJm1JjV3JZq_NoS/view</t>
    </r>
  </si>
  <si>
    <t>M2_G_12a_7
M2_G_12a_8
M2_G_12a_9</t>
  </si>
  <si>
    <t>https://drive.google.com/drive/folders/176bsZE-FOYeIZQ_SESYOspHiZqijzZZG?usp=share_link</t>
  </si>
  <si>
    <t>M2-G-12b
Identificar</t>
  </si>
  <si>
    <t>Tiene que haber dibujadas de antes</t>
  </si>
  <si>
    <t>Cono (con base hacia abajo)
Cono (con base hacia arriba)
Cubo
Esfera
Prisma
Cilindro</t>
  </si>
  <si>
    <t>M2_G_12b_1
M2_G_12b_2
M2_G_12b_3
M2_G_12b_4
M2_G_12b_5
M2_G_12b_6</t>
  </si>
  <si>
    <t>https://drive.google.com/drive/folders/1dCZhI2_PXfgHZKSauMFbVEqSCUjzGUR5?usp=share_link</t>
  </si>
  <si>
    <t>M2-G-12b 
Evocar 1</t>
  </si>
  <si>
    <t>Sombrero de bruja en forma de cono
Casco de moto en forma de esfera 
Gorro de graduación
Gorro de chef, cilíndrico</t>
  </si>
  <si>
    <t>M2_G_12b_7
M2_G_12b_8
M2_G_12b_9
M2_G_12b_10</t>
  </si>
  <si>
    <t>https://drive.google.com/drive/folders/10asMzORs3EB_Cz9Q-DsKfrOlpJKGF-ck?usp=share_link</t>
  </si>
  <si>
    <t>M2-G-12b 
Evocar 2</t>
  </si>
  <si>
    <t>Carpa con forma de cono.
Carpa iglú. 
Carpa pirámide.</t>
  </si>
  <si>
    <t>M2_G_12b_11
M2_G_12b_12
M2_G_12b_13</t>
  </si>
  <si>
    <t>https://drive.google.com/drive/folders/19sdqRLpmezR3tgJ9P0y7z-9aNfQN9dBI?usp=share_link</t>
  </si>
  <si>
    <t>Pino con forma de cono
Árbol con copa esférica
Árbol con copa arbitraria</t>
  </si>
  <si>
    <t>M2_G_12b_14
M2_G_12b_15
M2_G_12b_16</t>
  </si>
  <si>
    <t>https://drive.google.com/drive/folders/1xxD1s0j_RPjZOG-r4k2f9cD2yiZ_27Fk?usp=share_link</t>
  </si>
  <si>
    <t>M2-EyP-5a
Identificar 1</t>
  </si>
  <si>
    <t>IMAGEN Bolsa con pelotas rojas, azules y amarillas</t>
  </si>
  <si>
    <t>M2_EyP_5a_1</t>
  </si>
  <si>
    <t>https://drive.google.com/file/d/1MYcoDXVUHUC3H-wWzloBejf2Yx-dirvF/view?usp=share_link</t>
  </si>
  <si>
    <t>M2-EyP-5a
Identificar 2</t>
  </si>
  <si>
    <t>IMAGEN Dado normal</t>
  </si>
  <si>
    <t>M2_EyP_5a_2</t>
  </si>
  <si>
    <t>https://drive.google.com/file/d/10gj_migZlJL7-QfhEAiKU-dvGAZL5IyM/view?usp=share_link</t>
  </si>
  <si>
    <t>M2-EyP-5a
Identificar 3</t>
  </si>
  <si>
    <t xml:space="preserve">IMAGEN
Una caja con coches de juguete de color rosa, negro y rojo.
</t>
  </si>
  <si>
    <t>M2_EyP_5a_3</t>
  </si>
  <si>
    <t>https://drive.google.com/file/d/17_L4haXTT99rjxWh4Knuyke4n1KtU_X7/view?usp=share_link</t>
  </si>
  <si>
    <t>Rosquillas</t>
  </si>
  <si>
    <t>M2-NyO-34b
Aplicar 1</t>
  </si>
  <si>
    <t>Caja con seis rosquillas.</t>
  </si>
  <si>
    <t>M2_NyO_34b_1</t>
  </si>
  <si>
    <t>https://drive.google.com/file/d/160WllhQsbSW5EihVLrRrftqn3mmNPWM_/view?usp=share_link</t>
  </si>
  <si>
    <t>Florero</t>
  </si>
  <si>
    <t>M2-NyO-34b
Aplicar 2</t>
  </si>
  <si>
    <t>Florero con cinco flores.</t>
  </si>
  <si>
    <t>M2_NyO_34b_2</t>
  </si>
  <si>
    <t>https://drive.google.com/file/d/1zky75LeCFjaxid8dcqfrqfgB2qAUoE3X/view?usp=share_link</t>
  </si>
  <si>
    <t>Paquete de ceras</t>
  </si>
  <si>
    <t>M2-NyO-34b
Aplicar 3</t>
  </si>
  <si>
    <r>
      <rPr>
        <rFont val="Calibri"/>
        <sz val="12.0"/>
      </rPr>
      <t xml:space="preserve">Paquete con siete ceras de colores.
</t>
    </r>
    <r>
      <rPr>
        <rFont val="Calibri"/>
        <color rgb="FF1155CC"/>
        <sz val="12.0"/>
        <u/>
      </rPr>
      <t>https://gyazo.com/6d98530e38aa108251619dafec01992b</t>
    </r>
  </si>
  <si>
    <t>M2_NyO_34b_3</t>
  </si>
  <si>
    <t>https://drive.google.com/file/d/1AE4MZOcuOkFufRVD_Jtffbp8kAZtfmbK/view?usp=share_link</t>
  </si>
  <si>
    <t>Almohada
Mesa de luz</t>
  </si>
  <si>
    <t>M2-MyM-1a
Identificar 1</t>
  </si>
  <si>
    <t>Una almohada.
Una mesa de luz.</t>
  </si>
  <si>
    <t>M2_MyM_1a_1
M2_MyM_1a_2</t>
  </si>
  <si>
    <t>La almohada necesita una flecha con dos puntas que señale el largo de la almohada.
Habría que redibujar la mesa de luz como una mesa normal (ahora parece ¿una mesa con una televisión encima?). Que haya algún objeto habitual de mesa encima, para que sea más sencilla de leer (un cuaderno, o un lápiz, lo que se entienda mejor). Una flecha de dos puntas señala la altura de las patas.</t>
  </si>
  <si>
    <t>https://drive.google.com/drive/folders/1PaA5dhiVNM8gUetu5J_72h6ueju8uqSc?usp=share_link</t>
  </si>
  <si>
    <t>Autobús</t>
  </si>
  <si>
    <t>M2_EyP_1b_1</t>
  </si>
  <si>
    <t>Utilizar la misma imagen pero con el linenzo de M2_MyM_1a_1 por ejemplo</t>
  </si>
  <si>
    <t>M2_MyM_1a_3</t>
  </si>
  <si>
    <t>Mejor si aparece una persona en el dibujo, pero fuera del autobús. Al lado, delante, cerca... Que se entienda rápidamente que no es un juguete, sino un autobús real.
Necesita una flecha de dos puntas que marque el largo del autobús.</t>
  </si>
  <si>
    <t>https://drive.google.com/file/d/11qBhh6zETzPlZz4QSuJb9ziDKNPtfSdL/view?usp=share_link</t>
  </si>
  <si>
    <t>M2-MyM-1a-I-1</t>
  </si>
  <si>
    <t>Se reutiliza el lápiz, pero que sea más pequeño dentro del mismo lienzo.
https://drive.google.com/file/d/1qrcglfnuZyXr_V3oelvX_Y49d3N6Dcbx/view?usp=share_link
Una flecha de dos puntas que señala su longitud.</t>
  </si>
  <si>
    <t>Pendiente de dibujar</t>
  </si>
  <si>
    <t>M2_MyM_1a_4</t>
  </si>
  <si>
    <t>M2_MyM_4a_1</t>
  </si>
  <si>
    <t>Se puede reutilizar la misma imagen, pero creo que no queda clara la escala (¿es un juguete, es una piscina real?) Creo que la imagen puede ser más clara si tiene un poco de césped alrededor, una persona dentro del agua, ¿tiene agua? Creo que es mejor si se entiende que tiene agua.
En el lado más largo, tiene que haber una flecha de dos puntas que señale el largo de la piscina.</t>
  </si>
  <si>
    <t>M2_MyM_1a_5</t>
  </si>
  <si>
    <t>Edificio</t>
  </si>
  <si>
    <t>M2_MyM_1d_2</t>
  </si>
  <si>
    <t>Se puede reutilizar la imagen, pero necesita que la escala sea muy clara (para que no parezca una casa de juguete). Por ejemplo, que haya alguna persona cerca, o entrando al edificio... O como en la piscina, que se vea un poco de suelo embaldosado.
Hay que añadir una flecha de dos puntas que señale la altura del edificio.</t>
  </si>
  <si>
    <t>M2_MyM_1a_6</t>
  </si>
  <si>
    <t>Imagen de feedback</t>
  </si>
  <si>
    <t>Habría que hacer una imagen que explique la diferencia proporcional entre los m y los cm, y que sea más ancha que alta (para no forzar el scroll).
Una opción puede ser un dibujo en el que se vea un sofá alargado a la derecha y un animal pequeño a su izquierda en el suelo (un gato, un loro... algo que sea cuco, es 2º de primaria). El sofá tiene una flecha de dos puntas que señala su largo de 2 o 3 metros. El animal tiene una flecha de dos puntas que marca su altura (¿20, 30 cm?). La imagen tiene que tener espacio suficiente como para que podamos añadir etiquetas con las medidas usando HTML.</t>
  </si>
  <si>
    <t>M2_MyM_1a_7</t>
  </si>
  <si>
    <t>Jirafa
León
Elefante</t>
  </si>
  <si>
    <t>M2-MyM-1b
Identificar 1</t>
  </si>
  <si>
    <t>M1-NyO-4a-1
M1-EyP-1a-15
M1-EyP-1a-16</t>
  </si>
  <si>
    <t>M2_MyM_1b_1
M2_MyM_1b_2
M2_MyM_1b_3</t>
  </si>
  <si>
    <t>En cada uno, una flecha de dos puntas señala la altura de cada uno.</t>
  </si>
  <si>
    <t>https://drive.google.com/drive/folders/11_IRt-wNo4R-iaH15QdHjaUgqgfnnPr3?usp=share_link</t>
  </si>
  <si>
    <t>Animales pequeños</t>
  </si>
  <si>
    <t>M2_NyO_2a_2a
M2_NyO_19a_4
M2_MyM_3d_15</t>
  </si>
  <si>
    <r>
      <rPr>
        <rFont val="Calibri"/>
        <color rgb="FF000000"/>
        <sz val="12.0"/>
      </rPr>
      <t>Puedes reutilizar las imágenes si quieres, pero a mí me choca que los estilos de dibujo sean tan diferentes del de la jirafa, el león y el elefante.
Habría que reducir el tamaño (añadir margen) para que no quede tan descompensado el tamaño de los animales grandes:</t>
    </r>
    <r>
      <rPr>
        <rFont val="Calibri"/>
        <color rgb="FF1155CC"/>
        <sz val="12.0"/>
        <u/>
      </rPr>
      <t xml:space="preserve">
https://drive.google.com/file/d/1djQTLkk4W6UKKlKNubZO3pJyur3PuDUi/view?usp=share_link
</t>
    </r>
    <r>
      <rPr>
        <rFont val="Calibri"/>
        <color rgb="FF000000"/>
        <sz val="12.0"/>
      </rPr>
      <t>Una flecha de dos puntas señala la altura de cada uno.</t>
    </r>
  </si>
  <si>
    <t>M2_MyM_1b_7
M2_MyM_1b_8
M2_MyM_1b_9</t>
  </si>
  <si>
    <t>Flores</t>
  </si>
  <si>
    <t>M2-MyM-1b
Identificar 2</t>
  </si>
  <si>
    <t>Las que puedas encontrar hechas ya.</t>
  </si>
  <si>
    <t>Tres flores de distinta altura.</t>
  </si>
  <si>
    <t>M2_MyM_1b_4
M2_MyM_1b_5
M2_MyM_1b_6</t>
  </si>
  <si>
    <t>https://drive.google.com/drive/folders/1HgivYN_FtZG3X5shLBUFLwKo_wzttfzv?usp=share_link</t>
  </si>
  <si>
    <t>M2_MyM_1b_10
M2_MyM_1b_11
M2_MyM_1b_12</t>
  </si>
  <si>
    <t>PELOTAS</t>
  </si>
  <si>
    <t>M2-NyO-20a
EVOCAR 1</t>
  </si>
  <si>
    <t>Coger cualquier pelota y cambiar a estos dos colores</t>
  </si>
  <si>
    <t xml:space="preserve">IMAGEN M2-NyO-20a-1= [IMAGEN PELOTA ROJA]
IMAGEN M2-NyO-20a-2 = [IMAGEN PELOTA AZUL]
</t>
  </si>
  <si>
    <t>M2_NyO_20a_1
M2_NyO_20a_2</t>
  </si>
  <si>
    <t>https://drive.google.com/drive/folders/1xVjGM01ote0izhzyxIIojD8OMnCWgBZ2?usp=share_link</t>
  </si>
  <si>
    <t>manzanas</t>
  </si>
  <si>
    <t>M2-NyO-20a
EVOCAR 2</t>
  </si>
  <si>
    <t>M1-NyO-18a-6</t>
  </si>
  <si>
    <t xml:space="preserve">
IMAGEN M2-NyO-20a-3 = [IMAGEN MANZANA ROJA]
IMAGEN M2-NyO-20a-4  = [IMAGEN MANZANA VERDE]
</t>
  </si>
  <si>
    <t>M2_NyO_20a_3
M2_NyO_20a_4</t>
  </si>
  <si>
    <t>https://drive.google.com/drive/folders/1nDaRwCQH6DGqiAPRrTVXEDg2BWhuDG-m?usp=share_link</t>
  </si>
  <si>
    <t>vehículos</t>
  </si>
  <si>
    <t>M2-NyO-20a
EVOCAR 3</t>
  </si>
  <si>
    <t>Coche M1-NyO-9a-1</t>
  </si>
  <si>
    <t xml:space="preserve">
IMAGEN M2-NyO-20a-5 = [IMAGEN coche]
IMAGEN M2-NyO-20a-6  = [IMAGEN camioneta]
</t>
  </si>
  <si>
    <t>M2_NyO_20a_5
M2_NyO_20a_6</t>
  </si>
  <si>
    <t>https://drive.google.com/drive/folders/1rwT-Gv2f5HvoyG7rlb-r8weqc29fhxK7?usp=share_link</t>
  </si>
  <si>
    <t>Cuadriláteros</t>
  </si>
  <si>
    <t>Colores variados
- cuadrado
- rectángulo
- rombo
- romboide
- triángulo
- trapecio
- círculo
- pentágono regular</t>
  </si>
  <si>
    <t>M2_G_7c_1
M2_G_7c_2
M2_G_7c_3
M2_G_7c_4
M2_G_7c_5
M2_G_7c_6
M2_G_7c_7
M2_G_7c_8</t>
  </si>
  <si>
    <t>https://drive.google.com/drive/folders/1hbeJ7uIV9u0JnYNlXYu8TAtq6GATCkwP?usp=share_link</t>
  </si>
  <si>
    <t>tipos de líneas rectas/curvas</t>
  </si>
  <si>
    <t>M2-G-6a Identificar 1</t>
  </si>
  <si>
    <r>
      <rPr>
        <rFont val="Calibri, Arial"/>
        <sz val="12.0"/>
      </rPr>
      <t xml:space="preserve">Reproducir esta imagen:
</t>
    </r>
    <r>
      <rPr>
        <rFont val="Calibri, Arial"/>
        <color rgb="FF1155CC"/>
        <sz val="12.0"/>
        <u/>
      </rPr>
      <t>https://drive.google.com/file/d/1BzMCzLV8vkXjLwyXKQFCNtAFO3jhGaxG/view?usp=sharing</t>
    </r>
  </si>
  <si>
    <t>M2_G_6a_1</t>
  </si>
  <si>
    <t>He creado todas con el mismo margen.</t>
  </si>
  <si>
    <t>https://drive.google.com/file/d/15hoiZ_Y25wEImTOWHjxcfdB-7_zXhdxO/view?usp=share_link</t>
  </si>
  <si>
    <r>
      <rPr>
        <rFont val="Calibri, Arial"/>
        <sz val="12.0"/>
      </rPr>
      <t xml:space="preserve">Reproducir esta imagen:
</t>
    </r>
    <r>
      <rPr>
        <rFont val="Calibri, Arial"/>
        <color rgb="FF1155CC"/>
        <sz val="12.0"/>
        <u/>
      </rPr>
      <t>https://drive.google.com/file/d/1Qlnl7abIhVaD7HdSdWFHnAGC4xlU_jTB/view?usp=sharing</t>
    </r>
  </si>
  <si>
    <t>M2_G_6a_2</t>
  </si>
  <si>
    <t>https://drive.google.com/file/d/1wZsTRVVFpR67FupNqQcOrxE3fZP-2UOA/view?usp=share_link</t>
  </si>
  <si>
    <t>M2-G-6a Identificar 2</t>
  </si>
  <si>
    <r>
      <rPr>
        <rFont val="Calibri, Arial"/>
        <sz val="12.0"/>
      </rPr>
      <t xml:space="preserve">Reproducir:
</t>
    </r>
    <r>
      <rPr>
        <rFont val="Calibri, Arial"/>
        <color rgb="FF1155CC"/>
        <sz val="12.0"/>
        <u/>
      </rPr>
      <t>https://drive.google.com/file/d/1xj6ZcoNrdKIbUSePpL7amvSV-X_NTNmH/view?usp=sharing</t>
    </r>
  </si>
  <si>
    <t>M2_G_6a_3</t>
  </si>
  <si>
    <t>https://drive.google.com/file/d/1IAZa5pMXgRg22FjxRsyyubMfW7LnjU0i/view?usp=share_link</t>
  </si>
  <si>
    <r>
      <rPr>
        <rFont val="Calibri, Arial"/>
        <sz val="12.0"/>
      </rPr>
      <t xml:space="preserve">Reproducir:
</t>
    </r>
    <r>
      <rPr>
        <rFont val="Calibri, Arial"/>
        <color rgb="FF1155CC"/>
        <sz val="12.0"/>
        <u/>
      </rPr>
      <t>https://drive.google.com/file/d/11UxZEZDxjhGnwiKiEcbjp3KG6RQmxI4o/view?usp=sharing</t>
    </r>
  </si>
  <si>
    <t>M2_G_6a_4</t>
  </si>
  <si>
    <t>https://drive.google.com/file/d/1oWdoqTHsGTWZ-aXoFfP2u3RV8Eok1Fzx/view?usp=share_link</t>
  </si>
  <si>
    <t>M2-G-6a Identificar 3</t>
  </si>
  <si>
    <r>
      <rPr>
        <rFont val="Calibri, Arial"/>
        <sz val="12.0"/>
      </rPr>
      <t xml:space="preserve">Reproducir:
</t>
    </r>
    <r>
      <rPr>
        <rFont val="Calibri, Arial"/>
        <color rgb="FF1155CC"/>
        <sz val="12.0"/>
        <u/>
      </rPr>
      <t>https://drive.google.com/file/d/1OtkZzbpNdGRPLR0_9d5Vdb8DCstk7F-5/view?usp=sharing</t>
    </r>
    <r>
      <rPr>
        <rFont val="Calibri, Arial"/>
        <sz val="12.0"/>
      </rPr>
      <t xml:space="preserve"> </t>
    </r>
  </si>
  <si>
    <t>M2_G_6a_5</t>
  </si>
  <si>
    <t>https://drive.google.com/file/d/1qwgu0_F5TjKWpAdsLwp9tz6aU8G5Mo8B/view?usp=share_link</t>
  </si>
  <si>
    <r>
      <rPr>
        <rFont val="Calibri, Arial"/>
        <sz val="12.0"/>
      </rPr>
      <t xml:space="preserve">Reproducir:
</t>
    </r>
    <r>
      <rPr>
        <rFont val="Calibri, Arial"/>
        <color rgb="FF1155CC"/>
        <sz val="12.0"/>
        <u/>
      </rPr>
      <t>https://drive.google.com/file/d/15m-NHB-p6YmgmuftsYC8WXASAXBH42Of/view?usp=sharing</t>
    </r>
  </si>
  <si>
    <t>M2_G_6a_6</t>
  </si>
  <si>
    <t>https://drive.google.com/file/d/1NfFZs-ZEXLCANuXex7ZCIK9Ka4zKXKv0/view?usp=share_link</t>
  </si>
  <si>
    <t>M2-G-6a evocar1</t>
  </si>
  <si>
    <r>
      <rPr>
        <rFont val="Calibri"/>
        <color rgb="FF000000"/>
        <sz val="12.0"/>
      </rPr>
      <t xml:space="preserve">Reproducir esta imagen:
</t>
    </r>
    <r>
      <rPr>
        <rFont val="Calibri"/>
        <color rgb="FF1155CC"/>
        <sz val="12.0"/>
        <u/>
      </rPr>
      <t>https://drive.google.com/file/d/10HnxxFBLeCYX9I-D0U4UsVZahtTyFTdQ/view?usp=sharing</t>
    </r>
    <r>
      <rPr>
        <rFont val="Calibri"/>
        <color rgb="FF000000"/>
        <sz val="12.0"/>
      </rPr>
      <t xml:space="preserve"> </t>
    </r>
  </si>
  <si>
    <t>M2_G_6a_7</t>
  </si>
  <si>
    <t>Quita todo los márgenes posibles.</t>
  </si>
  <si>
    <t>https://drive.google.com/file/d/1j8CncMWAUd3YvhsK7FN6qiLlVfPujed5/view?usp=share_link</t>
  </si>
  <si>
    <t>M2-G-6a evocar2</t>
  </si>
  <si>
    <r>
      <rPr>
        <rFont val="Calibri"/>
        <color rgb="FF000000"/>
        <sz val="12.0"/>
      </rPr>
      <t xml:space="preserve">Reproducir esta imagen:
</t>
    </r>
    <r>
      <rPr>
        <rFont val="Calibri"/>
        <color rgb="FF1155CC"/>
        <sz val="12.0"/>
        <u/>
      </rPr>
      <t>https://drive.google.com/file/d/1_o69NSVqQpkAQl8guYeCEVhU8JzrDWXW/view?usp=sharing</t>
    </r>
    <r>
      <rPr>
        <rFont val="Calibri"/>
        <color rgb="FF000000"/>
        <sz val="12.0"/>
      </rPr>
      <t xml:space="preserve"> </t>
    </r>
  </si>
  <si>
    <t>M2_G_6a_8</t>
  </si>
  <si>
    <t>https://drive.google.com/file/d/1Tq-YAYc6F08OOMSGTWxijBHEKpQIOZkB/view?usp=share_link</t>
  </si>
  <si>
    <t>M2-G-6a evocar3</t>
  </si>
  <si>
    <r>
      <rPr>
        <rFont val="Calibri"/>
        <color rgb="FF000000"/>
        <sz val="12.0"/>
      </rPr>
      <t xml:space="preserve">Reproducir esta imagen:
</t>
    </r>
    <r>
      <rPr>
        <rFont val="Calibri"/>
        <color rgb="FF1155CC"/>
        <sz val="12.0"/>
        <u/>
      </rPr>
      <t>https://drive.google.com/file/d/1mJ0VmX9HPjnjslHsAsBIxUpLG0KfSPRj/view?usp=sharing</t>
    </r>
    <r>
      <rPr>
        <rFont val="Calibri"/>
        <color rgb="FF000000"/>
        <sz val="12.0"/>
      </rPr>
      <t xml:space="preserve"> </t>
    </r>
  </si>
  <si>
    <t>M2_G_6a_9</t>
  </si>
  <si>
    <t>https://drive.google.com/file/d/1en2XXp6qdbRNLTex-rSVgcT8WG8CHNy1/view?usp=share_link</t>
  </si>
  <si>
    <t>Tipos de líneas: abiertas o cerradas</t>
  </si>
  <si>
    <t>M2-G-6b
Identificar 1</t>
  </si>
  <si>
    <r>
      <rPr>
        <rFont val="Calibri, Arial"/>
        <color rgb="FF000000"/>
        <sz val="12.0"/>
      </rPr>
      <t xml:space="preserve">Reproducir:
</t>
    </r>
    <r>
      <rPr>
        <rFont val="Calibri, Arial"/>
        <color rgb="FF1155CC"/>
        <sz val="12.0"/>
        <u/>
      </rPr>
      <t>https://drive.google.com/file/d/11PkgMFtJZIAcFJVxjnJOYLF8M75_J4NT/view?usp=sharing</t>
    </r>
  </si>
  <si>
    <t>M2_G_6b_1</t>
  </si>
  <si>
    <t>La volteraría para que no se repitiese con otra de arriba</t>
  </si>
  <si>
    <t>https://drive.google.com/file/d/13XNgT--RtjG5RUu6YSnfRkzXZndPU-O_/view?usp=share_link</t>
  </si>
  <si>
    <r>
      <rPr>
        <rFont val="Calibri, Arial"/>
        <color rgb="FF000000"/>
        <sz val="12.0"/>
      </rPr>
      <t xml:space="preserve">Reproducir:
</t>
    </r>
    <r>
      <rPr>
        <rFont val="Calibri, Arial"/>
        <color rgb="FF1155CC"/>
        <sz val="12.0"/>
        <u/>
      </rPr>
      <t>https://drive.google.com/file/d/1FXuiukrSRDpfBJPPuX3CCYZmfo-ZMg-I/view?usp=sharing</t>
    </r>
  </si>
  <si>
    <t>M2_G_6b_2</t>
  </si>
  <si>
    <t>https://drive.google.com/file/d/1gkfjPCGJZtS-oS069zIfUtDbXRz9lwXW/view?usp=share_link</t>
  </si>
  <si>
    <r>
      <rPr>
        <rFont val="Calibri, Arial"/>
        <sz val="12.0"/>
      </rPr>
      <t xml:space="preserve">Reproducir:
</t>
    </r>
    <r>
      <rPr>
        <rFont val="Calibri, Arial"/>
        <color rgb="FF1155CC"/>
        <sz val="12.0"/>
        <u/>
      </rPr>
      <t>https://drive.google.com/file/d/1DzY3cw5gZNEUnvph01TARVrEXu-k3LoF/view?usp=sharing</t>
    </r>
  </si>
  <si>
    <t>M2_G_6b_3</t>
  </si>
  <si>
    <t>https://drive.google.com/file/d/1nXf72v2QxqNDe8QY_EzYA3lPsyspchL0/view?usp=share_link</t>
  </si>
  <si>
    <r>
      <rPr>
        <rFont val="Calibri,Arial"/>
        <sz val="12.0"/>
      </rPr>
      <t xml:space="preserve">Reproducir:
</t>
    </r>
    <r>
      <rPr>
        <rFont val="Calibri,Arial"/>
        <color rgb="FF1155CC"/>
        <sz val="12.0"/>
        <u/>
      </rPr>
      <t>https://drive.google.com/file/d/1BT_HvwsEy2AvBzpNYOya4Q65A5fgnqTA/view?usp=sharing</t>
    </r>
  </si>
  <si>
    <t>M2_G_6b_4</t>
  </si>
  <si>
    <t>https://drive.google.com/file/d/1MxqvRPOopgtttYHvyt8ehngikPmWj9Ro/view?usp=share_link</t>
  </si>
  <si>
    <r>
      <rPr>
        <rFont val="Calibri,Arial"/>
        <sz val="12.0"/>
      </rPr>
      <t xml:space="preserve">Reproducir:
</t>
    </r>
    <r>
      <rPr>
        <rFont val="Calibri,Arial"/>
        <color rgb="FF1155CC"/>
        <sz val="12.0"/>
        <u/>
      </rPr>
      <t>https://drive.google.com/file/d/1nh3fR6QXlW7Dg-9iIvjojR6oml6F91YB/view?usp=sharing</t>
    </r>
  </si>
  <si>
    <t>M2_G_6b_5</t>
  </si>
  <si>
    <t>https://drive.google.com/file/d/1ApiZR1MDDL6EQhfine9nwJ1YUHOXrskt/view?usp=share_link</t>
  </si>
  <si>
    <r>
      <rPr>
        <rFont val="Calibri,Arial"/>
        <color rgb="FF000000"/>
        <sz val="12.0"/>
      </rPr>
      <t xml:space="preserve">Reproducir:
</t>
    </r>
    <r>
      <rPr>
        <rFont val="Calibri,Arial"/>
        <color rgb="FF1155CC"/>
        <sz val="12.0"/>
        <u/>
      </rPr>
      <t>https://drive.google.com/file/d/1z_8zy2aQ1VDBMO4_eIB0wqldifqLaTs2/view?usp=sharing</t>
    </r>
  </si>
  <si>
    <t>M2_G_6b_6</t>
  </si>
  <si>
    <t>https://drive.google.com/file/d/1GTWCIgPBl-Ip5iH3m4LtVXarWsP017BK/view?usp=share_link</t>
  </si>
  <si>
    <t>M2-G-6b
Evocar 1</t>
  </si>
  <si>
    <r>
      <rPr>
        <rFont val="Calibri"/>
        <sz val="12.0"/>
      </rPr>
      <t xml:space="preserve">Reproducir:
</t>
    </r>
    <r>
      <rPr>
        <rFont val="Calibri"/>
        <color rgb="FF1155CC"/>
        <sz val="12.0"/>
        <u/>
      </rPr>
      <t>https://drive.google.com/file/d/1tpBvVtjWlygAAdOn4ubad43F7vBvW3uW/view?usp=sharing</t>
    </r>
  </si>
  <si>
    <t>M2_G_6b_7</t>
  </si>
  <si>
    <t>https://drive.google.com/file/d/192lysMcfgBsSaNh48bodw1_scFT021oX/view?usp=share_link</t>
  </si>
  <si>
    <t>M2-G-6b
Evocar 2</t>
  </si>
  <si>
    <r>
      <rPr>
        <rFont val="Calibri"/>
        <sz val="12.0"/>
      </rPr>
      <t xml:space="preserve">Reproducir:
</t>
    </r>
    <r>
      <rPr>
        <rFont val="Calibri"/>
        <color rgb="FF1155CC"/>
        <sz val="12.0"/>
        <u/>
      </rPr>
      <t>https://drive.google.com/file/d/1c5daZ6Zd-ng3M156zQ00Q_QXRlCSvEDI/view?usp=sharing</t>
    </r>
  </si>
  <si>
    <t>M2_G_6b_8</t>
  </si>
  <si>
    <t>haz otro tipo de línea curva abierta, porfa</t>
  </si>
  <si>
    <t>https://drive.google.com/file/d/10_8ekeyBt19iz4M1D2ADdoy5Bf5ioG9Z/view?usp=share_link</t>
  </si>
  <si>
    <t>M2-G-6b
Evocar 3</t>
  </si>
  <si>
    <r>
      <rPr>
        <rFont val="Calibri"/>
        <sz val="12.0"/>
      </rPr>
      <t xml:space="preserve">Reproducir:
</t>
    </r>
    <r>
      <rPr>
        <rFont val="Calibri"/>
        <color rgb="FF1155CC"/>
        <sz val="12.0"/>
        <u/>
      </rPr>
      <t>https://drive.google.com/file/d/1KU7YlHGgzTpp2aPQqRykFcEKKU76MgwJ/view?usp=sharing</t>
    </r>
  </si>
  <si>
    <t>M2_G_6b_9</t>
  </si>
  <si>
    <t>https://drive.google.com/file/d/1uwBtk1rz716kbRfji51e7avKsWZ3hUeV/view?usp=share_link</t>
  </si>
  <si>
    <t>M2-G-6b
Evocar 4</t>
  </si>
  <si>
    <r>
      <rPr>
        <rFont val="Calibri"/>
        <sz val="12.0"/>
      </rPr>
      <t xml:space="preserve">Reproducir:
</t>
    </r>
    <r>
      <rPr>
        <rFont val="Calibri"/>
        <color rgb="FF1155CC"/>
        <sz val="12.0"/>
        <u/>
      </rPr>
      <t>https://drive.google.com/file/d/14spfMNkgIrqhwCcRfJGg_htLgZ8q5Ak6/view?usp=sharing</t>
    </r>
  </si>
  <si>
    <t>M2_G_6b_10</t>
  </si>
  <si>
    <t>https://drive.google.com/file/d/1GtD_IMyi31UFjsUxv_pwqjmD05dMfxfX/view?usp=share_link</t>
  </si>
  <si>
    <t>Líneas poligonales abiertas y cerradas.</t>
  </si>
  <si>
    <t>M2-G-6c Identificar 1</t>
  </si>
  <si>
    <r>
      <rPr>
        <rFont val="Calibri, Arial"/>
        <sz val="12.0"/>
      </rPr>
      <t xml:space="preserve">Imagen 1: poligonal abierta
</t>
    </r>
    <r>
      <rPr>
        <rFont val="Calibri, Arial"/>
        <color rgb="FF1155CC"/>
        <sz val="12.0"/>
        <u/>
      </rPr>
      <t>https://gyazo.com/c771a016d3936cc027d51fce89e05bf54</t>
    </r>
  </si>
  <si>
    <t>M2_G_6c_1</t>
  </si>
  <si>
    <t>https://drive.google.com/file/d/1ERKf3kTX0X5cvYVhoijdxEn93vskfAHO/view?usp=share_link</t>
  </si>
  <si>
    <r>
      <rPr>
        <rFont val="Calibri, Arial"/>
        <sz val="12.0"/>
      </rPr>
      <t xml:space="preserve">Imagen 2: poligonal cerrada
</t>
    </r>
    <r>
      <rPr>
        <rFont val="Calibri, Arial"/>
        <color rgb="FF1155CC"/>
        <sz val="12.0"/>
        <u/>
      </rPr>
      <t>https://gyazo.com/836897fbdb56b78d9c13d25a02419414</t>
    </r>
  </si>
  <si>
    <t>M2_G_6c_2</t>
  </si>
  <si>
    <t>https://drive.google.com/file/d/1EMT_VS4HN1DF8YKfRkmIdAB4QTC1fpCd/view?usp=share_link</t>
  </si>
  <si>
    <t>M2-G-6c Evocar 1</t>
  </si>
  <si>
    <r>
      <rPr>
        <rFont val="Calibri, Arial"/>
        <sz val="12.0"/>
      </rPr>
      <t xml:space="preserve">Imagen1
</t>
    </r>
    <r>
      <rPr>
        <rFont val="Calibri, Arial"/>
        <color rgb="FF1155CC"/>
        <sz val="12.0"/>
        <u/>
      </rPr>
      <t>https://drive.google.com/file/d/17u65pa5BhYuvkvTzVm-1sweErnmC3-M9/view?usp=share_link</t>
    </r>
  </si>
  <si>
    <t>M2_G_6c_3</t>
  </si>
  <si>
    <t>https://drive.google.com/file/d/1i5wzWtslwGkXymTEve-6FG9bYEnrq0us/view?usp=share_link</t>
  </si>
  <si>
    <r>
      <rPr>
        <rFont val="Calibri, Arial"/>
        <sz val="12.0"/>
      </rPr>
      <t xml:space="preserve">Imagen 2
</t>
    </r>
    <r>
      <rPr>
        <rFont val="Calibri, Arial"/>
        <color rgb="FF1155CC"/>
        <sz val="12.0"/>
        <u/>
      </rPr>
      <t>https://drive.google.com/file/d/1wZf4fWds15ayUzkFRmJ9-J4mRjgC5CMR/view?usp=share_link</t>
    </r>
  </si>
  <si>
    <t>M2_G_6c_4</t>
  </si>
  <si>
    <t>https://drive.google.com/file/d/1UjwdiZ8vJKKykNaUfl1Zgv9pcHxjgFvC/view?usp=share_link</t>
  </si>
  <si>
    <t>M2-G-6c Evocar 2</t>
  </si>
  <si>
    <r>
      <rPr>
        <rFont val="Calibri, Arial"/>
        <sz val="12.0"/>
      </rPr>
      <t xml:space="preserve">Imagen1
</t>
    </r>
    <r>
      <rPr>
        <rFont val="Calibri, Arial"/>
        <color rgb="FF1155CC"/>
        <sz val="12.0"/>
        <u/>
      </rPr>
      <t>https://drive.google.com/file/d/1PbED6l4hJePz91s8zZaqLRuvjP47UOZx/view?usp=share_link</t>
    </r>
  </si>
  <si>
    <t>M2_G_6c_5</t>
  </si>
  <si>
    <t>https://drive.google.com/file/d/15tOGGIM097ZZZTIVMh5iK2CM4E6L0WjT/view?usp=share_link</t>
  </si>
  <si>
    <r>
      <rPr>
        <rFont val="Calibri, Arial"/>
        <sz val="12.0"/>
      </rPr>
      <t xml:space="preserve">Imagen2
</t>
    </r>
    <r>
      <rPr>
        <rFont val="Calibri, Arial"/>
        <color rgb="FF1155CC"/>
        <sz val="12.0"/>
        <u/>
      </rPr>
      <t>https://drive.google.com/file/d/1y_leBGJtTeGf5WrjzCZwdoB5sh4dG7FS/view?usp=share_link</t>
    </r>
  </si>
  <si>
    <t>M2_G_6c_6</t>
  </si>
  <si>
    <t>https://drive.google.com/file/d/1t5ccYQmmTXgI1x2zuERftfb2RybEvLbj/view?usp=share_link</t>
  </si>
  <si>
    <t>M2-G-6c TE</t>
  </si>
  <si>
    <r>
      <rPr>
        <rFont val="Calibri, Arial"/>
        <color rgb="FF000000"/>
        <sz val="12.0"/>
      </rPr>
      <t xml:space="preserve">Reproducir con el texto debajo de cada figura:
</t>
    </r>
    <r>
      <rPr>
        <rFont val="Calibri, Arial"/>
        <color rgb="FF1155CC"/>
        <sz val="12.0"/>
        <u/>
      </rPr>
      <t>https://gyazo.com/d78efba6f17283fea3262e2856fe5446</t>
    </r>
  </si>
  <si>
    <t>M2_G_6c_7</t>
  </si>
  <si>
    <t>Haz otras líneas</t>
  </si>
  <si>
    <t>https://drive.google.com/file/d/1g4azgizAIWtTE7kB1iv3t86Fo742hDjM/view?usp=share_link</t>
  </si>
  <si>
    <t>Comedia</t>
  </si>
  <si>
    <t>M2-EyP-3b Identificar 3</t>
  </si>
  <si>
    <r>
      <rPr>
        <rFont val="Calibri"/>
        <sz val="12.0"/>
      </rPr>
      <t xml:space="preserve">Pictograma para representar películas de comedia: </t>
    </r>
    <r>
      <rPr>
        <rFont val="Calibri"/>
        <color rgb="FF1155CC"/>
        <sz val="12.0"/>
        <u/>
      </rPr>
      <t>https://gyazo.com/56e16eaa077f836e20001b8577790da7</t>
    </r>
  </si>
  <si>
    <t>M2_EyP_3b_1</t>
  </si>
  <si>
    <t>El icono que hay ahora puesto es el del teatro (una máscara triste y otra alegre). Debería ser el icono de una comedia (solo una cara feliz).</t>
  </si>
  <si>
    <t>https://drive.google.com/file/d/1ibvdE4Af0O7ZHfAlwxujOe_DKqFMW_OT/view?usp=share_link</t>
  </si>
  <si>
    <t>Terror</t>
  </si>
  <si>
    <r>
      <rPr>
        <rFont val="Calibri"/>
        <sz val="12.0"/>
      </rPr>
      <t>Pictograma para representar películas de terror</t>
    </r>
    <r>
      <rPr>
        <rFont val="Calibri"/>
        <color rgb="FF000000"/>
        <sz val="12.0"/>
      </rPr>
      <t xml:space="preserve">: </t>
    </r>
    <r>
      <rPr>
        <rFont val="Calibri"/>
        <color rgb="FF1155CC"/>
        <sz val="12.0"/>
        <u/>
      </rPr>
      <t>https://gyazo.com/996986e52cb7181ef7e18021f15999c0</t>
    </r>
  </si>
  <si>
    <t>M2_EyP_3b_2</t>
  </si>
  <si>
    <t>Como es 2º de Primaria, vamos a cambiar el icono de terror por el de aventura. Pon un dinosaurio, o un robot, o un mapa del tesoro... Lo que rpefieras</t>
  </si>
  <si>
    <t>https://drive.google.com/file/d/1hMh8a00JOvQ8FH_aoo6ogujj5e-zFHMy/view?usp=share_link</t>
  </si>
  <si>
    <t>Musical</t>
  </si>
  <si>
    <r>
      <rPr>
        <rFont val="Calibri"/>
        <sz val="12.0"/>
      </rPr>
      <t>Pictograma para representar películas musicales</t>
    </r>
    <r>
      <rPr>
        <rFont val="Calibri"/>
        <color rgb="FF000000"/>
        <sz val="12.0"/>
      </rPr>
      <t xml:space="preserve">: </t>
    </r>
    <r>
      <rPr>
        <rFont val="Calibri"/>
        <color rgb="FF1155CC"/>
        <sz val="12.0"/>
        <u/>
      </rPr>
      <t>https://gyazo.com/ff95c0fe77badc517d70d83700c5b611</t>
    </r>
  </si>
  <si>
    <t>M2_EyP_3b_3</t>
  </si>
  <si>
    <t>https://drive.google.com/file/d/1IAB_ENlCg82UQojuZwZh67GhCwKWdOnm/view?usp=share_link</t>
  </si>
  <si>
    <t>Sombrilla</t>
  </si>
  <si>
    <t>M2-EyP-3b Evocar 2</t>
  </si>
  <si>
    <t>M2-G-1b-3</t>
  </si>
  <si>
    <t>Pictograma: sombrilla</t>
  </si>
  <si>
    <t>M2_EyP_3b_4</t>
  </si>
  <si>
    <t>https://drive.google.com/file/d/18u3mvU0ErYl2Afdxe4WmfElw1owzcOZ8/view?usp=share_link</t>
  </si>
  <si>
    <t>Montaña</t>
  </si>
  <si>
    <t>Pictograma: montaña</t>
  </si>
  <si>
    <t>M2_EyP_3b_5</t>
  </si>
  <si>
    <t>https://drive.google.com/file/d/1Ob1tk7EqFNR1VS5x69jHhuwBTD6Cn8XL/view?usp=share_link</t>
  </si>
  <si>
    <r>
      <rPr>
        <rFont val="Calibri"/>
        <sz val="12.0"/>
      </rPr>
      <t xml:space="preserve">Pictograma: edificios
</t>
    </r>
    <r>
      <rPr>
        <rFont val="Calibri"/>
        <color rgb="FF1155CC"/>
        <sz val="12.0"/>
        <u/>
      </rPr>
      <t>https://gyazo.com/acb0056bc29f1ac54c24b78dc74de564</t>
    </r>
  </si>
  <si>
    <t>M2_EyP_3b_6</t>
  </si>
  <si>
    <t>https://drive.google.com/file/d/1qXF58IwpXHusMfWsvKTnm_7w5o2Cupw0/view?usp=share_link</t>
  </si>
  <si>
    <t>Pictograma estaciones</t>
  </si>
  <si>
    <t>M2-EyP-3b Evocar 3</t>
  </si>
  <si>
    <t>Pictograma para representar el verano: sol.</t>
  </si>
  <si>
    <t>M2_EyP_3b_7</t>
  </si>
  <si>
    <t>https://drive.google.com/file/d/1AaxyZVSj2rSe1nACs7vNuBMghF8GYW4H/view?usp=share_link</t>
  </si>
  <si>
    <t>Pictograma para representar el otoño: hoja seca de árbol.</t>
  </si>
  <si>
    <t>M2_EyP_3b_8</t>
  </si>
  <si>
    <t>https://drive.google.com/file/d/1f9TyrhI9fv3NX-kwmP47Ax3Xt6z_srQ2/view?usp=share_link</t>
  </si>
  <si>
    <t>Pictograma para representar la primavera: flor.</t>
  </si>
  <si>
    <t>M2_EyP_3b_9</t>
  </si>
  <si>
    <t>https://drive.google.com/file/d/1iZEDDBE9YqXax91p3ZczSUmn08jO53eH/view?usp=share_link</t>
  </si>
  <si>
    <t>Pictograma para representar el invierno: copo de nieve.</t>
  </si>
  <si>
    <t>M2_EyP_3b_10</t>
  </si>
  <si>
    <t>https://drive.google.com/file/d/1YEjcg6ctR-vVcBJ9J8SqznAudpiW4fyz/view?usp=share_link</t>
  </si>
  <si>
    <t>Pictograma</t>
  </si>
  <si>
    <t>M6-G-29a-7</t>
  </si>
  <si>
    <t>Pelota de tenis</t>
  </si>
  <si>
    <t>M2_EyP_3b_11</t>
  </si>
  <si>
    <t>https://drive.google.com/file/d/1xSUWIOOKyoaJnLkcyponEgyEs_t68KaK/view?usp=share_link</t>
  </si>
  <si>
    <t>Triángulos</t>
  </si>
  <si>
    <r>
      <rPr>
        <rFont val="Calibri, Arial"/>
        <sz val="12.0"/>
      </rPr>
      <t xml:space="preserve">Imagen1
</t>
    </r>
    <r>
      <rPr>
        <rFont val="Calibri, Arial"/>
        <color rgb="FF1155CC"/>
        <sz val="12.0"/>
        <u/>
      </rPr>
      <t>https://drive.google.com/file/d/1ilOWd3VhzbXsxRv_iJkRM59F4siRZdCi/view?usp=share_link</t>
    </r>
  </si>
  <si>
    <t>M2_G_15a_1</t>
  </si>
  <si>
    <t>https://drive.google.com/file/d/15B736GsXEUs0rvuwBcyxcNpuCqtfnsn5/view?usp=share_link</t>
  </si>
  <si>
    <r>
      <rPr>
        <rFont val="Calibri, Arial"/>
        <sz val="12.0"/>
      </rPr>
      <t xml:space="preserve">Imagen2
</t>
    </r>
    <r>
      <rPr>
        <rFont val="Calibri, Arial"/>
        <color rgb="FF1155CC"/>
        <sz val="12.0"/>
        <u/>
      </rPr>
      <t>https://drive.google.com/file/d/1b1F8-N2mnGwEQLkwVPnSzz-MRHNIpvwL/view?usp=share_link</t>
    </r>
  </si>
  <si>
    <t>M2_G_15a_2</t>
  </si>
  <si>
    <t>https://drive.google.com/file/d/1Wn78T3E4MTRwfFJmCG3RNsYP23_0yzHh/view?usp=share_link</t>
  </si>
  <si>
    <r>
      <rPr>
        <rFont val="Calibri, Arial"/>
        <sz val="12.0"/>
      </rPr>
      <t>Imagen3</t>
    </r>
    <r>
      <rPr>
        <rFont val="Calibri, Arial"/>
        <sz val="12.0"/>
        <u/>
      </rPr>
      <t xml:space="preserve">
</t>
    </r>
    <r>
      <rPr>
        <rFont val="Calibri, Arial"/>
        <color rgb="FF1155CC"/>
        <sz val="12.0"/>
        <u/>
      </rPr>
      <t>https://drive.google.com/file/d/1I1FDjLmo8RZ0I6vm6lZchvBoe1FogJls/view?usp=share_link</t>
    </r>
  </si>
  <si>
    <t>M2_G_15a_3</t>
  </si>
  <si>
    <t>https://drive.google.com/file/d/19yG_Hjpwz1W2tNGUacjFhw2AVQo-XOJi/view?usp=share_link</t>
  </si>
  <si>
    <t>M2-G-15a TE</t>
  </si>
  <si>
    <r>
      <rPr>
        <rFont val="Calibri, Arial"/>
        <sz val="12.0"/>
      </rPr>
      <t xml:space="preserve">Imagen con los tres nombres de cada triángulo encima de cada uno y el número de lados debajo, sin la oración de la parte de arriba.
</t>
    </r>
    <r>
      <rPr>
        <rFont val="Calibri, Arial"/>
        <color rgb="FF1155CC"/>
        <sz val="12.0"/>
        <u/>
      </rPr>
      <t>https://drive.google.com/file/d/1qBNyk4y1atIM0J34kDNreglmljXuXTcG/view?usp=sharing</t>
    </r>
  </si>
  <si>
    <t>M2_G_15a_4</t>
  </si>
  <si>
    <t>https://drive.google.com/file/d/1X7HOgv4wCgsY49Jjow2wT-ewNigVtzbZ/view?usp=share_link</t>
  </si>
  <si>
    <t>Traducida:
equilateral
isosceles
equilateral
Three equal sides
Two equal sides
Three unequal sides</t>
  </si>
  <si>
    <t>M2_G_15a_5</t>
  </si>
  <si>
    <t>https://drive.google.com/file/d/1Z8jrHeWcjzmoC6KHbsj5VPa7XDkWUKD4/view?usp=share_link</t>
  </si>
  <si>
    <t>Casa cuadrícula</t>
  </si>
  <si>
    <t>M2-G-3c Identificar 1</t>
  </si>
  <si>
    <r>
      <rPr>
        <rFont val="Calibri"/>
        <sz val="12.0"/>
      </rPr>
      <t>En una cuadrícula se ve una casa, 2 unidades hacia la derecha,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</si>
  <si>
    <t>M2_G_3c_1</t>
  </si>
  <si>
    <t>La flecha que sea de otro color, morado o del que tú veas pero que resalte.</t>
  </si>
  <si>
    <t>https://drive.google.com/file/d/1ugKbFzxCFwzzm7fDzSxkiJym-ev5jtEj/view?usp=share_link</t>
  </si>
  <si>
    <t>Robot cuadrícula</t>
  </si>
  <si>
    <t>M2-G-3c Identificar 2</t>
  </si>
  <si>
    <r>
      <rPr>
        <rFont val="Calibri"/>
        <sz val="12.0"/>
      </rPr>
      <t>En una cuadrícula se ve un robot, 3 unidades hacia la izquierda se ve la misma imagen desplazada. 
Ejemplo:</t>
    </r>
    <r>
      <rPr>
        <rFont val="Calibri"/>
        <color rgb="FF000000"/>
        <sz val="12.0"/>
      </rPr>
      <t xml:space="preserve"> </t>
    </r>
    <r>
      <rPr>
        <rFont val="Calibri"/>
        <color rgb="FF1155CC"/>
        <sz val="12.0"/>
        <u/>
      </rPr>
      <t>https://gyazo.com/cdca60961f9ed1a69f122e2e89fa6526</t>
    </r>
    <r>
      <rPr>
        <rFont val="Calibri"/>
        <sz val="12.0"/>
      </rPr>
      <t xml:space="preserve"> </t>
    </r>
    <r>
      <rPr>
        <rFont val="Calibri"/>
        <color rgb="FF000000"/>
        <sz val="12.0"/>
      </rPr>
      <t xml:space="preserve">
</t>
    </r>
    <r>
      <rPr>
        <rFont val="Calibri"/>
        <color rgb="FF1155CC"/>
        <sz val="12.0"/>
        <u/>
      </rPr>
      <t>https://gyazo.com/2af77930636c62f7942a540c4468c236</t>
    </r>
  </si>
  <si>
    <t>M2_G_3c_2</t>
  </si>
  <si>
    <t>La flecha que sea de otro color, morado o del que tú veas pero que resalte. Haz también que la distancia sea de 8 unidades en vez de 10.</t>
  </si>
  <si>
    <t>https://drive.google.com/file/d/1mg1KqcvFo6DPIVq8fdDbOu9ud7bA-fgl/view?usp=share_link</t>
  </si>
  <si>
    <t>Tren cuadrícula</t>
  </si>
  <si>
    <t>M2-G-3c Identificar 3</t>
  </si>
  <si>
    <r>
      <rPr>
        <rFont val="Calibri"/>
        <sz val="12.0"/>
      </rPr>
      <t>En una cuadrícula se ve un tren, 6 unidades hacia abajo se ve la misma imagen desplazada. 
Ejemplo:</t>
    </r>
    <r>
      <rPr>
        <rFont val="Calibri"/>
        <color rgb="FF000000"/>
        <sz val="12.0"/>
      </rPr>
      <t xml:space="preserve"> </t>
    </r>
    <r>
      <rPr>
        <rFont val="Calibri"/>
        <color rgb="FF1155CC"/>
        <sz val="12.0"/>
        <u/>
      </rPr>
      <t>https://gyazo.com/4a6760be867f4b27befcbc8998bdffb5</t>
    </r>
  </si>
  <si>
    <t>M2_G_3c_3</t>
  </si>
  <si>
    <t>https://drive.google.com/file/d/1ycWVy2jAn78AIUMST3ObLJ7qJturTN70/view?usp=share_link</t>
  </si>
  <si>
    <t>Objetos con simetría interna</t>
  </si>
  <si>
    <t>M2-G-3a
Identificar 1</t>
  </si>
  <si>
    <r>
      <rPr>
        <rFont val="Calibri"/>
        <sz val="12.0"/>
      </rPr>
      <t>Una mariposa simétrica con eje de simetría marcado, como en este ejemplo:
(sin el texto, solo el eje)</t>
    </r>
    <r>
      <rPr>
        <rFont val="Calibri"/>
        <color rgb="FF000000"/>
        <sz val="12.0"/>
      </rPr>
      <t xml:space="preserve">
</t>
    </r>
    <r>
      <rPr>
        <rFont val="Calibri"/>
        <color rgb="FF1155CC"/>
        <sz val="12.0"/>
        <u/>
      </rPr>
      <t>https://drive.google.com/file/d/1KvSPXqV52v9ovS9RejxsZH3LWwUSf9-z/view?usp=share_link</t>
    </r>
  </si>
  <si>
    <t>M2_G_3_1</t>
  </si>
  <si>
    <t>https://drive.google.com/file/d/1wVquI5g5XpBNAzbTdWTZdC8Ty-kcfq0a/view?usp=share_link</t>
  </si>
  <si>
    <t>En esta actividad tiene que completar una imagen de un coche con simetría.
Imagen principal: un coche de frente (mitad izquierda)</t>
  </si>
  <si>
    <t>M2_G_3_2</t>
  </si>
  <si>
    <t>Esta imagen tiene que ser png</t>
  </si>
  <si>
    <t>https://drive.google.com/file/d/1-OUnLNiy4Jrpki4n5mNS4BXDazXyYRSq/view?usp=share_link</t>
  </si>
  <si>
    <t>Un coche de frente (mitad derecha, debe ser simétrica a la principal (M2-G-3-2))</t>
  </si>
  <si>
    <t>M2_G_3_3</t>
  </si>
  <si>
    <t>¿Puedes mirar cómo tienen que ir estas imágenes? Son las opciones de las actividades de simetría. Sigue el ejemplo de M5-G-2a-7. Ahora salen más pequeñas y no se ajustan</t>
  </si>
  <si>
    <t>https://drive.google.com/file/d/1hdKPwUetckpVUBEundzZyOr4lm71f5U0/view?usp=share_link</t>
  </si>
  <si>
    <t>Un coche de frente (mitad derecha, con cambios para que no sea simétrica a la principal (M2-G-3-2))</t>
  </si>
  <si>
    <t>M2_G_3_4</t>
  </si>
  <si>
    <t>Lo mismo que antes</t>
  </si>
  <si>
    <t>https://drive.google.com/file/d/1Y4anl7tD-3sRqmzIqoUicdIdoHLFq19K/view?usp=share_link</t>
  </si>
  <si>
    <t>Un coche de frente (mitad izquierda volteada (M2-G-3-2))</t>
  </si>
  <si>
    <t>M2_G_3_5</t>
  </si>
  <si>
    <t>https://drive.google.com/file/d/1WPtWOBd1G8payoY6t6vcja1miMNCrxqA/view?usp=share_link</t>
  </si>
  <si>
    <t>Rectas</t>
  </si>
  <si>
    <t>M2-G-2a</t>
  </si>
  <si>
    <r>
      <rPr>
        <rFont val="Calibri"/>
        <sz val="12.0"/>
      </rPr>
      <t xml:space="preserve">Diferentes rectas con puntos en común (mantener etiquetas)
</t>
    </r>
    <r>
      <rPr>
        <rFont val="Calibri"/>
        <color rgb="FF1155CC"/>
        <sz val="12.0"/>
        <u/>
      </rPr>
      <t>https://drive.google.com/file/d/1oigaJU7JAWoRsVItkF5VLYToF9ZjNXvL/view?usp=sharing</t>
    </r>
    <r>
      <rPr>
        <rFont val="Calibri"/>
        <sz val="12.0"/>
      </rPr>
      <t xml:space="preserve">   </t>
    </r>
  </si>
  <si>
    <t>M2_G_2a_1</t>
  </si>
  <si>
    <t>Haz dos rectas secantes</t>
  </si>
  <si>
    <t>https://drive.google.com/file/d/14c0Wg6_3NlqPuGCyt1of32fDrjTGl5Do/view?usp=share_link</t>
  </si>
  <si>
    <t>Tipos rectas</t>
  </si>
  <si>
    <r>
      <rPr>
        <rFont val="Calibri"/>
        <sz val="12.0"/>
      </rPr>
      <t xml:space="preserve">Mantener explicación: </t>
    </r>
    <r>
      <rPr>
        <rFont val="Calibri"/>
        <color rgb="FF1155CC"/>
        <sz val="12.0"/>
        <u/>
      </rPr>
      <t>https://drive.google.com/file/d/1rIRIeVNNwBGIn8I_gz1ysvGipv9xSnvO/view</t>
    </r>
  </si>
  <si>
    <t>M2_G_2a_2</t>
  </si>
  <si>
    <t>https://drive.google.com/file/d/1iVdXgXDjyoaBQE0p4s15ebAQKy7xbrEb/view?usp=share_link</t>
  </si>
  <si>
    <r>
      <rPr>
        <rFont val="Calibri"/>
        <sz val="12.0"/>
      </rPr>
      <t xml:space="preserve">Diferentes rectas con puntos en común (mantener etiquetas): </t>
    </r>
    <r>
      <rPr>
        <rFont val="Calibri"/>
        <color rgb="FF1155CC"/>
        <sz val="12.0"/>
        <u/>
      </rPr>
      <t>https://drive.google.com/file/d/1eCFgWV69G6lzIl7Q7AbEo_2V8PQPGvwp/view?usp=sharing</t>
    </r>
    <r>
      <rPr>
        <rFont val="Calibri"/>
        <sz val="12.0"/>
      </rPr>
      <t xml:space="preserve"> </t>
    </r>
  </si>
  <si>
    <t>M2_G_2a_3</t>
  </si>
  <si>
    <t>Haz dos rectas paralelas</t>
  </si>
  <si>
    <t>https://drive.google.com/file/d/1nxD0pQg4zCkXL_YTQsImj-xShX2_UpYJ/view?usp=share_link</t>
  </si>
  <si>
    <t>M2_G_2a_4</t>
  </si>
  <si>
    <t>https://drive.google.com/file/d/1tcN-AVouS1Z5Xte-UsnMwtn_vwCkNjlb/view?usp=share_link</t>
  </si>
  <si>
    <t>M2_G_2a_5</t>
  </si>
  <si>
    <t>Haz dos rectas perpendiculares</t>
  </si>
  <si>
    <t>https://drive.google.com/file/d/1Q-92Fpbg-7VjxyuxlZ2icCqfWCmmxs3k/view?usp=share_link</t>
  </si>
  <si>
    <t>M2_G_2a_6</t>
  </si>
  <si>
    <t>https://drive.google.com/file/d/1Lc-j3SKRMLRe-JYq0HQnsdgtqIjlh3WL/view?usp=share_link</t>
  </si>
  <si>
    <t>M2_G_2a_7</t>
  </si>
  <si>
    <t>Haz que la imagen sea horizontal, las rectas una al lado de la otra, sin explicación, solo con el nombre arriba. Cambia las rectas para que no sean idénticas al libro de edel.</t>
  </si>
  <si>
    <t>https://drive.google.com/file/d/129MJq2ORyumHbjMf-3eB3RYitxn_Xl8y/view?usp=share_link</t>
  </si>
  <si>
    <t>M2-G-3a
Identificar 2</t>
  </si>
  <si>
    <t>En esta actividad tiene que completar una imagen de un trébol con simetría.
Imagen principal: hoja de trébol (mitad izquierda)</t>
  </si>
  <si>
    <t>M2_G_3_6</t>
  </si>
  <si>
    <t>Expórtala como png</t>
  </si>
  <si>
    <t>https://drive.google.com/file/d/1WsQKYyEpmmjDBSQzTkxVBHZLji1R4F3U/view?usp=share_link</t>
  </si>
  <si>
    <t xml:space="preserve">Hoja de trébol (mitad derecha, debe ser simétrica a la principal (M2-G-3-6))*
</t>
  </si>
  <si>
    <t>M2_G_3_7</t>
  </si>
  <si>
    <t>https://drive.google.com/file/d/1seClXXm52_0dA5eB-bhYil36Nf0OCDXV/view?usp=share_link</t>
  </si>
  <si>
    <t>Hoja de trébol (mitad derecha, con cambios para que no sea simétrica a la principal (M2-G-3-6))</t>
  </si>
  <si>
    <t>M2_G_3_8</t>
  </si>
  <si>
    <t>https://drive.google.com/file/d/1Vo_SwiX0ptAbZzo_a2AeFQe3J_DO_CsE/view?usp=share_link</t>
  </si>
  <si>
    <t>Hoja de trébol (mitad izquierda volteada  (M2-G-3-6))</t>
  </si>
  <si>
    <t>M2_G_3_9</t>
  </si>
  <si>
    <t>https://drive.google.com/file/d/1GozX8O3BuWEjy2_HfRqKIR_Vb0SfOjNQ/view?usp=share_link</t>
  </si>
  <si>
    <t>M2-G-3a
Identificar 3</t>
  </si>
  <si>
    <t>En esta actividad tiene que completar una imagen de un castillo con simetría.
Imagen principal: Castillo (mitad izquierda)</t>
  </si>
  <si>
    <t>M2_G_3_10</t>
  </si>
  <si>
    <t>https://drive.google.com/file/d/14P8f-FAotr-wNr1HiBt3KpTLdPiJ6YFK/view?usp=share_link</t>
  </si>
  <si>
    <t>Castillo (mitad derecha, debe ser simétrica a la principal)</t>
  </si>
  <si>
    <t>M2_G_3_11</t>
  </si>
  <si>
    <t>https://drive.google.com/file/d/1b8NRVCQDkbN6uwXXoSRIzDb2MURZU3C4/view?usp=share_link</t>
  </si>
  <si>
    <t>Opción 3: Castillo (mitad derecha, con cambios para que no sea simétrica a la principal)</t>
  </si>
  <si>
    <t>M2_G_3_12</t>
  </si>
  <si>
    <t>https://drive.google.com/file/d/10oBPWf_gm57JIi2imKLGWhPGIQlCQWRd/view?usp=share_link</t>
  </si>
  <si>
    <t>Opción 4: Castillo (mitad izquierda volteada)</t>
  </si>
  <si>
    <t>M2_G_3_13</t>
  </si>
  <si>
    <t>https://drive.google.com/file/d/1nEOKgz3s5txnJ9VIwddW_tjxqoI200hU/view?usp=share_link</t>
  </si>
  <si>
    <t>M2-G-3a
Evocar 1</t>
  </si>
  <si>
    <t>Imagen 1: cara de perro con simetría interna</t>
  </si>
  <si>
    <t>M2_G_3_14</t>
  </si>
  <si>
    <t>https://drive.google.com/file/d/1ur9Yj6KttoLDlKyd-of-IjE7rfiAugrR/view?usp=share_link</t>
  </si>
  <si>
    <t>Imagen 2: carra de perro asimétrica</t>
  </si>
  <si>
    <t>M2_G_3_15</t>
  </si>
  <si>
    <t>https://drive.google.com/file/d/1dbcXEEwJfTpNgBiz_uy4hgu7ekXenyw6/view?usp=share_link</t>
  </si>
  <si>
    <r>
      <rPr>
        <rFont val="Calibri"/>
        <sz val="12.0"/>
      </rPr>
      <t>Imagen 3: caras de perro con simetría externa.
Como las maracas</t>
    </r>
    <r>
      <rPr>
        <rFont val="Calibri"/>
        <color rgb="FF000000"/>
        <sz val="12.0"/>
      </rPr>
      <t xml:space="preserve">:
</t>
    </r>
    <r>
      <rPr>
        <rFont val="Calibri"/>
        <color rgb="FF1155CC"/>
        <sz val="12.0"/>
        <u/>
      </rPr>
      <t>https://drive.google.com/file/d/1BhQzafsUh-Voys4j6OFgzr9U2M5cGnrP/view?usp=sharing</t>
    </r>
  </si>
  <si>
    <t>M2_G_3_16</t>
  </si>
  <si>
    <t>No me he explicado bien, solo necesitamos la cara de un perro asimétrica. No vamos a poner ejemplo de simetría externa</t>
  </si>
  <si>
    <t>https://drive.google.com/file/d/1_mRxXIWaTy7GgxJtUUR4PnUFZwkuvmMv/view?usp=share_link</t>
  </si>
  <si>
    <t>M2-G-3a
Evocar 2</t>
  </si>
  <si>
    <t>Imagen 1: montaña simétrica
(Solo la montaña, sin cuadrícula ni eje)</t>
  </si>
  <si>
    <t>M2_G_3_17</t>
  </si>
  <si>
    <t>https://drive.google.com/file/d/1AOnYuvhVi0NS_vW28BDMCDJy3EjWt4no/view?usp=share_link</t>
  </si>
  <si>
    <t>Imagen 2: montaña asimétrica
(Solo la montaña, sin cuadrícula ni eje)</t>
  </si>
  <si>
    <t>M2_G_3_18</t>
  </si>
  <si>
    <t>https://drive.google.com/file/d/1OCBjgzFDQVWRIgzZFU9D5x880JiDk1Fx/view?usp=share_link</t>
  </si>
  <si>
    <r>
      <rPr>
        <rFont val="Calibri"/>
        <sz val="12.0"/>
      </rPr>
      <t>Imagen 3: montañas con simetría externa
(Solo las montañas, sin cuadrícula ni eje)
Como las maracas:</t>
    </r>
    <r>
      <rPr>
        <rFont val="Calibri"/>
        <color rgb="FF000000"/>
        <sz val="12.0"/>
      </rPr>
      <t xml:space="preserve">
</t>
    </r>
    <r>
      <rPr>
        <rFont val="Calibri"/>
        <color rgb="FF1155CC"/>
        <sz val="12.0"/>
        <u/>
      </rPr>
      <t>https://drive.google.com/file/d/1BhQzafsUh-Voys4j6OFgzr9U2M5cGnrP/view?usp=sharing</t>
    </r>
  </si>
  <si>
    <t>M2_G_3_19</t>
  </si>
  <si>
    <t>Haz la asimetría de una sola montaña. Como en el 18</t>
  </si>
  <si>
    <t>https://drive.google.com/file/d/1X1wRj2S-JsltHprZcNsH6NuJY4EVs-XL/view?usp=share_link</t>
  </si>
  <si>
    <t>M2-G-3a
Evocar 3</t>
  </si>
  <si>
    <t>Imagen 1: nave espacial con simetría interna (sin cuadrícula ni eje)</t>
  </si>
  <si>
    <t>M2_G_3_20</t>
  </si>
  <si>
    <t>https://drive.google.com/file/d/1nXbrwjVTSj-6fhuAsTBasZWzcg5ZeSFb/view?usp=share_link</t>
  </si>
  <si>
    <t>Imagen 2: nave espacial asimétrica (sin cuadrícula ni eje)</t>
  </si>
  <si>
    <t>M2_G_3_21</t>
  </si>
  <si>
    <t>https://drive.google.com/file/d/1UOQEHPdba3TSBTbHhbhOyrDXy73oJbc7/view?usp=share_link</t>
  </si>
  <si>
    <r>
      <rPr>
        <rFont val="Calibri"/>
        <sz val="12.0"/>
      </rPr>
      <t xml:space="preserve">Imagen 3: naves espaciales con simetría externa (sin cuadrícula ni eje)
Como las maracas:
</t>
    </r>
    <r>
      <rPr>
        <rFont val="Calibri"/>
        <color rgb="FF1155CC"/>
        <sz val="12.0"/>
        <u/>
      </rPr>
      <t>https://drive.google.com/file/d/1BhQzafsUh-Voys4j6OFgzr9U2M5cGnrP/view?usp=sharing</t>
    </r>
  </si>
  <si>
    <t>M2_G_3_22</t>
  </si>
  <si>
    <t>Haz la asimetría de una sola nave. Como en el 21</t>
  </si>
  <si>
    <t>https://drive.google.com/file/d/18c5PX3fLThF8RxTs4DK-00oQWNek7pcd/view?usp=share_link</t>
  </si>
  <si>
    <t>Simetría</t>
  </si>
  <si>
    <t>M2-G-3b Identificar 0</t>
  </si>
  <si>
    <r>
      <rPr>
        <rFont val="Calibri"/>
        <sz val="12.0"/>
      </rPr>
      <t xml:space="preserve">Una mariposa simétrica con eje de simetría interno marcado y una flor con simetría externa y el eje marcado, como en este ejemplo:
(sin el texto, solo los ejes)
</t>
    </r>
    <r>
      <rPr>
        <rFont val="Calibri"/>
        <color rgb="FF1155CC"/>
        <sz val="12.0"/>
        <u/>
      </rPr>
      <t>https://drive.google.com/file/d/1BhQzafsUh-Voys4j6OFgzr9U2M5cGnrP/view?usp=sharing</t>
    </r>
  </si>
  <si>
    <t>M2_G_3b_1</t>
  </si>
  <si>
    <t>Añadir más espacio por arriba para poder rotular "Eje de simetría".</t>
  </si>
  <si>
    <t>https://drive.google.com/file/d/1vvS9CfF6Ol-oaSyrEGTwtf6DA_xnrY5h/view?usp=share_link</t>
  </si>
  <si>
    <t>M2-G-3b Identificar 1</t>
  </si>
  <si>
    <t>M2-G-3b Identiificar 2</t>
  </si>
  <si>
    <t>En una cuadrícula se ve una mariquita con su respectivo eje de simetría interna.</t>
  </si>
  <si>
    <t>M2_G_3b_2</t>
  </si>
  <si>
    <t>No tiene el mismo lienazo que la 3 y 4</t>
  </si>
  <si>
    <t>https://drive.google.com/file/d/13mZe6E4cD3yaoWoNbNrtFceMmGia79ox/view?usp=share_link</t>
  </si>
  <si>
    <t>M2-G-3b Identiificar 3</t>
  </si>
  <si>
    <t>En una cuadrícula se ve un frigorífico con un tirador a un lado, con un eje vertical interno. (No es simétrico por el tirador)</t>
  </si>
  <si>
    <t>M2_G_3b_3</t>
  </si>
  <si>
    <t>https://drive.google.com/file/d/177mp5nEcPyWquhLcZ5legQv6LhhTiHIt/view?usp=share_link</t>
  </si>
  <si>
    <t>M2-G-3b Identiificar 4</t>
  </si>
  <si>
    <t>En una cuadrícula se ve un caballo de lado, con un eje vertical interno, que no corresponde al eje de simetría.</t>
  </si>
  <si>
    <t>M2_G_3b_4</t>
  </si>
  <si>
    <t>Falta ponerlos en una cuadrícula</t>
  </si>
  <si>
    <t>https://drive.google.com/file/d/12ysezLhpyH2N3-OfGtYQkZoMkdq5l9kY/view?usp=share_link</t>
  </si>
  <si>
    <t>M2-G-3b Identificar 2</t>
  </si>
  <si>
    <t>En una cuadrícula se ve una manzana simétrica con su respectivo eje de simetría vertical.</t>
  </si>
  <si>
    <t>M2_G_3b_5</t>
  </si>
  <si>
    <t>https://drive.google.com/file/d/1ovmxB131OrhGSV6E2jXOSxux1Z7a6jec/view?usp=share_link</t>
  </si>
  <si>
    <t>En una cuadrícula se ve un castillo no simétrico, con un eje vertical.</t>
  </si>
  <si>
    <t>M2_G_3b_6</t>
  </si>
  <si>
    <t>https://drive.google.com/file/d/1dKAd29gI-rX2QU5LooY0mKgNlAm1Oqnb/view?usp=share_link</t>
  </si>
  <si>
    <t>En una cuadrícula se ve un joystick NO simétrico, con un eje vertical.</t>
  </si>
  <si>
    <t>M2_G_3b_7</t>
  </si>
  <si>
    <t>https://drive.google.com/file/d/1WoWgU9MyssUguevVjYDyYmGDA3DMFya2/view?usp=share_link</t>
  </si>
  <si>
    <t>M2-G-3b Identificar 3</t>
  </si>
  <si>
    <r>
      <rPr>
        <rFont val="Calibri"/>
        <sz val="12.0"/>
      </rPr>
      <t xml:space="preserve">En una cuadrícula se ven dos osos simétricos con un eje de simetría externa.
Como las maracas en este ejemplo:
</t>
    </r>
    <r>
      <rPr>
        <rFont val="Calibri"/>
        <color rgb="FF1155CC"/>
        <sz val="12.0"/>
        <u/>
      </rPr>
      <t>https://drive.google.com/file/d/1BhQzafsUh-Voys4j6OFgzr9U2M5cGnrP/view</t>
    </r>
  </si>
  <si>
    <t>M2_G_3b_8</t>
  </si>
  <si>
    <t>https://drive.google.com/file/d/1zhyQb4S8cxpat5taiHpUxHKgB6QHPODx/view?usp=share_link</t>
  </si>
  <si>
    <t>En una cuadrícula se ve una casa no simétrica, con un eje vertical.</t>
  </si>
  <si>
    <t>M2_G_3b_9</t>
  </si>
  <si>
    <t>https://drive.google.com/file/d/1jSl4s_CtnbM7jdz1RKbvZW7y9L9nujCo/view?usp=share_link</t>
  </si>
  <si>
    <r>
      <rPr>
        <rFont val="Calibri"/>
        <sz val="12.0"/>
      </rPr>
      <t xml:space="preserve">En una cuadrícula se ven dos libros iguales, en la misma posición, separados por un eje vertical externo, pero NO son simétricos. 
Como las maracas en este ejemplo pero falsa simetría:
</t>
    </r>
    <r>
      <rPr>
        <rFont val="Calibri"/>
        <color rgb="FF1155CC"/>
        <sz val="12.0"/>
        <u/>
      </rPr>
      <t>https://drive.google.com/file/d/1BhQzafsUh-Voys4j6OFgzr9U2M5cGnrP/view</t>
    </r>
  </si>
  <si>
    <t>M2_G_3b_10</t>
  </si>
  <si>
    <t>https://drive.google.com/file/d/18kFmHZ5JPQGR5TUkOdWaMP1e9DV267sD/view?usp=share_link</t>
  </si>
  <si>
    <t>M2-G-3b Evocar 1</t>
  </si>
  <si>
    <t>Imagen 1: Árbol simétrico, con su respectivo eje de simetría.</t>
  </si>
  <si>
    <t>M2_G_3b_11</t>
  </si>
  <si>
    <t>https://drive.google.com/file/d/1T_0EYWl17S93KOLl9JjhMJQRs3L-0r_X/view?usp=share_link</t>
  </si>
  <si>
    <t>Imagen 2: Árbol asimétrico, con un eje vertical</t>
  </si>
  <si>
    <t>M2_G_3b_12</t>
  </si>
  <si>
    <t>https://drive.google.com/file/d/1oi5oxsWgIb61UdWH4aojZfEc-Vp3fWZY/view?usp=share_link</t>
  </si>
  <si>
    <t xml:space="preserve">Imagen 3: Dos árboles simétricos distintos al anterior, con un eje vertical, pero sin simetría entre ambos.
</t>
  </si>
  <si>
    <t>M2_G_3b_13</t>
  </si>
  <si>
    <t>https://drive.google.com/file/d/1aIwVQn8qQohN4IiBb1GtQ2M69VenDNPw/view?usp=share_link</t>
  </si>
  <si>
    <t>M2-G-3b Evocar 2</t>
  </si>
  <si>
    <r>
      <rPr>
        <rFont val="Calibri"/>
        <sz val="12.0"/>
      </rPr>
      <t xml:space="preserve">Se ven dos peones, con su eje de simetría vertical, inclinados manteniendo siempre la simetría (como ejemplo de la maraca).
</t>
    </r>
    <r>
      <rPr>
        <rFont val="Calibri"/>
        <color rgb="FF1155CC"/>
        <sz val="12.0"/>
        <u/>
      </rPr>
      <t>https://gyazo.com/475b1d1617a0e85f2a992b043f65a496</t>
    </r>
  </si>
  <si>
    <t>M2_G_3b_14</t>
  </si>
  <si>
    <t>https://drive.google.com/file/d/16dxcUAKPy7n6KDPFBdBkCe5Mugj4fDy0/view?usp=share_link</t>
  </si>
  <si>
    <r>
      <rPr>
        <rFont val="Calibri"/>
        <sz val="12.0"/>
      </rPr>
      <t xml:space="preserve">Se ve una torre simétrica, con su eje de simetría vertical.
</t>
    </r>
    <r>
      <rPr>
        <rFont val="Calibri"/>
        <color rgb="FF1155CC"/>
        <sz val="12.0"/>
        <u/>
      </rPr>
      <t>https://gyazo.com/475b1d1617a0e85f2a992b043f65a496</t>
    </r>
  </si>
  <si>
    <t>M2_G_3b_15</t>
  </si>
  <si>
    <t>https://drive.google.com/file/d/1dWnaNWnvxE_p5e7G_UzktzE9UMK05OYW/view?usp=share_link</t>
  </si>
  <si>
    <r>
      <rPr>
        <rFont val="Calibri"/>
        <sz val="12.0"/>
      </rPr>
      <t xml:space="preserve">Se ven dos alfiles con un eje de simetría vertical pero no se cumple la simetría.
</t>
    </r>
    <r>
      <rPr>
        <rFont val="Calibri"/>
        <color rgb="FF1155CC"/>
        <sz val="12.0"/>
        <u/>
      </rPr>
      <t>https://gyazo.com/475b1d1617a0e85f2a992b043f65a496</t>
    </r>
  </si>
  <si>
    <t>M2_G_3b_16</t>
  </si>
  <si>
    <t>https://drive.google.com/file/d/1jkzbCAsWYK2P6yxbQXBtIDQgwlvytHd0/view?usp=share_link</t>
  </si>
  <si>
    <t>M2-G-3b Evocar 3</t>
  </si>
  <si>
    <r>
      <rPr>
        <rFont val="Calibri"/>
        <sz val="12.0"/>
      </rPr>
      <t>(Para las imágenes de esta actividad, que son todas manos, molaría que cada par fuera de distintos tonos de piel)
Se ven dos manos simétricas, con su eje de simetría externo.
En esta posición</t>
    </r>
    <r>
      <rPr>
        <rFont val="Calibri"/>
        <color rgb="FF000000"/>
        <sz val="12.0"/>
      </rPr>
      <t xml:space="preserve">:
</t>
    </r>
    <r>
      <rPr>
        <rFont val="Calibri"/>
        <color rgb="FF1155CC"/>
        <sz val="12.0"/>
        <u/>
      </rPr>
      <t>https://gyazo.com/267f376d1b367e7b0aefdd20394929f7</t>
    </r>
  </si>
  <si>
    <t>M2_G_3b_17</t>
  </si>
  <si>
    <t>https://drive.google.com/file/d/1E77uc5ApSwsuuBHFm-ls7INt9dw_MUrV/view?usp=share_link</t>
  </si>
  <si>
    <r>
      <rPr>
        <rFont val="Calibri"/>
        <sz val="12.0"/>
      </rPr>
      <t>Se ven dos manos iguales (asimétricas), con su eje de simetría externo entre las dos.
Las dos manos esta posición:</t>
    </r>
    <r>
      <rPr>
        <rFont val="Calibri"/>
        <color rgb="FF000000"/>
        <sz val="12.0"/>
      </rPr>
      <t xml:space="preserve">
</t>
    </r>
    <r>
      <rPr>
        <rFont val="Calibri"/>
        <color rgb="FF1155CC"/>
        <sz val="12.0"/>
        <u/>
      </rPr>
      <t>https://gyazo.com/a5d949acadd19aa89e8f296edb56174a</t>
    </r>
  </si>
  <si>
    <t>M2_G_3b_18</t>
  </si>
  <si>
    <t>https://drive.google.com/file/d/13tH812EY1REBPJrmvVCnagn3QrXcYyYC/view?usp=share_link</t>
  </si>
  <si>
    <r>
      <rPr>
        <rFont val="Calibri"/>
        <sz val="12.0"/>
      </rPr>
      <t xml:space="preserve">Se ven dos manos asimétricas, con su eje de simetría externo.
En esta posición:
</t>
    </r>
    <r>
      <rPr>
        <rFont val="Calibri"/>
        <color rgb="FF1155CC"/>
        <sz val="12.0"/>
        <u/>
      </rPr>
      <t>https://gyazo.com/7e997913f613269012b9096b5522d89e</t>
    </r>
  </si>
  <si>
    <t>M2_G_3b_19</t>
  </si>
  <si>
    <t>https://drive.google.com/file/d/1K5w90bFbiPlSnxlcuIQh3hinpBtGUnGs/view?usp=share_link</t>
  </si>
  <si>
    <t>Rectas, semirrectas y segmentos.</t>
  </si>
  <si>
    <t>M2-G-2b identificar 1 TE</t>
  </si>
  <si>
    <r>
      <rPr>
        <rFont val="Calibri"/>
        <sz val="12.0"/>
        <u/>
      </rPr>
      <t>Los tres tipos de rectas y el nombre de cada una debajo.</t>
    </r>
    <r>
      <rPr>
        <rFont val="Calibri"/>
        <color rgb="FF000000"/>
        <sz val="12.0"/>
        <u/>
      </rPr>
      <t xml:space="preserve">
</t>
    </r>
    <r>
      <rPr>
        <rFont val="Calibri"/>
        <color rgb="FF1155CC"/>
        <sz val="12.0"/>
        <u/>
      </rPr>
      <t>https://drive.google.com/file/d/1930OoOMznGetnvUvDmTNrN_BB97JNSN1/view?usp=sharin</t>
    </r>
    <r>
      <rPr>
        <rFont val="Calibri"/>
        <color rgb="FF1155CC"/>
        <sz val="12.0"/>
        <u/>
      </rPr>
      <t>g</t>
    </r>
  </si>
  <si>
    <t>M2_G_2b_1</t>
  </si>
  <si>
    <t>https://drive.google.com/file/d/1O5EHx3V-n6872q2GBFnUHkqTQIr1F6qe/view?usp=share_link</t>
  </si>
  <si>
    <t>M2-G-2b Identificar 1</t>
  </si>
  <si>
    <r>
      <rPr>
        <rFont val="Calibri"/>
        <color rgb="FF000000"/>
        <sz val="12.0"/>
      </rPr>
      <t xml:space="preserve">Un dibujo con los tres tipos de rectas, que sigan los mismos colores que la imagen de prueba. </t>
    </r>
    <r>
      <rPr>
        <rFont val="Calibri"/>
        <color rgb="FF1155CC"/>
        <sz val="12.0"/>
        <u/>
      </rPr>
      <t>https://drive.google.com/file/d/1qOTl3TAdMT2TFSvOPM-2RE-FAtDAShtC/view?usp=sharing</t>
    </r>
  </si>
  <si>
    <t>M2_G_2b_2</t>
  </si>
  <si>
    <t>Haz una imagen rectangular con 2 rectas</t>
  </si>
  <si>
    <t>https://drive.google.com/file/d/16TNJdhCb_epJkl8fwP8-ZUzS68FAqG-r/view?usp=share_link</t>
  </si>
  <si>
    <t>M2_G_2b_6</t>
  </si>
  <si>
    <t>Haz una imagen rectangular con 2 semirrectas</t>
  </si>
  <si>
    <t>https://drive.google.com/file/d/14m4YFKvaMupcFQ--0_vW9l7RdeOSvtFy/view?usp=share_link</t>
  </si>
  <si>
    <t>M2_G_2b_7</t>
  </si>
  <si>
    <t>Haz una imagen rectangular con 2 segmentos de recta</t>
  </si>
  <si>
    <t>https://drive.google.com/file/d/1i8dYI2HaWBrjaXMtkw_2WaQ6heKuFj5o/view?usp=sharing</t>
  </si>
  <si>
    <t>M2-G-2b Evocar 1</t>
  </si>
  <si>
    <r>
      <rPr>
        <rFont val="Calibri"/>
        <color rgb="FF000000"/>
        <sz val="12.0"/>
        <u/>
      </rPr>
      <t xml:space="preserve">Tres rectas </t>
    </r>
    <r>
      <rPr>
        <rFont val="Calibri"/>
        <color rgb="FF1155CC"/>
        <sz val="12.0"/>
        <u/>
      </rPr>
      <t>https://drive.google.com/file/d/1i_VILbCkEg1pMoIOnewFzKpQOBVwEFN2/view?usp=sharing</t>
    </r>
  </si>
  <si>
    <t>M2_G_2b_3</t>
  </si>
  <si>
    <t>https://drive.google.com/file/d/1P-Z8-q4LgZix7TM8zl7ZyHcwCsL6gAwK/view?usp=share_link</t>
  </si>
  <si>
    <t>M2-G-2b Evocar 2</t>
  </si>
  <si>
    <r>
      <rPr>
        <rFont val="Calibri"/>
        <color rgb="FF000000"/>
        <sz val="12.0"/>
        <u/>
      </rPr>
      <t xml:space="preserve">Tres segmentos </t>
    </r>
    <r>
      <rPr>
        <rFont val="Calibri"/>
        <color rgb="FF1155CC"/>
        <sz val="12.0"/>
        <u/>
      </rPr>
      <t>https://drive.google.com/file/d/1IVtYwPMVAZrH1qjqUdbwvQhSB0E2k-l8/view?usp=sharing</t>
    </r>
  </si>
  <si>
    <t>M2_G_2b_4</t>
  </si>
  <si>
    <t>https://drive.google.com/file/d/1CpbU_CunUm80SHhudcwspiksViQkNuUP/view?usp=share_link</t>
  </si>
  <si>
    <t>M2-G-2b Evocar 3</t>
  </si>
  <si>
    <r>
      <rPr>
        <rFont val="Calibri"/>
        <color rgb="FF000000"/>
        <sz val="12.0"/>
        <u/>
      </rPr>
      <t xml:space="preserve">Tres semirrectas </t>
    </r>
    <r>
      <rPr>
        <rFont val="Calibri"/>
        <color rgb="FF1155CC"/>
        <sz val="12.0"/>
        <u/>
      </rPr>
      <t xml:space="preserve">https://drive.google.com/file/d/1Vi0kF_CSYKChKdh8ZWhxoEgMpUhG0GCZ/view?usp=sharing
</t>
    </r>
  </si>
  <si>
    <t>M2_G_2b_5</t>
  </si>
  <si>
    <t>https://drive.google.com/file/d/1caTqyQisXk162p5RWqlniNd2TB2gP5X8/view?usp=share_link</t>
  </si>
  <si>
    <t>Como la imagen de referencia pero con 2 cifras y números distintos.</t>
  </si>
  <si>
    <t>M2_NyO_28a_2</t>
  </si>
  <si>
    <t>https://drive.google.com/file/d/1OpQn-kyx3W6AeWnoMuhrFaGGrkeb1znt/view?usp=share_link</t>
  </si>
  <si>
    <t>M2_NyO_28a_3</t>
  </si>
  <si>
    <t>https://drive.google.com/file/d/11kdGp3VMFV0T3I0tk-Tc-gerpZBeSU_W/view?usp=share_link</t>
  </si>
  <si>
    <t>M2_NyO_28a_4</t>
  </si>
  <si>
    <t>https://drive.google.com/file/d/102tE5W7AZ6H2uTiYrCJ318E-4E_-UtuU/view?usp=share_link</t>
  </si>
  <si>
    <t>M2_NyO_28a_5</t>
  </si>
  <si>
    <t>https://drive.google.com/file/d/1E0ONyVCOsVT1kq8QUcS8SJ0G6ol9yYTd/view?usp=share_link</t>
  </si>
  <si>
    <t>M2_NyO_28a_6</t>
  </si>
  <si>
    <t>https://drive.google.com/file/d/1vxD2NE9XMsHrQlYxHgvGGgJNLIa7DUNh/view?usp=share_link</t>
  </si>
  <si>
    <t>Telescopio</t>
  </si>
  <si>
    <t>Un dibujo de lienzo cuadrado con un telescopio, se mostrará a 80px de ancho por alto.</t>
  </si>
  <si>
    <t>M2_NyO_65a_1</t>
  </si>
  <si>
    <t>https://drive.google.com/file/d/1Yh2LRWevcR0SvVtp6zsg9CsRk_YOaAEM/view?usp=share_link</t>
  </si>
  <si>
    <t>Un dibujo de lienzo cuadrado con un astronauta, se mostrará a 80px de ancho por alto.</t>
  </si>
  <si>
    <t>M2_NyO_65a_2</t>
  </si>
  <si>
    <t>https://drive.google.com/file/d/1ntgFS1JRwLw7XvC9rpVckn62x1x1tSvU/view?usp=share_link</t>
  </si>
  <si>
    <t>Transbordador espacial</t>
  </si>
  <si>
    <t>Un dibujo de lienzo cuadrado con un transbordador espacial, se mostrará a 80px de ancho por alto.</t>
  </si>
  <si>
    <t>M2_NyO_65a_3</t>
  </si>
  <si>
    <t>https://drive.google.com/file/d/1fp0EStObTf0QBuymLYObvi4QXsyrV6SW/view?usp=share_link</t>
  </si>
  <si>
    <t>Estrella</t>
  </si>
  <si>
    <t>Un dibujo de lienzo cuadrado con una estrella de 5 puntas, se mostrará a 80px de ancho por alto.</t>
  </si>
  <si>
    <t>M2_NyO_65a_4</t>
  </si>
  <si>
    <t>https://drive.google.com/file/d/1psJCYuk1ME35W1GG3n7VoTM-jxnG_uqy/view?usp=share_link</t>
  </si>
  <si>
    <t>Planeta</t>
  </si>
  <si>
    <t>Un dibujo de lienzo cuadrado con un planeta con anillos, como Saturno, se mostrará a 80px de ancho por alto.</t>
  </si>
  <si>
    <t>M2_NyO_65a_5</t>
  </si>
  <si>
    <t>https://drive.google.com/file/d/1zxaDJ_YrneBLhbrxy4eXNzk5TsLIyqaS/view?usp=share_link</t>
  </si>
  <si>
    <t>Satélite</t>
  </si>
  <si>
    <t>Un dibujo de lienzo cuadrado con un satélite de telecomunicaciones, se mostrará a 80px de ancho por alto.</t>
  </si>
  <si>
    <t>M2_NyO_65a_6</t>
  </si>
  <si>
    <t>https://drive.google.com/file/d/1ZER7attOZ061P_B8UhiXgQM_zX6I2O46/view?usp=share_link</t>
  </si>
  <si>
    <r>
      <rPr>
        <rFont val="Calibri"/>
        <sz val="12.0"/>
      </rPr>
      <t xml:space="preserve">Lo dejo para que tú valores: ¿puedes hacer mejor estas flechas? ¿Cambiarías el color y la forma de cada una de ellas?
medidas y formato: </t>
    </r>
    <r>
      <rPr>
        <rFont val="Calibri"/>
        <color rgb="FF1155CC"/>
        <sz val="12.0"/>
        <u/>
      </rPr>
      <t>http://drive.google.com/uc?export=view&amp;id=1YgWPq9FoeKuD2OodaPMh5BETEbiq-aj-</t>
    </r>
  </si>
  <si>
    <t>M2_MyM_14a_1</t>
  </si>
  <si>
    <t>https://drive.google.com/file/d/1pai4AkeDhhz4SFDKX2plwFbDcyoGbouV/view?usp=share_link</t>
  </si>
  <si>
    <r>
      <rPr>
        <rFont val="Calibri"/>
        <sz val="12.0"/>
      </rPr>
      <t xml:space="preserve">Lo mismo que la anterio:
</t>
    </r>
    <r>
      <rPr>
        <rFont val="Calibri"/>
        <color rgb="FF1155CC"/>
        <sz val="12.0"/>
        <u/>
      </rPr>
      <t>http://drive.google.com/uc?export=view&amp;id=1gU5-lYk3qrjZX8vosgm6EJ93VYriiTNW</t>
    </r>
  </si>
  <si>
    <t>M2_MyM_14a_2</t>
  </si>
  <si>
    <r>
      <rPr>
        <rFont val="Calibri"/>
        <sz val="12.0"/>
      </rPr>
      <t xml:space="preserve">No se pone en "OK" has que no se resuelva este comentario:
Tengo el conflicto con estas flechas. La idea es que el alumno se dé cuenta de que son más cortas, no más pequeñas en todos los sentidos. Es decir, la regla no cambia de ancho, ¿por qué las flechas sí?
</t>
    </r>
    <r>
      <rPr>
        <rFont val="Calibri"/>
        <color rgb="FF1155CC"/>
        <sz val="12.0"/>
        <u/>
      </rPr>
      <t>https://drive.google.com/file/d/17xf9_19V4wRMfVExaZj2eFJNArlQKHXy/view?usp=share_link</t>
    </r>
  </si>
  <si>
    <t>https://drive.google.com/file/d/1z5e_Sau6J-fzLtqpPN3QSt5huS5cE8YA/view?usp=share_link</t>
  </si>
  <si>
    <t>Hueco vacío</t>
  </si>
  <si>
    <r>
      <rPr>
        <rFont val="Calibri"/>
        <sz val="12.0"/>
      </rPr>
      <t xml:space="preserve">medidas y formato: </t>
    </r>
    <r>
      <rPr>
        <rFont val="Calibri"/>
        <color rgb="FF1155CC"/>
        <sz val="12.0"/>
        <u/>
      </rPr>
      <t>http://drive.google.com/uc?export=view&amp;id=191FVMSZQN3cn3nInrzx67sYFSDN5HfRp</t>
    </r>
  </si>
  <si>
    <t>M2_MyM_14a_3</t>
  </si>
  <si>
    <t>https://drive.google.com/file/d/187O7oaymRB4hH7kDBVx-9Zw09AgmTta2/view?usp=share_link</t>
  </si>
  <si>
    <t>Regla</t>
  </si>
  <si>
    <r>
      <rPr>
        <rFont val="Calibri"/>
        <sz val="12.0"/>
      </rPr>
      <t xml:space="preserve">Lo dejo para que tú valores: ¿puedes hacer mejor esta regla? ¿Cambiarías el color y la forma de dibujarlo? Las separaciones de los milímetros tendrían que estar en las mismas posiciones.
medidas y formato: </t>
    </r>
    <r>
      <rPr>
        <rFont val="Calibri"/>
        <color rgb="FF1155CC"/>
        <sz val="12.0"/>
        <u/>
      </rPr>
      <t>http://drive.google.com/uc?export=view&amp;id=157a9uK2ONakHexd2-qUOAa-HtTN26aPr</t>
    </r>
  </si>
  <si>
    <t>M2_MyM_14a_4</t>
  </si>
  <si>
    <t>https://drive.google.com/file/d/1YI0YvUpdJAsSW0KbftP1d611nv1P9lJV/view?usp=share_link</t>
  </si>
  <si>
    <t>Rectángulos de colores</t>
  </si>
  <si>
    <t>Lo dejo para que tú valores: ¿Cambiarías estos colores por otros?
medidas y formato:
1- http://drive.google.com/uc?export=view&amp;id=1jZBaZgJpzZ8anwfVvnRWQH0pF45IMWpT
2- http://drive.google.com/uc?export=view&amp;id=1FPYFcaTV8-nL81JXYnGwe-fFvFvokknB
3- http://drive.google.com/uc?export=view&amp;id=1tLMLG9LDaRASx5wSqCoF-kmDLQGLqnNj</t>
  </si>
  <si>
    <t>M2_MyM_14a_5</t>
  </si>
  <si>
    <t>Quitar borde y como PNG</t>
  </si>
  <si>
    <t>https://drive.google.com/drive/folders/1R0rF0jYkmKYi8vTdgb1MfefFS1Rf5CQ3?usp=share_link</t>
  </si>
  <si>
    <t>Rectángulo dividido en cuadrados</t>
  </si>
  <si>
    <t>Un rectángulo dividido en cuadrados iguales. El contorno del rectángulo tiene una línea negra un poco gruesa, las divisiones de los cuadrados son finas y más claras. Todos los cuadrados y los 3 rectángulos del mismo color.
5 filas.
4 columnas.</t>
  </si>
  <si>
    <t>M2_G_8a_1</t>
  </si>
  <si>
    <t>https://drive.google.com/file/d/1YZwxSqkrX4v6wYn4vJwZVg5jP9O0rjHr/view?usp=share_link</t>
  </si>
  <si>
    <t>Un rectángulo dividido en cuadrados iguales. El contorno del rectángulo tiene una línea negra un poco gruesa, las divisiones de los cuadrados son finas y más claras. Todos los cuadrados y los 3 rectángulos del mismo color.
3 filas.
4 columnas.</t>
  </si>
  <si>
    <t>M2_G_8a_2</t>
  </si>
  <si>
    <t>https://drive.google.com/file/d/1mnw-6B7A528tma1ezLJuZPPou3PHwBZx/view?usp=share_link</t>
  </si>
  <si>
    <t>Un rectángulo dividido en cuadrados iguales. El contorno del rectángulo tiene una línea negra un poco gruesa, las divisiones de los cuadrados son finas y más claras. Todos los cuadrados y los 3 rectángulos del mismo color.
2 filas.
4 columnas.</t>
  </si>
  <si>
    <t>M2_G_8a_3</t>
  </si>
  <si>
    <t>https://drive.google.com/file/d/1aT5R9_myfpgnoJasEwW7aYc8JPkVtdRq/view?usp=share_link</t>
  </si>
  <si>
    <t>Puntos para diagrama de puntos</t>
  </si>
  <si>
    <t>Tres puntos sobre fondo transparente, de 3 colores diferentes. Los que más te cuadren.
Formato: png con fondo transparente
Lienzo: 42x42 px
Punto: 16x16 px</t>
  </si>
  <si>
    <t>M2_EyP_6b_1
M2_EyP_6b_2
M2_EyP_6b_3</t>
  </si>
  <si>
    <t>https://drive.google.com/drive/folders/1lj-L7rcpjWQ6lPfDOmGHI1HR-Ad9Gbrw?usp=share_link</t>
  </si>
  <si>
    <t>ejemplo de suma en recta numérica</t>
  </si>
  <si>
    <t>Algo como M1_NyO_46a_1, pero desde el 25 hasta el 32 con 7 saltitos.</t>
  </si>
  <si>
    <t>M2_NyO_23a_1</t>
  </si>
  <si>
    <t>https://drive.google.com/file/d/1bflO5eowqNm6KuqJrBcQxVcRLd-BPxnU/view?usp=share_link</t>
  </si>
  <si>
    <t>ejemplo de resta en recta numérica</t>
  </si>
  <si>
    <t>Algo como M1_NyO_47a_1, pero desde el 32 y dando 7 saltitos hasta el 25</t>
  </si>
  <si>
    <t>M2_NyO_29a_1</t>
  </si>
  <si>
    <t>https://drive.google.com/file/d/1kb5OHhk9xnsehbKXUKxRqGRDuTDtm3p2/view?usp=share_link</t>
  </si>
  <si>
    <t>Objetos con reglas</t>
  </si>
  <si>
    <t>Similar a M1_MyM_15a. Un tenedor horizontal, debajo una regla, se ve que mide 13 cm.</t>
  </si>
  <si>
    <t>M2_MyM_13a_1</t>
  </si>
  <si>
    <t>https://drive.google.com/file/d/1SxQLrOaUrVI9z8418vJhbsSp7P-6bS_V/view?usp=share_link</t>
  </si>
  <si>
    <t>Un bolígrafo horizontal, debajo una regla, se ve que mide 15 cm.</t>
  </si>
  <si>
    <t>M2_MyM_13a_2</t>
  </si>
  <si>
    <t>https://drive.google.com/file/d/1SDhTdsm9rpJkBr8rjVjFBGJ9kUTAQDYV/view?usp=share_link</t>
  </si>
  <si>
    <t>Un bolígrafo horizontal, debajo una regla, se ve que mide 6 pulgadas.</t>
  </si>
  <si>
    <t>M2_MyM_13a_3</t>
  </si>
  <si>
    <t>https://drive.google.com/file/d/14zI91Xjzkq0ASVz4vUx0uCF5j-ObAozQ/view?usp=share_link</t>
  </si>
  <si>
    <t>Unas gafas horizontales, debajo una regla, se ve que miden 14 cm.</t>
  </si>
  <si>
    <t>M2_MyM_13a_4</t>
  </si>
  <si>
    <t>https://drive.google.com/file/d/1Clyp7w-8-rWckCn8R22v9NIFHhfpaghs/view?usp=share_link</t>
  </si>
  <si>
    <t>Un lagarto horizontal, debajo una regla, se ve que mide 18 cm.</t>
  </si>
  <si>
    <t>M2_MyM_13a_5</t>
  </si>
  <si>
    <t>https://drive.google.com/file/d/1kQGOYA8Xbw175FwV72hDQerCxw59Jd6s/view?usp=share_link</t>
  </si>
  <si>
    <t>Un lagarto horizontal, debajo una regla, se ve que mide 7 pulgadas.</t>
  </si>
  <si>
    <t>M2_MyM_13a_6</t>
  </si>
  <si>
    <t>https://drive.google.com/file/d/1NJLwF0zsJQC1NT_dSJ7J1Wwr5XTC3QMH/view?usp=share_link</t>
  </si>
  <si>
    <t>Balón de fútbol</t>
  </si>
  <si>
    <t>Con calidad de icono, se va a ver a ver con tamaño de 42x42 px</t>
  </si>
  <si>
    <t>M2_EyP_3a_1</t>
  </si>
  <si>
    <t>https://drive.google.com/file/d/1w-_DTR_5-bWRHte27QhPUqqqmmJjV0B7/view?usp=share_link</t>
  </si>
  <si>
    <t>Pelota de baloncesto</t>
  </si>
  <si>
    <t>M2_EyP_3a_2</t>
  </si>
  <si>
    <t>https://drive.google.com/file/d/1ei9X6f-Ypuuzvugrpif83c14Z6ZFb3-R/view?usp=share_link</t>
  </si>
  <si>
    <t>M2_EyP_3a_3</t>
  </si>
  <si>
    <t>https://drive.google.com/file/d/1wv1_AgtvcqN5z-IuCumiGMjtOmIArWif/view?usp=share_link</t>
  </si>
  <si>
    <t>Pelota de ping pong</t>
  </si>
  <si>
    <t>M2_EyP_3a_4</t>
  </si>
  <si>
    <r>
      <rPr>
        <rFont val="Calibri"/>
        <sz val="12.0"/>
      </rPr>
      <t xml:space="preserve">Me encantan todas. El único problema que le veo a esta es que es demasiado clara y se confunde demasiado con el fondo blanco. Por mí, no te preocupes si le pones algún color poco real.
</t>
    </r>
    <r>
      <rPr>
        <rFont val="Calibri"/>
        <color rgb="FF1155CC"/>
        <sz val="12.0"/>
        <u/>
      </rPr>
      <t>https://drive.google.com/file/d/1OAhujH_RCC2_fB9F9M4XBJPaNMDjKaaC/view?usp=share_link</t>
    </r>
  </si>
  <si>
    <t>https://drive.google.com/file/d/1qpYQF4vvUUI3CAT8ngDnRCBheFxDtlnh/view?usp=share_link</t>
  </si>
  <si>
    <t>Mancha de azul</t>
  </si>
  <si>
    <t>M2_EyP_3a_5</t>
  </si>
  <si>
    <t>https://drive.google.com/file/d/1Zjdgl-kdjodfHR6gBqJ7jY9Fk0SjVwus/view?usp=share_link</t>
  </si>
  <si>
    <t>Mancha de rojo</t>
  </si>
  <si>
    <t>M2_EyP_3a_6</t>
  </si>
  <si>
    <t>https://drive.google.com/file/d/1CCfb3es9JAhmarvI49dbuHJ_FgKA_MAL/view?usp=share_link</t>
  </si>
  <si>
    <t>Mancha de amarillo</t>
  </si>
  <si>
    <t>M2_EyP_3a_7</t>
  </si>
  <si>
    <t>https://drive.google.com/file/d/15F1STRLKbbrgrUVu_x3TtVh81GxLN-NJ/view?usp=share_link</t>
  </si>
  <si>
    <t>Mancha de verde</t>
  </si>
  <si>
    <t>M2_EyP_3a_8</t>
  </si>
  <si>
    <t>https://drive.google.com/file/d/1KFJ__vGnFIFJ39jmV_UtJzYRc_HqzC1J/view?usp=share_link</t>
  </si>
  <si>
    <t>Una manzana</t>
  </si>
  <si>
    <r>
      <rPr>
        <rFont val="Calibri"/>
        <sz val="12.0"/>
      </rPr>
      <t xml:space="preserve">Se verá a un tamaño de 70px de ancho y 54px de alto.
En mi cabeza, creo que lo suyo es que se parezca a las otra imágenes que estarán en la misma actividad, pero como decidas tú:
</t>
    </r>
    <r>
      <rPr>
        <rFont val="Calibri"/>
        <color rgb="FF1155CC"/>
        <sz val="12.0"/>
        <u/>
      </rPr>
      <t>https://lemonade-assets.oneclick.es/fruits/fresa-1.png</t>
    </r>
    <r>
      <rPr>
        <rFont val="Calibri"/>
        <sz val="12.0"/>
      </rPr>
      <t xml:space="preserve"> 
</t>
    </r>
    <r>
      <rPr>
        <rFont val="Calibri"/>
        <color rgb="FF1155CC"/>
        <sz val="12.0"/>
        <u/>
      </rPr>
      <t>https://lemonade-assets.oneclick.es/fruits/limon-1.png</t>
    </r>
    <r>
      <rPr>
        <rFont val="Calibri"/>
        <sz val="12.0"/>
      </rPr>
      <t xml:space="preserve">
</t>
    </r>
    <r>
      <rPr>
        <rFont val="Calibri"/>
        <color rgb="FF1155CC"/>
        <sz val="12.0"/>
        <u/>
      </rPr>
      <t>https://lemonade-assets.oneclick.es/fruits/aguacate.png</t>
    </r>
  </si>
  <si>
    <t>M2_EyP_2a_1</t>
  </si>
  <si>
    <t>https://drive.google.com/file/d/1PA2AvDKh60DpYb3fu3OaTe4RbDKY3KjZ/view?usp=share_link</t>
  </si>
  <si>
    <t>Cobaya blanca</t>
  </si>
  <si>
    <t>Creo que saldrá como máximo con un ancho y alto de 70px. Decide la altura necesaria, que no quede mucho espacio vacío arriba y abajo en el liezo. Es decir, que la imagen quede bastante cerca del borde.</t>
  </si>
  <si>
    <t>M2_EyP_2a_2</t>
  </si>
  <si>
    <t>https://drive.google.com/file/d/1LzDZEB8X-Q71CpRMBpXF-q2R-D3T1LfR/view?usp=share_link</t>
  </si>
  <si>
    <t>Cobaya negra</t>
  </si>
  <si>
    <t>M2_EyP_2a_3</t>
  </si>
  <si>
    <t>https://drive.google.com/file/d/1WfNbFTOwkajLHFLYR_hC5w1TstWGB8P4/view?usp=share_link</t>
  </si>
  <si>
    <t>Cobaya marrón</t>
  </si>
  <si>
    <t>M2_EyP_2a_4</t>
  </si>
  <si>
    <t>https://drive.google.com/file/d/1_vydKfc8jmaFUfgR2c49KspmR-gIH8Vc/view?usp=share_link</t>
  </si>
  <si>
    <t>Cobaya gris</t>
  </si>
  <si>
    <t>M2_EyP_2a_5</t>
  </si>
  <si>
    <t>https://drive.google.com/file/d/199DDnEyOA_YYf_2ezDilv8aF7oOyqFtV/view?usp=share_link</t>
  </si>
  <si>
    <t>Coche</t>
  </si>
  <si>
    <t>M2_EyP_2a_6</t>
  </si>
  <si>
    <t>https://drive.google.com/file/d/18KtN3G1HXHwvrP8O-RgJWl-Sag4oK075/view?usp=share_link</t>
  </si>
  <si>
    <t>Moto</t>
  </si>
  <si>
    <t>M2_EyP_2a_7</t>
  </si>
  <si>
    <t>https://drive.google.com/file/d/1qQc9Ya8UI_Mi0CLmf6XESBVV1nfvogcN/view?usp=share_link</t>
  </si>
  <si>
    <t>Bicicleta</t>
  </si>
  <si>
    <t>M2_EyP_2a_8</t>
  </si>
  <si>
    <t>https://drive.google.com/file/d/1ttgAK_3grmQEf8xSfrVRl22Z-w4XIfuv/view?usp=share_link</t>
  </si>
  <si>
    <t>Patinete</t>
  </si>
  <si>
    <t>M2_EyP_2a_9</t>
  </si>
  <si>
    <t>https://drive.google.com/file/d/1BBDCMcGDhY3ojXHF93DC1UMaUe4BfATU/view?usp=share_link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</si>
  <si>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</si>
  <si>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</si>
  <si>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</si>
  <si>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</si>
  <si>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</si>
  <si>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</si>
  <si>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</si>
  <si>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</si>
  <si>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</si>
  <si>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</si>
  <si>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</si>
  <si>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</si>
  <si>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</si>
  <si>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</si>
  <si>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</si>
  <si>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</si>
  <si>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</si>
  <si>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Se puede dibujar la imagen.</t>
  </si>
  <si>
    <t>Pendiente de revisar</t>
  </si>
  <si>
    <t>Autor</t>
  </si>
  <si>
    <t>Se puede revisar la imagen para recibir OK o comentarios.</t>
  </si>
  <si>
    <t>Se puede corregir la imagen a partir de los comentarios.</t>
  </si>
  <si>
    <t>Imagen terminada.</t>
  </si>
  <si>
    <t>\"type\": \"bar\"</t>
  </si>
  <si>
    <t>Gráfico de barras</t>
  </si>
  <si>
    <t>\"type\": \"line\"</t>
  </si>
  <si>
    <t>Curva de frecuencias</t>
  </si>
  <si>
    <t>\"type\": \"pie\"</t>
  </si>
  <si>
    <t>Gráfico de sectores</t>
  </si>
  <si>
    <t>Choice matrix – inline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</si>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</sst>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42">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sz val="12.0"/>
      <color rgb="FF0000FF"/>
      <name val="Calibri"/>
    </font>
    <font>
      <u/>
      <sz val="12.0"/>
      <color rgb="FF000000"/>
      <name val="Calibri"/>
    </font>
    <font>
      <u/>
      <sz val="12.0"/>
      <color rgb="FF0000FF"/>
      <name val="Calibri"/>
    </font>
    <font>
      <sz val="12.0"/>
      <color rgb="FF202124"/>
      <name val="Calibri"/>
    </font>
    <font>
      <sz val="12.0"/>
      <color rgb="FFEA4335"/>
      <name val="Calibri"/>
    </font>
    <font>
      <color theme="1"/>
      <name val="Arial"/>
    </font>
    <font>
      <u/>
      <sz val="12.0"/>
      <color rgb="FF0000FF"/>
      <name val="Calibri"/>
    </font>
    <font>
      <u/>
      <sz val="12.0"/>
      <color rgb="FF0000FF"/>
      <name val="Calibri"/>
    </font>
    <font>
      <u/>
      <sz val="12.0"/>
      <color rgb="FF0000FF"/>
      <name val="Calibri"/>
    </font>
    <font>
      <sz val="12.0"/>
      <color rgb="FF000000"/>
      <name val="Docs-Calibri"/>
    </font>
    <font>
      <u/>
      <sz val="12.0"/>
      <color rgb="FF1155CC"/>
      <name val="Calibri"/>
    </font>
    <font>
      <u/>
      <sz val="12.0"/>
      <color rgb="FF1155CC"/>
      <name val="Calibri"/>
    </font>
    <font>
      <u/>
      <sz val="12.0"/>
      <color rgb="FF0000FF"/>
      <name val="Calibri"/>
    </font>
    <font>
      <u/>
      <color rgb="FF0000FF"/>
    </font>
    <font>
      <u/>
      <sz val="12.0"/>
      <color theme="1"/>
      <name val="Calibri"/>
    </font>
    <font>
      <u/>
      <sz val="12.0"/>
      <color rgb="FF000000"/>
      <name val="Calibri"/>
    </font>
    <font>
      <u/>
      <sz val="12.0"/>
      <color rgb="FF0000FF"/>
      <name val="Calibri"/>
    </font>
    <font>
      <u/>
      <sz val="12.0"/>
      <color rgb="FF1155CC"/>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u/>
      <sz val="12.0"/>
      <color rgb="FF0000FF"/>
      <name val="Calibri"/>
    </font>
    <font>
      <u/>
      <sz val="12.0"/>
      <color rgb="FF0000FF"/>
      <name val="Calibri"/>
    </font>
    <font>
      <u/>
      <sz val="12.0"/>
      <color rgb="FF0000FF"/>
      <name val="Calibri"/>
    </font>
    <font>
      <u/>
      <sz val="12.0"/>
      <color rgb="FF1155CC"/>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theme="0"/>
        <bgColor theme="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FF2CC"/>
        <bgColor rgb="FFFFF2CC"/>
      </patternFill>
    </fill>
    <fill>
      <patternFill patternType="solid">
        <fgColor rgb="FFB7E1CD"/>
        <bgColor rgb="FFB7E1CD"/>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3" numFmtId="0" xfId="0" applyAlignment="1" applyFont="1">
      <alignment horizontal="left" readingOrder="0" shrinkToFit="0" vertical="bottom" wrapText="1"/>
    </xf>
    <xf borderId="0" fillId="0" fontId="3"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7" fontId="3" numFmtId="0" xfId="0" applyAlignment="1" applyFont="1">
      <alignment horizontal="center" shrinkToFit="0" vertical="center" wrapText="1"/>
    </xf>
    <xf borderId="0" fillId="7" fontId="3" numFmtId="0" xfId="0" applyAlignment="1" applyFont="1">
      <alignment readingOrder="0" shrinkToFit="0" vertical="center" wrapText="1"/>
    </xf>
    <xf borderId="0" fillId="0" fontId="3" numFmtId="11" xfId="0" applyAlignment="1" applyFont="1" applyNumberFormat="1">
      <alignment shrinkToFit="0" vertical="center" wrapText="1"/>
    </xf>
    <xf borderId="0" fillId="0" fontId="5" numFmtId="0" xfId="0" applyAlignment="1" applyFont="1">
      <alignment shrinkToFit="0" vertical="center" wrapText="1"/>
    </xf>
    <xf borderId="0" fillId="7" fontId="3" numFmtId="0" xfId="0" applyAlignment="1" applyFont="1">
      <alignment horizontal="center"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8" fontId="3" numFmtId="0" xfId="0" applyAlignment="1" applyFill="1" applyFont="1">
      <alignment readingOrder="0" shrinkToFit="0" vertical="center" wrapText="1"/>
    </xf>
    <xf borderId="0" fillId="7" fontId="3" numFmtId="0" xfId="0" applyAlignment="1" applyFont="1">
      <alignment shrinkToFit="0" vertical="center" wrapText="1"/>
    </xf>
    <xf borderId="0" fillId="7" fontId="5" numFmtId="0" xfId="0" applyAlignment="1" applyFont="1">
      <alignment horizontal="left" readingOrder="0" shrinkToFit="0" wrapText="1"/>
    </xf>
    <xf borderId="0" fillId="7"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6" numFmtId="0" xfId="0" applyAlignment="1" applyFont="1">
      <alignment readingOrder="0" shrinkToFit="0" vertical="center" wrapText="1"/>
    </xf>
    <xf borderId="0" fillId="9" fontId="5" numFmtId="0" xfId="0" applyAlignment="1" applyFill="1" applyFont="1">
      <alignment horizontal="left" readingOrder="0" shrinkToFit="0" vertical="center" wrapText="1"/>
    </xf>
    <xf borderId="0" fillId="7" fontId="5" numFmtId="0" xfId="0" applyAlignment="1" applyFont="1">
      <alignment horizontal="left" readingOrder="0" shrinkToFit="0" vertical="center" wrapText="1"/>
    </xf>
    <xf borderId="0" fillId="0" fontId="3" numFmtId="0" xfId="0" applyAlignment="1" applyFont="1">
      <alignment vertical="center"/>
    </xf>
    <xf borderId="0" fillId="10" fontId="3" numFmtId="0" xfId="0" applyAlignment="1" applyFill="1" applyFont="1">
      <alignment shrinkToFit="0" vertical="center" wrapText="1"/>
    </xf>
    <xf borderId="0" fillId="0" fontId="1" numFmtId="0" xfId="0" applyAlignment="1" applyFont="1">
      <alignment horizontal="left" shrinkToFit="0" vertical="center" wrapText="1"/>
    </xf>
    <xf borderId="0" fillId="0" fontId="3" numFmtId="164" xfId="0" applyAlignment="1" applyFont="1" applyNumberFormat="1">
      <alignment horizontal="center" shrinkToFit="0" vertical="center" wrapText="1"/>
    </xf>
    <xf borderId="0" fillId="0" fontId="1" numFmtId="0" xfId="0" applyAlignment="1" applyFont="1">
      <alignment horizontal="left" shrinkToFit="0" vertical="center" wrapText="1"/>
    </xf>
    <xf borderId="0" fillId="0" fontId="5"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8" numFmtId="0" xfId="0" applyAlignment="1" applyFont="1">
      <alignment readingOrder="0" shrinkToFit="0" vertical="center" wrapText="1"/>
    </xf>
    <xf borderId="0" fillId="7" fontId="5"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9" numFmtId="0" xfId="0" applyAlignment="1" applyFont="1">
      <alignment shrinkToFit="0" vertical="center" wrapText="1"/>
    </xf>
    <xf borderId="0" fillId="0" fontId="3" numFmtId="11" xfId="0" applyAlignment="1" applyFont="1" applyNumberFormat="1">
      <alignment readingOrder="0" shrinkToFit="0" vertical="center" wrapText="1"/>
    </xf>
    <xf borderId="0" fillId="11" fontId="9"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shrinkToFit="0" vertical="center" wrapText="1"/>
    </xf>
    <xf borderId="0" fillId="0" fontId="10" numFmtId="0" xfId="0" applyAlignment="1" applyFont="1">
      <alignment horizontal="center" shrinkToFit="0" vertical="center" wrapText="1"/>
    </xf>
    <xf borderId="0" fillId="0" fontId="11" numFmtId="0" xfId="0" applyAlignment="1" applyFont="1">
      <alignment vertical="center"/>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0" fontId="3" numFmtId="0" xfId="0" applyAlignment="1" applyFont="1">
      <alignment horizontal="center" shrinkToFit="0" vertical="center" wrapText="1"/>
    </xf>
    <xf borderId="0" fillId="13" fontId="3" numFmtId="0" xfId="0" applyAlignment="1" applyFill="1" applyFont="1">
      <alignment horizontal="center" shrinkToFit="0" vertical="center" wrapText="1"/>
    </xf>
    <xf borderId="1" fillId="0" fontId="3" numFmtId="0" xfId="0" applyAlignment="1" applyBorder="1" applyFont="1">
      <alignment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3" fillId="0" fontId="1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0" fillId="7" fontId="5" numFmtId="0" xfId="0" applyAlignment="1" applyFont="1">
      <alignment horizontal="left" readingOrder="0"/>
    </xf>
    <xf borderId="0" fillId="0" fontId="13" numFmtId="0" xfId="0" applyAlignment="1" applyFont="1">
      <alignment readingOrder="0" shrinkToFit="0" vertical="center" wrapText="1"/>
    </xf>
    <xf borderId="1" fillId="0" fontId="3" numFmtId="0" xfId="0" applyAlignment="1" applyBorder="1" applyFont="1">
      <alignment readingOrder="0" shrinkToFit="0" vertical="center" wrapText="1"/>
    </xf>
    <xf borderId="3" fillId="0" fontId="14"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0" fillId="7" fontId="15" numFmtId="0" xfId="0" applyAlignment="1" applyFont="1">
      <alignment horizontal="center" readingOrder="0" vertical="center"/>
    </xf>
    <xf borderId="0" fillId="7" fontId="15" numFmtId="0" xfId="0" applyAlignment="1" applyFont="1">
      <alignment horizontal="left" readingOrder="0"/>
    </xf>
    <xf borderId="0" fillId="0" fontId="3" numFmtId="165" xfId="0" applyAlignment="1" applyFont="1" applyNumberFormat="1">
      <alignment horizontal="center" shrinkToFit="0" vertical="center" wrapText="1"/>
    </xf>
    <xf borderId="1" fillId="0" fontId="16" numFmtId="0" xfId="0" applyAlignment="1" applyBorder="1" applyFont="1">
      <alignment readingOrder="0" shrinkToFit="0" vertical="center" wrapText="1"/>
    </xf>
    <xf borderId="0" fillId="7" fontId="5" numFmtId="0" xfId="0" applyAlignment="1" applyFont="1">
      <alignment horizontal="center" readingOrder="0"/>
    </xf>
    <xf borderId="0" fillId="0" fontId="17" numFmtId="0" xfId="0" applyAlignment="1" applyFont="1">
      <alignment readingOrder="0" shrinkToFit="0" vertical="center" wrapText="1"/>
    </xf>
    <xf borderId="0" fillId="7" fontId="5" numFmtId="0" xfId="0" applyAlignment="1" applyFont="1">
      <alignment horizontal="center" readingOrder="0" vertical="center"/>
    </xf>
    <xf borderId="0" fillId="7" fontId="15" numFmtId="0" xfId="0" applyAlignment="1" applyFont="1">
      <alignment horizontal="center" readingOrder="0"/>
    </xf>
    <xf borderId="1" fillId="0" fontId="3" numFmtId="0" xfId="0" applyAlignment="1" applyBorder="1" applyFont="1">
      <alignment horizontal="left" readingOrder="0" shrinkToFit="0" vertical="center" wrapText="1"/>
    </xf>
    <xf borderId="0" fillId="0" fontId="18"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19"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shrinkToFit="0" vertical="center" wrapText="1"/>
    </xf>
    <xf borderId="0" fillId="7" fontId="22" numFmtId="0" xfId="0" applyAlignment="1" applyFont="1">
      <alignment readingOrder="0" shrinkToFit="0" vertical="center" wrapText="1"/>
    </xf>
    <xf borderId="0" fillId="7" fontId="23" numFmtId="0" xfId="0" applyAlignment="1" applyFont="1">
      <alignment readingOrder="0" shrinkToFit="0" vertical="center" wrapText="1"/>
    </xf>
    <xf borderId="1" fillId="0" fontId="24" numFmtId="0" xfId="0" applyAlignment="1" applyBorder="1" applyFont="1">
      <alignment readingOrder="0" shrinkToFit="0" vertical="center" wrapText="1"/>
    </xf>
    <xf borderId="1" fillId="0" fontId="25"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shrinkToFit="0" vertical="center" wrapText="1"/>
    </xf>
    <xf borderId="0" fillId="7" fontId="26" numFmtId="0" xfId="0" applyAlignment="1" applyFont="1">
      <alignment horizontal="left" readingOrder="0" shrinkToFit="0" vertical="center" wrapText="1"/>
    </xf>
    <xf borderId="0" fillId="7" fontId="5" numFmtId="0" xfId="0" applyAlignment="1" applyFont="1">
      <alignment horizontal="left" readingOrder="0" shrinkToFit="0" vertical="center" wrapText="1"/>
    </xf>
    <xf borderId="3" fillId="0" fontId="3" numFmtId="0" xfId="0" applyAlignment="1" applyBorder="1" applyFont="1">
      <alignment readingOrder="0" shrinkToFit="0" vertical="center" wrapText="1"/>
    </xf>
    <xf borderId="0" fillId="0" fontId="11" numFmtId="0" xfId="0" applyAlignment="1" applyFont="1">
      <alignment shrinkToFit="0" vertical="center" wrapText="1"/>
    </xf>
    <xf borderId="0" fillId="0" fontId="11" numFmtId="0" xfId="0" applyAlignment="1" applyFont="1">
      <alignment shrinkToFit="0" vertical="center" wrapText="1"/>
    </xf>
    <xf borderId="0" fillId="0" fontId="27" numFmtId="0" xfId="0" applyAlignment="1" applyFont="1">
      <alignment readingOrder="0" shrinkToFit="0" vertical="center" wrapText="1"/>
    </xf>
    <xf borderId="0" fillId="0" fontId="5" numFmtId="0" xfId="0" applyAlignment="1" applyFont="1">
      <alignment readingOrder="0" shrinkToFit="0" vertical="center" wrapText="1"/>
    </xf>
    <xf borderId="1" fillId="0" fontId="3" numFmtId="0" xfId="0" applyAlignment="1" applyBorder="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1"/>
    </xf>
    <xf borderId="0" fillId="0" fontId="11" numFmtId="0" xfId="0" applyFont="1"/>
    <xf borderId="1" fillId="0" fontId="6" numFmtId="0" xfId="0" applyAlignment="1" applyBorder="1" applyFont="1">
      <alignment readingOrder="0" shrinkToFit="0" wrapText="1"/>
    </xf>
    <xf borderId="1" fillId="0" fontId="3" numFmtId="0" xfId="0" applyAlignment="1" applyBorder="1" applyFont="1">
      <alignment shrinkToFit="0" wrapText="1"/>
    </xf>
    <xf borderId="0" fillId="0" fontId="28" numFmtId="0" xfId="0" applyAlignment="1" applyFont="1">
      <alignment readingOrder="0" shrinkToFit="0" wrapText="1"/>
    </xf>
    <xf borderId="0" fillId="0" fontId="3" numFmtId="0" xfId="0" applyAlignment="1" applyFont="1">
      <alignment shrinkToFit="0" wrapText="1"/>
    </xf>
    <xf borderId="0" fillId="0" fontId="29" numFmtId="0" xfId="0" applyAlignment="1" applyFont="1">
      <alignment readingOrder="0" shrinkToFit="0" wrapText="1"/>
    </xf>
    <xf borderId="1" fillId="0" fontId="5" numFmtId="0" xfId="0" applyAlignment="1" applyBorder="1" applyFont="1">
      <alignment readingOrder="0" shrinkToFit="0" wrapText="1"/>
    </xf>
    <xf borderId="0" fillId="0" fontId="3" numFmtId="0" xfId="0" applyAlignment="1" applyFont="1">
      <alignment vertical="center"/>
    </xf>
    <xf borderId="0" fillId="0" fontId="5" numFmtId="0" xfId="0" applyAlignment="1" applyFont="1">
      <alignment horizontal="center" readingOrder="0" vertical="center"/>
    </xf>
    <xf borderId="0" fillId="0" fontId="3" numFmtId="0" xfId="0" applyAlignment="1" applyFont="1">
      <alignment readingOrder="0" shrinkToFit="0" wrapText="1"/>
    </xf>
    <xf borderId="0" fillId="0" fontId="3" numFmtId="0" xfId="0" applyAlignment="1" applyFont="1">
      <alignment readingOrder="0" shrinkToFit="0" vertical="center" wrapText="1"/>
    </xf>
    <xf borderId="3" fillId="0" fontId="30" numFmtId="0" xfId="0" applyAlignment="1" applyBorder="1" applyFont="1">
      <alignment readingOrder="0" shrinkToFit="0" wrapText="1"/>
    </xf>
    <xf borderId="0" fillId="0" fontId="6" numFmtId="0" xfId="0" applyAlignment="1" applyFont="1">
      <alignment readingOrder="0" shrinkToFit="0" wrapText="1"/>
    </xf>
    <xf borderId="0" fillId="7" fontId="31" numFmtId="0" xfId="0" applyAlignment="1" applyFont="1">
      <alignment readingOrder="0" shrinkToFit="0" wrapText="1"/>
    </xf>
    <xf borderId="0" fillId="7" fontId="3" numFmtId="0" xfId="0" applyAlignment="1" applyFont="1">
      <alignment readingOrder="0" shrinkToFit="0" wrapText="1"/>
    </xf>
    <xf borderId="0" fillId="0" fontId="3" numFmtId="0" xfId="0" applyAlignment="1" applyFont="1">
      <alignment horizontal="center" shrinkToFit="0" wrapText="1"/>
    </xf>
    <xf borderId="0" fillId="0" fontId="32" numFmtId="0" xfId="0" applyAlignment="1" applyFont="1">
      <alignment readingOrder="0" shrinkToFit="0" wrapText="1"/>
    </xf>
    <xf borderId="4" fillId="14" fontId="33" numFmtId="0" xfId="0" applyAlignment="1" applyBorder="1" applyFill="1" applyFont="1">
      <alignment horizontal="center" vertical="bottom"/>
    </xf>
    <xf borderId="5" fillId="0" fontId="34" numFmtId="0" xfId="0" applyBorder="1" applyFont="1"/>
    <xf borderId="6" fillId="0" fontId="34" numFmtId="0" xfId="0" applyBorder="1" applyFont="1"/>
    <xf borderId="0" fillId="0" fontId="11" numFmtId="0" xfId="0" applyAlignment="1" applyFont="1">
      <alignment vertical="bottom"/>
    </xf>
    <xf borderId="4" fillId="15" fontId="35" numFmtId="164" xfId="0" applyAlignment="1" applyBorder="1" applyFill="1" applyFont="1" applyNumberFormat="1">
      <alignment horizontal="center" readingOrder="0" vertical="bottom"/>
    </xf>
    <xf borderId="7" fillId="15" fontId="35" numFmtId="164" xfId="0" applyAlignment="1" applyBorder="1" applyFont="1" applyNumberFormat="1">
      <alignment horizontal="center" readingOrder="0" vertical="bottom"/>
    </xf>
    <xf borderId="7" fillId="15" fontId="35" numFmtId="0" xfId="0" applyAlignment="1" applyBorder="1" applyFont="1">
      <alignment readingOrder="0" vertical="bottom"/>
    </xf>
    <xf borderId="7" fillId="0" fontId="36" numFmtId="0" xfId="0" applyAlignment="1" applyBorder="1" applyFont="1">
      <alignment horizontal="right" vertical="bottom"/>
    </xf>
    <xf borderId="7" fillId="0" fontId="36" numFmtId="166" xfId="0" applyAlignment="1" applyBorder="1" applyFont="1" applyNumberFormat="1">
      <alignment horizontal="right" vertical="bottom"/>
    </xf>
    <xf borderId="7" fillId="14" fontId="36" numFmtId="0" xfId="0" applyAlignment="1" applyBorder="1" applyFont="1">
      <alignment horizontal="center" readingOrder="0" shrinkToFit="0" vertical="bottom" wrapText="0"/>
    </xf>
    <xf borderId="7" fillId="0" fontId="36" numFmtId="9" xfId="0" applyAlignment="1" applyBorder="1" applyFont="1" applyNumberFormat="1">
      <alignment horizontal="right" shrinkToFit="0" vertical="bottom" wrapText="0"/>
    </xf>
    <xf borderId="7" fillId="15" fontId="35" numFmtId="0" xfId="0" applyAlignment="1" applyBorder="1" applyFont="1">
      <alignment vertical="bottom"/>
    </xf>
    <xf borderId="7" fillId="15" fontId="35" numFmtId="0" xfId="0" applyAlignment="1" applyBorder="1" applyFont="1">
      <alignment vertical="bottom"/>
    </xf>
    <xf borderId="7" fillId="14" fontId="36" numFmtId="166" xfId="0" applyAlignment="1" applyBorder="1" applyFont="1" applyNumberFormat="1">
      <alignment horizontal="right" vertical="bottom"/>
    </xf>
    <xf borderId="7" fillId="14" fontId="36" numFmtId="0" xfId="0" applyAlignment="1" applyBorder="1" applyFont="1">
      <alignment horizontal="center" shrinkToFit="0" vertical="bottom" wrapText="0"/>
    </xf>
    <xf borderId="7" fillId="14" fontId="36" numFmtId="9" xfId="0" applyAlignment="1" applyBorder="1" applyFont="1" applyNumberFormat="1">
      <alignment horizontal="right" shrinkToFit="0" vertical="bottom" wrapText="0"/>
    </xf>
    <xf borderId="0" fillId="0" fontId="11" numFmtId="0" xfId="0" applyAlignment="1" applyFont="1">
      <alignment vertical="bottom"/>
    </xf>
    <xf borderId="0" fillId="0" fontId="11" numFmtId="164" xfId="0" applyAlignment="1" applyFont="1" applyNumberFormat="1">
      <alignment vertical="bottom"/>
    </xf>
    <xf borderId="0" fillId="0" fontId="11" numFmtId="164" xfId="0" applyAlignment="1" applyFont="1" applyNumberFormat="1">
      <alignment horizontal="right" vertical="bottom"/>
    </xf>
    <xf borderId="0" fillId="0" fontId="11" numFmtId="164" xfId="0" applyAlignment="1" applyFont="1" applyNumberFormat="1">
      <alignment horizontal="center" vertical="bottom"/>
    </xf>
    <xf borderId="4" fillId="14" fontId="33" numFmtId="10" xfId="0" applyAlignment="1" applyBorder="1" applyFont="1" applyNumberFormat="1">
      <alignment horizontal="center" vertical="bottom"/>
    </xf>
    <xf borderId="7" fillId="0" fontId="36" numFmtId="10" xfId="0" applyAlignment="1" applyBorder="1" applyFont="1" applyNumberFormat="1">
      <alignment horizontal="right" vertical="bottom"/>
    </xf>
    <xf borderId="7" fillId="0" fontId="36" numFmtId="0" xfId="0" applyAlignment="1" applyBorder="1" applyFont="1">
      <alignment horizontal="right" vertical="bottom"/>
    </xf>
    <xf borderId="7" fillId="14" fontId="11" numFmtId="9" xfId="0" applyAlignment="1" applyBorder="1" applyFont="1" applyNumberFormat="1">
      <alignment shrinkToFit="0" vertical="bottom" wrapText="0"/>
    </xf>
    <xf borderId="7" fillId="14" fontId="11" numFmtId="9" xfId="0" applyAlignment="1" applyBorder="1" applyFont="1" applyNumberFormat="1">
      <alignment horizontal="right" shrinkToFit="0" vertical="bottom" wrapText="0"/>
    </xf>
    <xf borderId="0" fillId="0" fontId="11" numFmtId="10" xfId="0" applyAlignment="1" applyFont="1" applyNumberFormat="1">
      <alignment vertical="bottom"/>
    </xf>
    <xf borderId="0" fillId="0" fontId="11" numFmtId="9" xfId="0" applyAlignment="1" applyFont="1" applyNumberFormat="1">
      <alignment vertical="bottom"/>
    </xf>
    <xf borderId="0" fillId="0" fontId="11" numFmtId="9" xfId="0" applyAlignment="1" applyFont="1" applyNumberFormat="1">
      <alignment horizontal="right" vertical="bottom"/>
    </xf>
    <xf borderId="0" fillId="0" fontId="11" numFmtId="0" xfId="0" applyAlignment="1" applyFont="1">
      <alignment horizontal="center" vertical="bottom"/>
    </xf>
    <xf borderId="7" fillId="14" fontId="33" numFmtId="0" xfId="0" applyAlignment="1" applyBorder="1" applyFont="1">
      <alignment horizontal="center" readingOrder="0" shrinkToFit="0" vertical="bottom" wrapText="0"/>
    </xf>
    <xf borderId="7" fillId="14" fontId="36" numFmtId="0" xfId="0" applyAlignment="1" applyBorder="1" applyFont="1">
      <alignment horizontal="center" shrinkToFit="0" vertical="bottom" wrapText="0"/>
    </xf>
    <xf borderId="0" fillId="0" fontId="11" numFmtId="0" xfId="0" applyAlignment="1" applyFont="1">
      <alignment shrinkToFit="0" vertical="bottom" wrapText="0"/>
    </xf>
    <xf borderId="0" fillId="0" fontId="11" numFmtId="9" xfId="0" applyAlignment="1" applyFont="1" applyNumberFormat="1">
      <alignmen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horizontal="center" shrinkToFit="0" vertical="bottom" wrapText="0"/>
    </xf>
    <xf borderId="4" fillId="15" fontId="35" numFmtId="164" xfId="0" applyAlignment="1" applyBorder="1" applyFont="1" applyNumberFormat="1">
      <alignment horizontal="center" readingOrder="0" shrinkToFit="0" vertical="bottom" wrapText="0"/>
    </xf>
    <xf borderId="7" fillId="0" fontId="11" numFmtId="9" xfId="0" applyAlignment="1" applyBorder="1" applyFont="1" applyNumberFormat="1">
      <alignment shrinkToFit="0" vertical="bottom" wrapText="0"/>
    </xf>
    <xf borderId="0" fillId="16" fontId="37" numFmtId="0" xfId="0" applyAlignment="1" applyFill="1" applyFont="1">
      <alignment horizontal="center" vertical="center"/>
    </xf>
    <xf borderId="7" fillId="16" fontId="37" numFmtId="0" xfId="0" applyAlignment="1" applyBorder="1" applyFont="1">
      <alignment horizontal="center" vertical="center"/>
    </xf>
    <xf borderId="7" fillId="16" fontId="37" numFmtId="0" xfId="0" applyAlignment="1" applyBorder="1" applyFont="1">
      <alignment horizontal="center" shrinkToFit="0" vertical="center" wrapText="1"/>
    </xf>
    <xf borderId="7" fillId="14" fontId="38" numFmtId="0" xfId="0" applyAlignment="1" applyBorder="1" applyFont="1">
      <alignment horizontal="center" readingOrder="0" shrinkToFit="0" vertical="center" wrapText="1"/>
    </xf>
    <xf borderId="7" fillId="14" fontId="38" numFmtId="0" xfId="0" applyAlignment="1" applyBorder="1" applyFont="1">
      <alignment horizontal="center" readingOrder="0" vertical="center"/>
    </xf>
    <xf borderId="7" fillId="14" fontId="38" numFmtId="0" xfId="0" applyAlignment="1" applyBorder="1" applyFont="1">
      <alignment horizontal="left" readingOrder="0" shrinkToFit="0" vertical="center" wrapText="1"/>
    </xf>
    <xf borderId="7" fillId="11" fontId="38" numFmtId="0" xfId="0" applyAlignment="1" applyBorder="1" applyFont="1">
      <alignment horizontal="center" readingOrder="0" shrinkToFit="0" vertical="center" wrapText="1"/>
    </xf>
    <xf borderId="7" fillId="11" fontId="38" numFmtId="0" xfId="0" applyAlignment="1" applyBorder="1" applyFont="1">
      <alignment horizontal="center" readingOrder="0" vertical="center"/>
    </xf>
    <xf borderId="7" fillId="11" fontId="38" numFmtId="0" xfId="0" applyAlignment="1" applyBorder="1" applyFont="1">
      <alignment horizontal="left" readingOrder="0" shrinkToFit="0" vertical="center" wrapText="1"/>
    </xf>
    <xf borderId="7" fillId="17" fontId="38" numFmtId="0" xfId="0" applyAlignment="1" applyBorder="1" applyFill="1" applyFont="1">
      <alignment horizontal="center" readingOrder="0" shrinkToFit="0" vertical="center" wrapText="1"/>
    </xf>
    <xf borderId="7" fillId="17" fontId="38" numFmtId="0" xfId="0" applyAlignment="1" applyBorder="1" applyFont="1">
      <alignment horizontal="center" readingOrder="0" vertical="center"/>
    </xf>
    <xf borderId="7" fillId="17" fontId="38" numFmtId="0" xfId="0" applyAlignment="1" applyBorder="1" applyFont="1">
      <alignment horizontal="left" readingOrder="0" shrinkToFit="0" vertical="center" wrapText="1"/>
    </xf>
    <xf borderId="7" fillId="18" fontId="38" numFmtId="0" xfId="0" applyAlignment="1" applyBorder="1" applyFill="1" applyFont="1">
      <alignment horizontal="center" readingOrder="0" shrinkToFit="0" vertical="center" wrapText="1"/>
    </xf>
    <xf borderId="7" fillId="18" fontId="38" numFmtId="0" xfId="0" applyAlignment="1" applyBorder="1" applyFont="1">
      <alignment horizontal="left" readingOrder="0" shrinkToFit="0" vertical="center" wrapText="1"/>
    </xf>
    <xf borderId="7" fillId="13" fontId="38" numFmtId="0" xfId="0" applyAlignment="1" applyBorder="1" applyFont="1">
      <alignment horizontal="center" readingOrder="0" shrinkToFit="0" vertical="center" wrapText="1"/>
    </xf>
    <xf borderId="7" fillId="13" fontId="38" numFmtId="0" xfId="0" applyAlignment="1" applyBorder="1" applyFont="1">
      <alignment horizontal="center" readingOrder="0" vertical="center"/>
    </xf>
    <xf borderId="7" fillId="13" fontId="38" numFmtId="0" xfId="0" applyAlignment="1" applyBorder="1" applyFont="1">
      <alignment readingOrder="0" shrinkToFit="0" vertical="center" wrapText="1"/>
    </xf>
    <xf borderId="7" fillId="0" fontId="11" numFmtId="0" xfId="0" applyAlignment="1" applyBorder="1" applyFont="1">
      <alignment vertical="center"/>
    </xf>
    <xf borderId="4" fillId="16" fontId="37" numFmtId="0" xfId="0" applyAlignment="1" applyBorder="1" applyFont="1">
      <alignment horizontal="center" vertical="center"/>
    </xf>
    <xf borderId="7" fillId="16" fontId="37" numFmtId="0" xfId="0" applyAlignment="1" applyBorder="1" applyFont="1">
      <alignment horizontal="center" vertical="center"/>
    </xf>
    <xf borderId="7" fillId="0" fontId="38" numFmtId="0" xfId="0" applyAlignment="1" applyBorder="1" applyFont="1">
      <alignment vertical="center"/>
    </xf>
    <xf borderId="7" fillId="0" fontId="38" numFmtId="0" xfId="0" applyAlignment="1" applyBorder="1" applyFont="1">
      <alignment shrinkToFit="0" vertical="center" wrapText="1"/>
    </xf>
    <xf borderId="7" fillId="12" fontId="38" numFmtId="0" xfId="0" applyAlignment="1" applyBorder="1" applyFont="1">
      <alignment horizontal="center" shrinkToFit="0" vertical="center" wrapText="1"/>
    </xf>
    <xf borderId="7" fillId="12" fontId="38" numFmtId="0" xfId="0" applyAlignment="1" applyBorder="1" applyFont="1">
      <alignment shrinkToFit="0" vertical="center" wrapText="1"/>
    </xf>
    <xf borderId="7" fillId="3" fontId="38" numFmtId="0" xfId="0" applyAlignment="1" applyBorder="1" applyFont="1">
      <alignment horizontal="center" shrinkToFit="0" vertical="center" wrapText="1"/>
    </xf>
    <xf borderId="7" fillId="3" fontId="38" numFmtId="0" xfId="0" applyAlignment="1" applyBorder="1" applyFont="1">
      <alignment shrinkToFit="0" vertical="center" wrapText="1"/>
    </xf>
    <xf borderId="7" fillId="10" fontId="38" numFmtId="0" xfId="0" applyAlignment="1" applyBorder="1" applyFont="1">
      <alignment horizontal="center" shrinkToFit="0" vertical="center" wrapText="1"/>
    </xf>
    <xf borderId="7" fillId="10" fontId="38" numFmtId="0" xfId="0" applyAlignment="1" applyBorder="1" applyFont="1">
      <alignment shrinkToFit="0" vertical="center" wrapText="1"/>
    </xf>
    <xf borderId="7" fillId="13" fontId="38" numFmtId="0" xfId="0" applyAlignment="1" applyBorder="1" applyFont="1">
      <alignment horizontal="center" shrinkToFit="0" vertical="center" wrapText="1"/>
    </xf>
    <xf borderId="7" fillId="13" fontId="38" numFmtId="0" xfId="0" applyAlignment="1" applyBorder="1" applyFont="1">
      <alignment shrinkToFit="0" vertical="center" wrapText="1"/>
    </xf>
    <xf borderId="0" fillId="0" fontId="39" numFmtId="0" xfId="0" applyAlignment="1" applyFont="1">
      <alignment vertical="center"/>
    </xf>
    <xf borderId="7" fillId="0" fontId="11" numFmtId="0" xfId="0" applyAlignment="1" applyBorder="1" applyFont="1">
      <alignment vertical="bottom"/>
    </xf>
    <xf borderId="6" fillId="0" fontId="11" numFmtId="0" xfId="0" applyAlignment="1" applyBorder="1" applyFont="1">
      <alignment vertical="bottom"/>
    </xf>
    <xf borderId="6" fillId="5" fontId="40" numFmtId="0" xfId="0" applyAlignment="1" applyBorder="1" applyFont="1">
      <alignment horizontal="center" vertical="bottom"/>
    </xf>
    <xf borderId="8" fillId="5" fontId="11" numFmtId="0" xfId="0" applyAlignment="1" applyBorder="1" applyFont="1">
      <alignment vertical="bottom"/>
    </xf>
    <xf borderId="9" fillId="5" fontId="11" numFmtId="0" xfId="0" applyAlignment="1" applyBorder="1" applyFont="1">
      <alignment vertical="bottom"/>
    </xf>
    <xf borderId="9" fillId="0" fontId="11" numFmtId="0" xfId="0" applyAlignment="1" applyBorder="1" applyFont="1">
      <alignment horizontal="center" vertical="bottom"/>
    </xf>
    <xf borderId="9" fillId="5" fontId="11" numFmtId="0" xfId="0" applyAlignment="1" applyBorder="1" applyFont="1">
      <alignment vertical="bottom"/>
    </xf>
    <xf borderId="0" fillId="12" fontId="41" numFmtId="0" xfId="0" applyAlignment="1" applyFont="1">
      <alignment horizontal="center"/>
    </xf>
    <xf borderId="0" fillId="12" fontId="41" numFmtId="0" xfId="0" applyAlignment="1" applyFont="1">
      <alignment horizontal="center" readingOrder="0"/>
    </xf>
    <xf borderId="0" fillId="0" fontId="39"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F4CCCC"/>
          <bgColor rgb="FFF4CCCC"/>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lueberry-assets.oneclick.es/M2_MyM_5a_35b.png" TargetMode="External"/><Relationship Id="rId22" Type="http://schemas.openxmlformats.org/officeDocument/2006/relationships/hyperlink" Target="http://drive.google.com/uc?export=view&amp;id=M2-MyM-5a-4" TargetMode="External"/><Relationship Id="rId21" Type="http://schemas.openxmlformats.org/officeDocument/2006/relationships/hyperlink" Target="http://drive.google.com/uc?export=view&amp;id=M2-MyM-5a-5" TargetMode="External"/><Relationship Id="rId24" Type="http://schemas.openxmlformats.org/officeDocument/2006/relationships/hyperlink" Target="http://drive.google.com/uc?export=view&amp;id=M2-MyM-5a-3" TargetMode="External"/><Relationship Id="rId23" Type="http://schemas.openxmlformats.org/officeDocument/2006/relationships/hyperlink" Target="http://drive.google.com/uc?export=view&amp;id=M2-MyM-5a-4" TargetMode="External"/><Relationship Id="rId1" Type="http://schemas.openxmlformats.org/officeDocument/2006/relationships/comments" Target="../comments1.xml"/><Relationship Id="rId2" Type="http://schemas.openxmlformats.org/officeDocument/2006/relationships/hyperlink" Target="https://blueberry-assets.oneclick.es/M2_NyO_65a_2.svg" TargetMode="External"/><Relationship Id="rId3" Type="http://schemas.openxmlformats.org/officeDocument/2006/relationships/hyperlink" Target="https://blueberry-assets.oneclick.es/M2_NyO_65a_3.svg" TargetMode="External"/><Relationship Id="rId4" Type="http://schemas.openxmlformats.org/officeDocument/2006/relationships/hyperlink" Target="https://blueberry-assets.oneclick.es/M2_NyO_65a_5.svg" TargetMode="External"/><Relationship Id="rId9" Type="http://schemas.openxmlformats.org/officeDocument/2006/relationships/hyperlink" Target="https://blueberry-assets.oneclick.es/M2-MyM-1c-1b.svg" TargetMode="External"/><Relationship Id="rId26" Type="http://schemas.openxmlformats.org/officeDocument/2006/relationships/hyperlink" Target="https://drive.google.com/file/d/1KvSPXqV52v9ovS9RejxsZH3LWwUSf9-z/view?usp=share_link" TargetMode="External"/><Relationship Id="rId25" Type="http://schemas.openxmlformats.org/officeDocument/2006/relationships/hyperlink" Target="http://drive.google.com/uc?export=view&amp;id=M2-MyM-5a-2" TargetMode="External"/><Relationship Id="rId28" Type="http://schemas.openxmlformats.org/officeDocument/2006/relationships/hyperlink" Target="https://drive.google.com/file/d/1KvSPXqV52v9ovS9RejxsZH3LWwUSf9-z/view?usp=share_link" TargetMode="External"/><Relationship Id="rId27" Type="http://schemas.openxmlformats.org/officeDocument/2006/relationships/hyperlink" Target="https://drive.google.com/file/d/1KvSPXqV52v9ovS9RejxsZH3LWwUSf9-z/view?usp=share_link" TargetMode="External"/><Relationship Id="rId5" Type="http://schemas.openxmlformats.org/officeDocument/2006/relationships/hyperlink" Target="https://blueberry-assets.oneclick.es/M2_NyO_65a_6.svg" TargetMode="External"/><Relationship Id="rId6" Type="http://schemas.openxmlformats.org/officeDocument/2006/relationships/hyperlink" Target="https://blueberry-assets.oneclick.es/M2-MyM-1c-1b.svg" TargetMode="External"/><Relationship Id="rId29" Type="http://schemas.openxmlformats.org/officeDocument/2006/relationships/hyperlink" Target="https://drive.google.com/file/d/1KvSPXqV52v9ovS9RejxsZH3LWwUSf9-z/view?usp=share_link" TargetMode="External"/><Relationship Id="rId7" Type="http://schemas.openxmlformats.org/officeDocument/2006/relationships/hyperlink" Target="https://blueberry-assets.oneclick.es/M2-MyM-1c-1b.svg" TargetMode="External"/><Relationship Id="rId8" Type="http://schemas.openxmlformats.org/officeDocument/2006/relationships/hyperlink" Target="https://blueberry-assets.oneclick.es/M2-MyM-1c-1b.svg" TargetMode="External"/><Relationship Id="rId31" Type="http://schemas.openxmlformats.org/officeDocument/2006/relationships/hyperlink" Target="https://drive.google.com/file/d/1KvSPXqV52v9ovS9RejxsZH3LWwUSf9-z/view?usp=share_link" TargetMode="External"/><Relationship Id="rId30" Type="http://schemas.openxmlformats.org/officeDocument/2006/relationships/hyperlink" Target="https://drive.google.com/file/d/1KvSPXqV52v9ovS9RejxsZH3LWwUSf9-z/view?usp=share_link" TargetMode="External"/><Relationship Id="rId11" Type="http://schemas.openxmlformats.org/officeDocument/2006/relationships/hyperlink" Target="https://blueberry-assets.oneclick.es/M2-MyM-1e-1b.svg" TargetMode="External"/><Relationship Id="rId33" Type="http://schemas.openxmlformats.org/officeDocument/2006/relationships/hyperlink" Target="https://drive.google.com/file/d/1KvSPXqV52v9ovS9RejxsZH3LWwUSf9-z/view?usp=share_link" TargetMode="External"/><Relationship Id="rId10" Type="http://schemas.openxmlformats.org/officeDocument/2006/relationships/hyperlink" Target="https://blueberry-assets.oneclick.es/M2-MyM-1c-1b.svg" TargetMode="External"/><Relationship Id="rId32" Type="http://schemas.openxmlformats.org/officeDocument/2006/relationships/hyperlink" Target="https://drive.google.com/file/d/1KvSPXqV52v9ovS9RejxsZH3LWwUSf9-z/view?usp=share_link" TargetMode="External"/><Relationship Id="rId13" Type="http://schemas.openxmlformats.org/officeDocument/2006/relationships/hyperlink" Target="https://blueberry-assets.oneclick.es/M2-MyM-1e-1b.svg" TargetMode="External"/><Relationship Id="rId35" Type="http://schemas.openxmlformats.org/officeDocument/2006/relationships/hyperlink" Target="https://drive.google.com/file/d/1KvSPXqV52v9ovS9RejxsZH3LWwUSf9-z/view?usp=share_link" TargetMode="External"/><Relationship Id="rId12" Type="http://schemas.openxmlformats.org/officeDocument/2006/relationships/hyperlink" Target="https://blueberry-assets.oneclick.es/M2-MyM-1e-1b.svg" TargetMode="External"/><Relationship Id="rId34" Type="http://schemas.openxmlformats.org/officeDocument/2006/relationships/hyperlink" Target="https://drive.google.com/file/d/1KvSPXqV52v9ovS9RejxsZH3LWwUSf9-z/view?usp=share_link" TargetMode="External"/><Relationship Id="rId15" Type="http://schemas.openxmlformats.org/officeDocument/2006/relationships/hyperlink" Target="https://blueberry-assets.oneclick.es/M2-MyM-1e-1b.svg" TargetMode="External"/><Relationship Id="rId37" Type="http://schemas.openxmlformats.org/officeDocument/2006/relationships/hyperlink" Target="https://drive.google.com/file/d/1KvSPXqV52v9ovS9RejxsZH3LWwUSf9-z/view?usp=share_link" TargetMode="External"/><Relationship Id="rId14" Type="http://schemas.openxmlformats.org/officeDocument/2006/relationships/hyperlink" Target="https://blueberry-assets.oneclick.es/M2-MyM-1e-1b.svg" TargetMode="External"/><Relationship Id="rId36" Type="http://schemas.openxmlformats.org/officeDocument/2006/relationships/hyperlink" Target="https://drive.google.com/file/d/1KvSPXqV52v9ovS9RejxsZH3LWwUSf9-z/view?usp=share_link" TargetMode="External"/><Relationship Id="rId17" Type="http://schemas.openxmlformats.org/officeDocument/2006/relationships/hyperlink" Target="https://blueberry-assets.oneclick.es/M2-MyM-1e-1b.svg" TargetMode="External"/><Relationship Id="rId39" Type="http://schemas.openxmlformats.org/officeDocument/2006/relationships/vmlDrawing" Target="../drawings/vmlDrawing1.vml"/><Relationship Id="rId16" Type="http://schemas.openxmlformats.org/officeDocument/2006/relationships/hyperlink" Target="https://blueberry-assets.oneclick.es/M2-MyM-1e-1b.svg" TargetMode="External"/><Relationship Id="rId38" Type="http://schemas.openxmlformats.org/officeDocument/2006/relationships/drawing" Target="../drawings/drawing1.xml"/><Relationship Id="rId19" Type="http://schemas.openxmlformats.org/officeDocument/2006/relationships/hyperlink" Target="http://drive.google.com/uc?export=view&amp;id=M2-MyM-5a-11" TargetMode="External"/><Relationship Id="rId18" Type="http://schemas.openxmlformats.org/officeDocument/2006/relationships/hyperlink" Target="https://blueberry-assets.oneclick.es/M2-MyM-1e-1b.sv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gyazo.com/1abfd3164fb2d7cda8643630a1d068ba" TargetMode="External"/><Relationship Id="rId194" Type="http://schemas.openxmlformats.org/officeDocument/2006/relationships/hyperlink" Target="https://drive.google.com/file/d/1hDRRTuDfgtDm1l15G4m4WOQleIWZBiJ5/view?usp=share_link" TargetMode="External"/><Relationship Id="rId193" Type="http://schemas.openxmlformats.org/officeDocument/2006/relationships/hyperlink" Target="https://drive.google.com/file/d/1XgDrAlaKudEWfLEgLntU5N1mBoZBqnRw/view?usp=share_link" TargetMode="External"/><Relationship Id="rId192" Type="http://schemas.openxmlformats.org/officeDocument/2006/relationships/hyperlink" Target="https://drive.google.com/drive/folders/1igFx9wVgfJUuN8CgAGqTi7bCqQG4ea_6?usp=share_link" TargetMode="External"/><Relationship Id="rId191" Type="http://schemas.openxmlformats.org/officeDocument/2006/relationships/hyperlink" Target="https://drive.google.com/drive/folders/11VgYKrVR6Q7CahvssrhcN-QOznON4Ggj?usp=share_link" TargetMode="External"/><Relationship Id="rId187" Type="http://schemas.openxmlformats.org/officeDocument/2006/relationships/hyperlink" Target="https://drive.google.com/drive/folders/1Cr7oL83ApmUC2Z9-8JY_FJlnBdAuU6iD?usp=share_link" TargetMode="External"/><Relationship Id="rId186" Type="http://schemas.openxmlformats.org/officeDocument/2006/relationships/hyperlink" Target="https://drive.google.com/drive/folders/1ZbxmvNv1kkEl_zXzK73pWAEzNEiP6iEJ?usp=share_link" TargetMode="External"/><Relationship Id="rId185" Type="http://schemas.openxmlformats.org/officeDocument/2006/relationships/hyperlink" Target="https://drive.google.com/file/d/18u1O3TD1BPYXGLjC3u5CCqsp8s80MZiv/view?usp=share_link" TargetMode="External"/><Relationship Id="rId184" Type="http://schemas.openxmlformats.org/officeDocument/2006/relationships/hyperlink" Target="https://drive.google.com/file/d/1dOptKl9jZg5dv1MbxN8Gtm54CZbJCSki/view?usp=share_link" TargetMode="External"/><Relationship Id="rId189" Type="http://schemas.openxmlformats.org/officeDocument/2006/relationships/hyperlink" Target="https://drive.google.com/drive/folders/13Ex6P3sv1Pr0-cIUw1KOLZRCiLDTuQco?usp=share_link" TargetMode="External"/><Relationship Id="rId188" Type="http://schemas.openxmlformats.org/officeDocument/2006/relationships/hyperlink" Target="https://drive.google.com/drive/folders/1nfHGTlRXYUwPPg8vhxHhZUz_twrTYDKJ?usp=share_link" TargetMode="External"/><Relationship Id="rId183" Type="http://schemas.openxmlformats.org/officeDocument/2006/relationships/hyperlink" Target="https://drive.google.com/file/d/1HKNGEGAI8Z9Vh_wwmiMNIDWC41adGl-X/view?usp=sharing" TargetMode="External"/><Relationship Id="rId182" Type="http://schemas.openxmlformats.org/officeDocument/2006/relationships/hyperlink" Target="https://drive.google.com/file/d/1sUd_OGWQ-MXkTKgGdDtMcr8zOgTNiKlk/view?usp=share_link" TargetMode="External"/><Relationship Id="rId181" Type="http://schemas.openxmlformats.org/officeDocument/2006/relationships/hyperlink" Target="https://gyazo.com/2263e11f85da75c9d148bfd1e8ae982e" TargetMode="External"/><Relationship Id="rId180" Type="http://schemas.openxmlformats.org/officeDocument/2006/relationships/hyperlink" Target="https://drive.google.com/file/d/1CN6-jaQ9ld95wA4zBopj8ih9uH9dlE8R/view?usp=share_link" TargetMode="External"/><Relationship Id="rId176" Type="http://schemas.openxmlformats.org/officeDocument/2006/relationships/hyperlink" Target="https://drive.google.com/file/d/1FTbbSh9aM-4kQzzQfQMEnMNuR4mTJYov/view?usp=share_link" TargetMode="External"/><Relationship Id="rId297" Type="http://schemas.openxmlformats.org/officeDocument/2006/relationships/hyperlink" Target="https://drive.google.com/file/d/1qBNyk4y1atIM0J34kDNreglmljXuXTcG/view?usp=sharing" TargetMode="External"/><Relationship Id="rId175" Type="http://schemas.openxmlformats.org/officeDocument/2006/relationships/hyperlink" Target="https://drive.google.com/drive/folders/1thaPs1Zm8Jew4Yf2fmUFH0a0hWRa0AMb?usp=share_link" TargetMode="External"/><Relationship Id="rId296" Type="http://schemas.openxmlformats.org/officeDocument/2006/relationships/hyperlink" Target="https://drive.google.com/file/d/19yG_Hjpwz1W2tNGUacjFhw2AVQo-XOJi/view?usp=share_link" TargetMode="External"/><Relationship Id="rId174" Type="http://schemas.openxmlformats.org/officeDocument/2006/relationships/hyperlink" Target="https://drive.google.com/drive/folders/1mIETxb-Nbgxlnf4ldyAHNKbqo0VcTl0-?usp=share_link" TargetMode="External"/><Relationship Id="rId295" Type="http://schemas.openxmlformats.org/officeDocument/2006/relationships/hyperlink" Target="https://drive.google.com/file/d/1I1FDjLmo8RZ0I6vm6lZchvBoe1FogJls/view?usp=share_link" TargetMode="External"/><Relationship Id="rId173" Type="http://schemas.openxmlformats.org/officeDocument/2006/relationships/hyperlink" Target="https://drive.google.com/file/d/1n9mL9ebxMJt-MLZ3U7Y2Fj1dB5lDEfbR/view?usp=share_link" TargetMode="External"/><Relationship Id="rId294" Type="http://schemas.openxmlformats.org/officeDocument/2006/relationships/hyperlink" Target="https://drive.google.com/file/d/1Wn78T3E4MTRwfFJmCG3RNsYP23_0yzHh/view?usp=share_link" TargetMode="External"/><Relationship Id="rId179" Type="http://schemas.openxmlformats.org/officeDocument/2006/relationships/hyperlink" Target="https://drive.google.com/file/d/1oYgPS0jYIJiR1vPpFbU_c6ZEHARY8T-9/view?usp=share_link" TargetMode="External"/><Relationship Id="rId178" Type="http://schemas.openxmlformats.org/officeDocument/2006/relationships/hyperlink" Target="https://drive.google.com/file/d/1yQ-a7oVcad_U_886ge9NRVMeCXdaLrpn/view?usp=share_link" TargetMode="External"/><Relationship Id="rId299" Type="http://schemas.openxmlformats.org/officeDocument/2006/relationships/hyperlink" Target="https://drive.google.com/file/d/1Z8jrHeWcjzmoC6KHbsj5VPa7XDkWUKD4/view?usp=share_link" TargetMode="External"/><Relationship Id="rId177" Type="http://schemas.openxmlformats.org/officeDocument/2006/relationships/hyperlink" Target="https://drive.google.com/file/d/13PH-YQVewfGssJ1kcyWtoCmoaZLxmW1L/view?usp=share_link" TargetMode="External"/><Relationship Id="rId298" Type="http://schemas.openxmlformats.org/officeDocument/2006/relationships/hyperlink" Target="https://drive.google.com/file/d/1X7HOgv4wCgsY49Jjow2wT-ewNigVtzbZ/view?usp=share_link" TargetMode="External"/><Relationship Id="rId198" Type="http://schemas.openxmlformats.org/officeDocument/2006/relationships/hyperlink" Target="https://drive.google.com/file/d/1yLy206D7oZiD31conpKt-HS5_DS8D4vw/view" TargetMode="External"/><Relationship Id="rId197" Type="http://schemas.openxmlformats.org/officeDocument/2006/relationships/hyperlink" Target="https://drive.google.com/drive/folders/197tBnDNWnnuxXpY7eoQI-bUUdmGQokc3?usp=share_link" TargetMode="External"/><Relationship Id="rId196" Type="http://schemas.openxmlformats.org/officeDocument/2006/relationships/hyperlink" Target="https://drive.google.com/drive/folders/1rhnVEYQK0qB3RqpwdP5TgZn8c7cqJa19?usp=share_link" TargetMode="External"/><Relationship Id="rId195" Type="http://schemas.openxmlformats.org/officeDocument/2006/relationships/hyperlink" Target="https://drive.google.com/file/d/1mAMhCShuQX9eJa0KnOiPojhWNWVcSfNj/view?usp=share_link" TargetMode="External"/><Relationship Id="rId199" Type="http://schemas.openxmlformats.org/officeDocument/2006/relationships/hyperlink" Target="https://drive.google.com/drive/folders/1JA6PziBrGFTdfODAPswOlRmEtDvtXTj2?usp=share_link" TargetMode="External"/><Relationship Id="rId150" Type="http://schemas.openxmlformats.org/officeDocument/2006/relationships/hyperlink" Target="https://drive.google.com/drive/folders/1XzjtqGo2HykY5yAbHTtihPkymlxaGW-b?usp=share_link" TargetMode="External"/><Relationship Id="rId271" Type="http://schemas.openxmlformats.org/officeDocument/2006/relationships/hyperlink" Target="https://drive.google.com/file/d/15tOGGIM097ZZZTIVMh5iK2CM4E6L0WjT/view?usp=share_link" TargetMode="External"/><Relationship Id="rId392" Type="http://schemas.openxmlformats.org/officeDocument/2006/relationships/hyperlink" Target="https://drive.google.com/file/d/1ZER7attOZ061P_B8UhiXgQM_zX6I2O46/view?usp=share_link" TargetMode="External"/><Relationship Id="rId270" Type="http://schemas.openxmlformats.org/officeDocument/2006/relationships/hyperlink" Target="https://drive.google.com/file/d/1PbED6l4hJePz91s8zZaqLRuvjP47UOZx/view?usp=share_link" TargetMode="External"/><Relationship Id="rId391" Type="http://schemas.openxmlformats.org/officeDocument/2006/relationships/hyperlink" Target="https://drive.google.com/file/d/1zxaDJ_YrneBLhbrxy4eXNzk5TsLIyqaS/view?usp=share_link" TargetMode="External"/><Relationship Id="rId390" Type="http://schemas.openxmlformats.org/officeDocument/2006/relationships/hyperlink" Target="https://drive.google.com/file/d/1psJCYuk1ME35W1GG3n7VoTM-jxnG_uqy/view?usp=share_link" TargetMode="External"/><Relationship Id="rId1" Type="http://schemas.openxmlformats.org/officeDocument/2006/relationships/comments" Target="../comments2.xml"/><Relationship Id="rId2" Type="http://schemas.openxmlformats.org/officeDocument/2006/relationships/hyperlink" Target="https://drive.google.com/file/d/1TDptkDqFwPaX-eR0m2cG9qKLlRs7t5La/view?usp=share_link" TargetMode="External"/><Relationship Id="rId3" Type="http://schemas.openxmlformats.org/officeDocument/2006/relationships/hyperlink" Target="https://drive.google.com/file/d/137Qz69jrkh3yvOyOwg2z8bSUT_jJuvo0/view?usp=share_link" TargetMode="External"/><Relationship Id="rId149" Type="http://schemas.openxmlformats.org/officeDocument/2006/relationships/hyperlink" Target="https://drive.google.com/file/d/13y_h12yb0uZEu-5QJcVT5VcESXtLdyK2/view?usp=sharing" TargetMode="External"/><Relationship Id="rId4" Type="http://schemas.openxmlformats.org/officeDocument/2006/relationships/hyperlink" Target="https://drive.google.com/file/d/1uvqUxc8J2aATUzg-zVNdmvGbeTAl2QOz/view?usp=share_link" TargetMode="External"/><Relationship Id="rId148" Type="http://schemas.openxmlformats.org/officeDocument/2006/relationships/hyperlink" Target="https://drive.google.com/file/d/1fHVexpHPFtmGgldD0yYty6eyQ5iSrl3r/view?usp=share_link" TargetMode="External"/><Relationship Id="rId269" Type="http://schemas.openxmlformats.org/officeDocument/2006/relationships/hyperlink" Target="https://drive.google.com/file/d/1UjwdiZ8vJKKykNaUfl1Zgv9pcHxjgFvC/view?usp=share_link" TargetMode="External"/><Relationship Id="rId9" Type="http://schemas.openxmlformats.org/officeDocument/2006/relationships/hyperlink" Target="https://drive.google.com/file/d/1UtWdUwUNkGCpY2MOTlFEK1-Y6Ud1PWVM/view?usp=sharing" TargetMode="External"/><Relationship Id="rId143" Type="http://schemas.openxmlformats.org/officeDocument/2006/relationships/hyperlink" Target="https://drive.google.com/file/d/1gSoM8ZsXYOCTgCdj8V4e7GVqxPrCzSdN/view?usp=share_link" TargetMode="External"/><Relationship Id="rId264" Type="http://schemas.openxmlformats.org/officeDocument/2006/relationships/hyperlink" Target="https://gyazo.com/836897fbdb56b78d9c13d25a02419414" TargetMode="External"/><Relationship Id="rId385" Type="http://schemas.openxmlformats.org/officeDocument/2006/relationships/hyperlink" Target="https://drive.google.com/file/d/1E0ONyVCOsVT1kq8QUcS8SJ0G6ol9yYTd/view?usp=share_link" TargetMode="External"/><Relationship Id="rId142" Type="http://schemas.openxmlformats.org/officeDocument/2006/relationships/hyperlink" Target="https://drive.google.com/file/d/1O_65sYIeaEcK79e8NrHFsJHOuEm7XbDN/view?usp=share_link" TargetMode="External"/><Relationship Id="rId263" Type="http://schemas.openxmlformats.org/officeDocument/2006/relationships/hyperlink" Target="https://drive.google.com/file/d/1ERKf3kTX0X5cvYVhoijdxEn93vskfAHO/view?usp=share_link" TargetMode="External"/><Relationship Id="rId384" Type="http://schemas.openxmlformats.org/officeDocument/2006/relationships/hyperlink" Target="https://drive.google.com/file/d/102tE5W7AZ6H2uTiYrCJ318E-4E_-UtuU/view?usp=share_link" TargetMode="External"/><Relationship Id="rId141" Type="http://schemas.openxmlformats.org/officeDocument/2006/relationships/hyperlink" Target="https://drive.google.com/file/d/1Tx1jEGpGVN-YHU9rI1WuDAEkGm2_T6Ad/view?usp=share_link" TargetMode="External"/><Relationship Id="rId262" Type="http://schemas.openxmlformats.org/officeDocument/2006/relationships/hyperlink" Target="https://gyazo.com/c771a016d3936cc027d51fce89e05bf5" TargetMode="External"/><Relationship Id="rId383" Type="http://schemas.openxmlformats.org/officeDocument/2006/relationships/hyperlink" Target="https://drive.google.com/file/d/11kdGp3VMFV0T3I0tk-Tc-gerpZBeSU_W/view?usp=share_link" TargetMode="External"/><Relationship Id="rId140" Type="http://schemas.openxmlformats.org/officeDocument/2006/relationships/hyperlink" Target="https://drive.google.com/file/d/1Brq0srzRiVAiVAEWvuXi0Snwoa_EhG7X/view" TargetMode="External"/><Relationship Id="rId261" Type="http://schemas.openxmlformats.org/officeDocument/2006/relationships/hyperlink" Target="https://drive.google.com/file/d/1GtD_IMyi31UFjsUxv_pwqjmD05dMfxfX/view?usp=share_link" TargetMode="External"/><Relationship Id="rId382" Type="http://schemas.openxmlformats.org/officeDocument/2006/relationships/hyperlink" Target="https://drive.google.com/file/d/1OpQn-kyx3W6AeWnoMuhrFaGGrkeb1znt/view?usp=share_link" TargetMode="External"/><Relationship Id="rId5" Type="http://schemas.openxmlformats.org/officeDocument/2006/relationships/hyperlink" Target="https://drive.google.com/file/d/1jbyPgTyK-oG_dSAPgsFFK6yxCAHx9iOV/view?usp=sharing" TargetMode="External"/><Relationship Id="rId147" Type="http://schemas.openxmlformats.org/officeDocument/2006/relationships/hyperlink" Target="https://drive.google.com/drive/folders/1V4FxxlkSuC2Z5ymoriUX8KglFPDXlhQi?usp=share_link" TargetMode="External"/><Relationship Id="rId268" Type="http://schemas.openxmlformats.org/officeDocument/2006/relationships/hyperlink" Target="https://drive.google.com/file/d/1wZf4fWds15ayUzkFRmJ9-J4mRjgC5CMR/view?usp=share_link" TargetMode="External"/><Relationship Id="rId389" Type="http://schemas.openxmlformats.org/officeDocument/2006/relationships/hyperlink" Target="https://drive.google.com/file/d/1fp0EStObTf0QBuymLYObvi4QXsyrV6SW/view?usp=share_link" TargetMode="External"/><Relationship Id="rId6" Type="http://schemas.openxmlformats.org/officeDocument/2006/relationships/hyperlink" Target="https://drive.google.com/file/d/1LBlG-5NzTkJ4nygUOVwwDV8DbbkHQCzk/view?usp=sharing" TargetMode="External"/><Relationship Id="rId146" Type="http://schemas.openxmlformats.org/officeDocument/2006/relationships/hyperlink" Target="https://drive.google.com/drive/folders/1F8tDjxIFvOYfNv1rs-0pxhRQjtaOdm48?usp=share_link" TargetMode="External"/><Relationship Id="rId267" Type="http://schemas.openxmlformats.org/officeDocument/2006/relationships/hyperlink" Target="https://drive.google.com/file/d/1i5wzWtslwGkXymTEve-6FG9bYEnrq0us/view?usp=share_link" TargetMode="External"/><Relationship Id="rId388" Type="http://schemas.openxmlformats.org/officeDocument/2006/relationships/hyperlink" Target="https://drive.google.com/file/d/1ntgFS1JRwLw7XvC9rpVckn62x1x1tSvU/view?usp=share_link" TargetMode="External"/><Relationship Id="rId7" Type="http://schemas.openxmlformats.org/officeDocument/2006/relationships/hyperlink" Target="https://drive.google.com/file/d/1AdhpeRgfFak664wwA5OL9mFlpizibXF4/view?usp=sharing" TargetMode="External"/><Relationship Id="rId145" Type="http://schemas.openxmlformats.org/officeDocument/2006/relationships/hyperlink" Target="https://drive.google.com/drive/folders/1mtxdpMdaS79jaQvYXKbbeWU2pVjptutl?usp=share_link" TargetMode="External"/><Relationship Id="rId266" Type="http://schemas.openxmlformats.org/officeDocument/2006/relationships/hyperlink" Target="https://drive.google.com/file/d/17u65pa5BhYuvkvTzVm-1sweErnmC3-M9/view?usp=share_link" TargetMode="External"/><Relationship Id="rId387" Type="http://schemas.openxmlformats.org/officeDocument/2006/relationships/hyperlink" Target="https://drive.google.com/file/d/1Yh2LRWevcR0SvVtp6zsg9CsRk_YOaAEM/view?usp=share_link" TargetMode="External"/><Relationship Id="rId8" Type="http://schemas.openxmlformats.org/officeDocument/2006/relationships/hyperlink" Target="https://drive.google.com/file/d/1tgiNW31OD_TSnlsEZURFTdRSIt9KgLaP/view?usp=sharing" TargetMode="External"/><Relationship Id="rId144" Type="http://schemas.openxmlformats.org/officeDocument/2006/relationships/hyperlink" Target="https://drive.google.com/file/d/1MOish1YMyLMmBQksIOZhnFNVa3HhAduT/view?usp=share_link" TargetMode="External"/><Relationship Id="rId265" Type="http://schemas.openxmlformats.org/officeDocument/2006/relationships/hyperlink" Target="https://drive.google.com/file/d/1EMT_VS4HN1DF8YKfRkmIdAB4QTC1fpCd/view?usp=share_link" TargetMode="External"/><Relationship Id="rId386" Type="http://schemas.openxmlformats.org/officeDocument/2006/relationships/hyperlink" Target="https://drive.google.com/file/d/1vxD2NE9XMsHrQlYxHgvGGgJNLIa7DUNh/view?usp=share_link" TargetMode="External"/><Relationship Id="rId260" Type="http://schemas.openxmlformats.org/officeDocument/2006/relationships/hyperlink" Target="https://drive.google.com/file/d/14spfMNkgIrqhwCcRfJGg_htLgZ8q5Ak6/view?usp=sharing" TargetMode="External"/><Relationship Id="rId381" Type="http://schemas.openxmlformats.org/officeDocument/2006/relationships/hyperlink" Target="https://drive.google.com/file/d/1caTqyQisXk162p5RWqlniNd2TB2gP5X8/view?usp=share_link" TargetMode="External"/><Relationship Id="rId380" Type="http://schemas.openxmlformats.org/officeDocument/2006/relationships/hyperlink" Target="https://drive.google.com/file/d/1Vi0kF_CSYKChKdh8ZWhxoEgMpUhG0GCZ/view?usp=sharing" TargetMode="External"/><Relationship Id="rId139" Type="http://schemas.openxmlformats.org/officeDocument/2006/relationships/hyperlink" Target="https://drive.google.com/file/d/1-2kkz2qzHdczWaZqlbpocyZ6D8hhRfVJ/view?usp=share_link" TargetMode="External"/><Relationship Id="rId138" Type="http://schemas.openxmlformats.org/officeDocument/2006/relationships/hyperlink" Target="https://drive.google.com/file/d/1-bwyIe1PqfqcgXpdzzL7vPxMBELzPPQ9/view?usp=share_link" TargetMode="External"/><Relationship Id="rId259" Type="http://schemas.openxmlformats.org/officeDocument/2006/relationships/hyperlink" Target="https://drive.google.com/file/d/1uwBtk1rz716kbRfji51e7avKsWZ3hUeV/view?usp=share_link" TargetMode="External"/><Relationship Id="rId137" Type="http://schemas.openxmlformats.org/officeDocument/2006/relationships/hyperlink" Target="https://drive.google.com/file/d/1QAgKFMlyvnBs899zvlCo-hJqBN_gRrww/view?usp=share_link" TargetMode="External"/><Relationship Id="rId258" Type="http://schemas.openxmlformats.org/officeDocument/2006/relationships/hyperlink" Target="https://drive.google.com/file/d/1KU7YlHGgzTpp2aPQqRykFcEKKU76MgwJ/view?usp=sharing" TargetMode="External"/><Relationship Id="rId379" Type="http://schemas.openxmlformats.org/officeDocument/2006/relationships/hyperlink" Target="https://drive.google.com/file/d/1CpbU_CunUm80SHhudcwspiksViQkNuUP/view?usp=share_link" TargetMode="External"/><Relationship Id="rId132" Type="http://schemas.openxmlformats.org/officeDocument/2006/relationships/hyperlink" Target="https://drive.google.com/file/d/1bCk8f7V35QhOdJP3PrutVs9h1BLijYqu/view?usp=share_link" TargetMode="External"/><Relationship Id="rId253" Type="http://schemas.openxmlformats.org/officeDocument/2006/relationships/hyperlink" Target="https://drive.google.com/file/d/1GTWCIgPBl-Ip5iH3m4LtVXarWsP017BK/view?usp=share_link" TargetMode="External"/><Relationship Id="rId374" Type="http://schemas.openxmlformats.org/officeDocument/2006/relationships/hyperlink" Target="https://drive.google.com/file/d/14m4YFKvaMupcFQ--0_vW9l7RdeOSvtFy/view?usp=share_link" TargetMode="External"/><Relationship Id="rId131" Type="http://schemas.openxmlformats.org/officeDocument/2006/relationships/hyperlink" Target="https://gyazo.com/6f00961c3ef43769b26c2fc14cf1b93b" TargetMode="External"/><Relationship Id="rId252" Type="http://schemas.openxmlformats.org/officeDocument/2006/relationships/hyperlink" Target="https://drive.google.com/file/d/1z_8zy2aQ1VDBMO4_eIB0wqldifqLaTs2/view?usp=sharing" TargetMode="External"/><Relationship Id="rId373" Type="http://schemas.openxmlformats.org/officeDocument/2006/relationships/hyperlink" Target="https://drive.google.com/file/d/16TNJdhCb_epJkl8fwP8-ZUzS68FAqG-r/view?usp=share_link" TargetMode="External"/><Relationship Id="rId130" Type="http://schemas.openxmlformats.org/officeDocument/2006/relationships/hyperlink" Target="https://drive.google.com/file/d/12lmr4JP-uhqiBFoNx4OxSebGEuzv7Sa9/view?usp=share_link" TargetMode="External"/><Relationship Id="rId251" Type="http://schemas.openxmlformats.org/officeDocument/2006/relationships/hyperlink" Target="https://drive.google.com/file/d/1ApiZR1MDDL6EQhfine9nwJ1YUHOXrskt/view?usp=share_link" TargetMode="External"/><Relationship Id="rId372" Type="http://schemas.openxmlformats.org/officeDocument/2006/relationships/hyperlink" Target="https://drive.google.com/file/d/1qOTl3TAdMT2TFSvOPM-2RE-FAtDAShtC/view?usp=sharing" TargetMode="External"/><Relationship Id="rId250" Type="http://schemas.openxmlformats.org/officeDocument/2006/relationships/hyperlink" Target="https://drive.google.com/file/d/1nh3fR6QXlW7Dg-9iIvjojR6oml6F91YB/view?usp=sharing" TargetMode="External"/><Relationship Id="rId371" Type="http://schemas.openxmlformats.org/officeDocument/2006/relationships/hyperlink" Target="https://drive.google.com/file/d/1O5EHx3V-n6872q2GBFnUHkqTQIr1F6qe/view?usp=share_link" TargetMode="External"/><Relationship Id="rId136" Type="http://schemas.openxmlformats.org/officeDocument/2006/relationships/hyperlink" Target="https://drive.google.com/file/d/1TyJuXQ_KaajSeUzJOh7rSTJ9t1bHlxdG/view?usp=share_link" TargetMode="External"/><Relationship Id="rId257" Type="http://schemas.openxmlformats.org/officeDocument/2006/relationships/hyperlink" Target="https://drive.google.com/file/d/10_8ekeyBt19iz4M1D2ADdoy5Bf5ioG9Z/view?usp=share_link" TargetMode="External"/><Relationship Id="rId378" Type="http://schemas.openxmlformats.org/officeDocument/2006/relationships/hyperlink" Target="https://drive.google.com/file/d/1IVtYwPMVAZrH1qjqUdbwvQhSB0E2k-l8/view?usp=sharing" TargetMode="External"/><Relationship Id="rId135" Type="http://schemas.openxmlformats.org/officeDocument/2006/relationships/hyperlink" Target="https://drive.google.com/file/d/1zH9UWSFrYx17Pin75UDXdu8-gU8euWt-/view?usp=share_link" TargetMode="External"/><Relationship Id="rId256" Type="http://schemas.openxmlformats.org/officeDocument/2006/relationships/hyperlink" Target="https://drive.google.com/file/d/1c5daZ6Zd-ng3M156zQ00Q_QXRlCSvEDI/view?usp=sharing" TargetMode="External"/><Relationship Id="rId377" Type="http://schemas.openxmlformats.org/officeDocument/2006/relationships/hyperlink" Target="https://drive.google.com/file/d/1P-Z8-q4LgZix7TM8zl7ZyHcwCsL6gAwK/view?usp=share_link" TargetMode="External"/><Relationship Id="rId134" Type="http://schemas.openxmlformats.org/officeDocument/2006/relationships/hyperlink" Target="https://drive.google.com/file/d/1I3qy6Av8zE8E7BwEjvMYVOKPD8SJDSC0/view?usp=share_link" TargetMode="External"/><Relationship Id="rId255" Type="http://schemas.openxmlformats.org/officeDocument/2006/relationships/hyperlink" Target="https://drive.google.com/file/d/192lysMcfgBsSaNh48bodw1_scFT021oX/view?usp=share_link" TargetMode="External"/><Relationship Id="rId376" Type="http://schemas.openxmlformats.org/officeDocument/2006/relationships/hyperlink" Target="https://drive.google.com/file/d/1i_VILbCkEg1pMoIOnewFzKpQOBVwEFN2/view?usp=sharing" TargetMode="External"/><Relationship Id="rId133" Type="http://schemas.openxmlformats.org/officeDocument/2006/relationships/hyperlink" Target="https://drive.google.com/drive/folders/1MAodEkPlcPowy7XW_clKNjA6ARNX7gNH?usp=share_link" TargetMode="External"/><Relationship Id="rId254" Type="http://schemas.openxmlformats.org/officeDocument/2006/relationships/hyperlink" Target="https://drive.google.com/file/d/1tpBvVtjWlygAAdOn4ubad43F7vBvW3uW/view?usp=sharing" TargetMode="External"/><Relationship Id="rId375" Type="http://schemas.openxmlformats.org/officeDocument/2006/relationships/hyperlink" Target="https://drive.google.com/file/d/1i8dYI2HaWBrjaXMtkw_2WaQ6heKuFj5o/view?usp=sharing" TargetMode="External"/><Relationship Id="rId172" Type="http://schemas.openxmlformats.org/officeDocument/2006/relationships/hyperlink" Target="https://drive.google.com/file/d/1BtYiFvIGfriLZ0tgiB_zrNLxU1AO-Ij4/view?usp=share_link" TargetMode="External"/><Relationship Id="rId293" Type="http://schemas.openxmlformats.org/officeDocument/2006/relationships/hyperlink" Target="https://drive.google.com/file/d/1b1F8-N2mnGwEQLkwVPnSzz-MRHNIpvwL/view?usp=share_link" TargetMode="External"/><Relationship Id="rId171" Type="http://schemas.openxmlformats.org/officeDocument/2006/relationships/hyperlink" Target="https://drive.google.com/file/d/1Y4ZvLy4MT663JwqD0MLMlDlov4NSeEBX/view?usp=share_link" TargetMode="External"/><Relationship Id="rId292" Type="http://schemas.openxmlformats.org/officeDocument/2006/relationships/hyperlink" Target="https://drive.google.com/file/d/15B736GsXEUs0rvuwBcyxcNpuCqtfnsn5/view?usp=share_link" TargetMode="External"/><Relationship Id="rId170" Type="http://schemas.openxmlformats.org/officeDocument/2006/relationships/hyperlink" Target="https://drive.google.com/drive/folders/1OCMWSj6oJpqtHZ-jpteoC3O7YLauDlAV?usp=share_link" TargetMode="External"/><Relationship Id="rId291" Type="http://schemas.openxmlformats.org/officeDocument/2006/relationships/hyperlink" Target="https://drive.google.com/file/d/1ilOWd3VhzbXsxRv_iJkRM59F4siRZdCi/view?usp=share_link" TargetMode="External"/><Relationship Id="rId290" Type="http://schemas.openxmlformats.org/officeDocument/2006/relationships/hyperlink" Target="https://drive.google.com/file/d/1xSUWIOOKyoaJnLkcyponEgyEs_t68KaK/view?usp=share_link" TargetMode="External"/><Relationship Id="rId165" Type="http://schemas.openxmlformats.org/officeDocument/2006/relationships/hyperlink" Target="https://drive.google.com/file/d/1YjnkHnpV2q2YP19rF-m6kYVMwMvB3V81/view?usp=share_link" TargetMode="External"/><Relationship Id="rId286" Type="http://schemas.openxmlformats.org/officeDocument/2006/relationships/hyperlink" Target="https://drive.google.com/file/d/1AaxyZVSj2rSe1nACs7vNuBMghF8GYW4H/view?usp=share_link" TargetMode="External"/><Relationship Id="rId164" Type="http://schemas.openxmlformats.org/officeDocument/2006/relationships/hyperlink" Target="https://gyazo.com/1897fd57ec471aa7ead1068f85586604" TargetMode="External"/><Relationship Id="rId285" Type="http://schemas.openxmlformats.org/officeDocument/2006/relationships/hyperlink" Target="https://drive.google.com/file/d/1qXF58IwpXHusMfWsvKTnm_7w5o2Cupw0/view?usp=share_link" TargetMode="External"/><Relationship Id="rId163" Type="http://schemas.openxmlformats.org/officeDocument/2006/relationships/hyperlink" Target="https://drive.google.com/file/d/1TVQCKZIQBNGPlF5iUb_qXOA4A0F_Vss9/view?usp=share_link" TargetMode="External"/><Relationship Id="rId284" Type="http://schemas.openxmlformats.org/officeDocument/2006/relationships/hyperlink" Target="https://gyazo.com/acb0056bc29f1ac54c24b78dc74de564" TargetMode="External"/><Relationship Id="rId162" Type="http://schemas.openxmlformats.org/officeDocument/2006/relationships/hyperlink" Target="https://gyazo.com/e7ca62df4473d78a7c0e52d2ba85c629" TargetMode="External"/><Relationship Id="rId283" Type="http://schemas.openxmlformats.org/officeDocument/2006/relationships/hyperlink" Target="https://drive.google.com/file/d/1Ob1tk7EqFNR1VS5x69jHhuwBTD6Cn8XL/view?usp=share_link" TargetMode="External"/><Relationship Id="rId169" Type="http://schemas.openxmlformats.org/officeDocument/2006/relationships/hyperlink" Target="https://drive.google.com/drive/folders/1rngDYcAzP50DhDHIuKvszHJUCB-fubID?usp=share_link" TargetMode="External"/><Relationship Id="rId168" Type="http://schemas.openxmlformats.org/officeDocument/2006/relationships/hyperlink" Target="https://drive.google.com/file/d/1R0MJhocAagS-eZ1ZzM4p3abructYvZMS/view?usp=share_link" TargetMode="External"/><Relationship Id="rId289" Type="http://schemas.openxmlformats.org/officeDocument/2006/relationships/hyperlink" Target="https://drive.google.com/file/d/1YEjcg6ctR-vVcBJ9J8SqznAudpiW4fyz/view?usp=share_link" TargetMode="External"/><Relationship Id="rId167" Type="http://schemas.openxmlformats.org/officeDocument/2006/relationships/hyperlink" Target="https://drive.google.com/drive/folders/1iyJo32EHirDvbKKMRPfCz12Tyj9yOvSv?usp=share_link" TargetMode="External"/><Relationship Id="rId288" Type="http://schemas.openxmlformats.org/officeDocument/2006/relationships/hyperlink" Target="https://drive.google.com/file/d/1iZEDDBE9YqXax91p3ZczSUmn08jO53eH/view?usp=share_link" TargetMode="External"/><Relationship Id="rId166" Type="http://schemas.openxmlformats.org/officeDocument/2006/relationships/hyperlink" Target="https://depositodeagua.es/550-large_default/-deposito-de-agua-herkules.jpg" TargetMode="External"/><Relationship Id="rId287" Type="http://schemas.openxmlformats.org/officeDocument/2006/relationships/hyperlink" Target="https://drive.google.com/file/d/1f9TyrhI9fv3NX-kwmP47Ax3Xt6z_srQ2/view?usp=share_link" TargetMode="External"/><Relationship Id="rId161" Type="http://schemas.openxmlformats.org/officeDocument/2006/relationships/hyperlink" Target="https://drive.google.com/file/d/1VDZT5qSdule6Xvvue4F4FsXfD5fPzoY4/view?usp=share_link" TargetMode="External"/><Relationship Id="rId282" Type="http://schemas.openxmlformats.org/officeDocument/2006/relationships/hyperlink" Target="https://drive.google.com/file/d/18u3mvU0ErYl2Afdxe4WmfElw1owzcOZ8/view?usp=share_link" TargetMode="External"/><Relationship Id="rId160" Type="http://schemas.openxmlformats.org/officeDocument/2006/relationships/hyperlink" Target="https://drive.google.com/file/d/1pEJ4COosffLPLFQKDVKQq32vUTUADYLK/view?usp=share_link" TargetMode="External"/><Relationship Id="rId281" Type="http://schemas.openxmlformats.org/officeDocument/2006/relationships/hyperlink" Target="https://drive.google.com/file/d/1IAB_ENlCg82UQojuZwZh67GhCwKWdOnm/view?usp=share_link" TargetMode="External"/><Relationship Id="rId280" Type="http://schemas.openxmlformats.org/officeDocument/2006/relationships/hyperlink" Target="https://gyazo.com/ff95c0fe77badc517d70d83700c5b611" TargetMode="External"/><Relationship Id="rId159" Type="http://schemas.openxmlformats.org/officeDocument/2006/relationships/hyperlink" Target="https://gyazo.com/cd3b1fff724083c5bac732c0b5823616" TargetMode="External"/><Relationship Id="rId154" Type="http://schemas.openxmlformats.org/officeDocument/2006/relationships/hyperlink" Target="https://drive.google.com/drive/folders/1pWr2rMBoWCeX4Z3TC8uSSQ4qxRBBysnx?usp=share_link" TargetMode="External"/><Relationship Id="rId275" Type="http://schemas.openxmlformats.org/officeDocument/2006/relationships/hyperlink" Target="https://drive.google.com/file/d/1g4azgizAIWtTE7kB1iv3t86Fo742hDjM/view?usp=share_link" TargetMode="External"/><Relationship Id="rId396" Type="http://schemas.openxmlformats.org/officeDocument/2006/relationships/hyperlink" Target="https://drive.google.com/file/d/17xf9_19V4wRMfVExaZj2eFJNArlQKHXy/view?usp=share_link" TargetMode="External"/><Relationship Id="rId153" Type="http://schemas.openxmlformats.org/officeDocument/2006/relationships/hyperlink" Target="https://drive.google.com/file/d/14onKUJFDyaUV-ztkqVLtFcpdBLRRk6kc/view?usp=sharing" TargetMode="External"/><Relationship Id="rId274" Type="http://schemas.openxmlformats.org/officeDocument/2006/relationships/hyperlink" Target="https://gyazo.com/d78efba6f17283fea3262e2856fe5446" TargetMode="External"/><Relationship Id="rId395" Type="http://schemas.openxmlformats.org/officeDocument/2006/relationships/hyperlink" Target="http://drive.google.com/uc?export=view&amp;id=1gU5-lYk3qrjZX8vosgm6EJ93VYriiTNW" TargetMode="External"/><Relationship Id="rId152" Type="http://schemas.openxmlformats.org/officeDocument/2006/relationships/hyperlink" Target="https://drive.google.com/drive/folders/1rl7qT5UlYpim96u_4r51pHX7aG34lMIY?usp=share_link" TargetMode="External"/><Relationship Id="rId273" Type="http://schemas.openxmlformats.org/officeDocument/2006/relationships/hyperlink" Target="https://drive.google.com/file/d/1t5ccYQmmTXgI1x2zuERftfb2RybEvLbj/view?usp=share_link" TargetMode="External"/><Relationship Id="rId394" Type="http://schemas.openxmlformats.org/officeDocument/2006/relationships/hyperlink" Target="https://drive.google.com/file/d/1pai4AkeDhhz4SFDKX2plwFbDcyoGbouV/view?usp=share_link" TargetMode="External"/><Relationship Id="rId151" Type="http://schemas.openxmlformats.org/officeDocument/2006/relationships/hyperlink" Target="https://drive.google.com/file/d/1fGgD7HIMU1D7CdX18unBe3JjuV3TXlzB/view?usp=sharing" TargetMode="External"/><Relationship Id="rId272" Type="http://schemas.openxmlformats.org/officeDocument/2006/relationships/hyperlink" Target="https://drive.google.com/file/d/1y_leBGJtTeGf5WrjzCZwdoB5sh4dG7FS/view?usp=share_link" TargetMode="External"/><Relationship Id="rId393" Type="http://schemas.openxmlformats.org/officeDocument/2006/relationships/hyperlink" Target="http://drive.google.com/uc?export=view&amp;id=1YgWPq9FoeKuD2OodaPMh5BETEbiq-aj-" TargetMode="External"/><Relationship Id="rId158" Type="http://schemas.openxmlformats.org/officeDocument/2006/relationships/hyperlink" Target="https://drive.google.com/drive/folders/1fRmlpiIvTziZo4lQb14c6jqQ4qtEAJvt?usp=share_link" TargetMode="External"/><Relationship Id="rId279" Type="http://schemas.openxmlformats.org/officeDocument/2006/relationships/hyperlink" Target="https://drive.google.com/file/d/1hMh8a00JOvQ8FH_aoo6ogujj5e-zFHMy/view?usp=share_link" TargetMode="External"/><Relationship Id="rId157" Type="http://schemas.openxmlformats.org/officeDocument/2006/relationships/hyperlink" Target="https://drive.google.com/file/d/1XVfxewGijTI6oRxllYNHXuHuHAAYsP6D/view?usp=sharing" TargetMode="External"/><Relationship Id="rId278" Type="http://schemas.openxmlformats.org/officeDocument/2006/relationships/hyperlink" Target="https://gyazo.com/996986e52cb7181ef7e18021f15999c0" TargetMode="External"/><Relationship Id="rId399" Type="http://schemas.openxmlformats.org/officeDocument/2006/relationships/hyperlink" Target="https://drive.google.com/file/d/187O7oaymRB4hH7kDBVx-9Zw09AgmTta2/view?usp=share_link" TargetMode="External"/><Relationship Id="rId156" Type="http://schemas.openxmlformats.org/officeDocument/2006/relationships/hyperlink" Target="https://drive.google.com/drive/folders/19rCUFEAbKT8LyylD0UWHXeoIfr4lfPk-?usp=share_link" TargetMode="External"/><Relationship Id="rId277" Type="http://schemas.openxmlformats.org/officeDocument/2006/relationships/hyperlink" Target="https://drive.google.com/file/d/1ibvdE4Af0O7ZHfAlwxujOe_DKqFMW_OT/view?usp=share_link" TargetMode="External"/><Relationship Id="rId398" Type="http://schemas.openxmlformats.org/officeDocument/2006/relationships/hyperlink" Target="http://drive.google.com/uc?export=view&amp;id=191FVMSZQN3cn3nInrzx67sYFSDN5HfRp" TargetMode="External"/><Relationship Id="rId155" Type="http://schemas.openxmlformats.org/officeDocument/2006/relationships/hyperlink" Target="https://drive.google.com/file/d/1axJxdYGOQn0TRnfnU2r5zXGQwfBSDV2S/view?usp=sharing" TargetMode="External"/><Relationship Id="rId276" Type="http://schemas.openxmlformats.org/officeDocument/2006/relationships/hyperlink" Target="https://gyazo.com/56e16eaa077f836e20001b8577790da7" TargetMode="External"/><Relationship Id="rId397" Type="http://schemas.openxmlformats.org/officeDocument/2006/relationships/hyperlink" Target="https://drive.google.com/file/d/1z5e_Sau6J-fzLtqpPN3QSt5huS5cE8YA/view?usp=share_link" TargetMode="External"/><Relationship Id="rId40" Type="http://schemas.openxmlformats.org/officeDocument/2006/relationships/hyperlink" Target="https://drive.google.com/file/d/1pVTyaV9MtxyOOnfpFoAvYja56sRCbMtt/view?usp=sharing" TargetMode="External"/><Relationship Id="rId42" Type="http://schemas.openxmlformats.org/officeDocument/2006/relationships/hyperlink" Target="https://drive.google.com/file/d/1tUyiZ0g9qZB-ty_rr3t9pBSGQezMrNnO/view?usp=share_link" TargetMode="External"/><Relationship Id="rId41" Type="http://schemas.openxmlformats.org/officeDocument/2006/relationships/hyperlink" Target="https://drive.google.com/file/d/1RrjH6ZvKr-azpHxzhi73jYOZ_Q3DOf8N/view?usp=sharing" TargetMode="External"/><Relationship Id="rId44" Type="http://schemas.openxmlformats.org/officeDocument/2006/relationships/hyperlink" Target="https://drive.google.com/file/d/17bfdjAnpa-wJOiG0zwS9hGRcqPYjlgzK/view?usp=share_link" TargetMode="External"/><Relationship Id="rId43" Type="http://schemas.openxmlformats.org/officeDocument/2006/relationships/hyperlink" Target="https://drive.google.com/file/d/1S__-Eg6e5MvKCfrDEP-t0OewT8UiqrJT/view?usp=share_link" TargetMode="External"/><Relationship Id="rId46" Type="http://schemas.openxmlformats.org/officeDocument/2006/relationships/hyperlink" Target="https://drive.google.com/file/d/13RPwN_1SiLJj0G-8KTs7hlz8llTAZflH/view?usp=share_link" TargetMode="External"/><Relationship Id="rId45" Type="http://schemas.openxmlformats.org/officeDocument/2006/relationships/hyperlink" Target="https://drive.google.com/file/d/13T2P7DqDqMQKNOQAbbW2Xi2n5H65RcCW/view?usp=share_link" TargetMode="External"/><Relationship Id="rId48" Type="http://schemas.openxmlformats.org/officeDocument/2006/relationships/hyperlink" Target="https://drive.google.com/file/d/1qopUwvEUVGRMjhBh7vyZMEHm7GGelYD2/view?usp=sharing" TargetMode="External"/><Relationship Id="rId47" Type="http://schemas.openxmlformats.org/officeDocument/2006/relationships/hyperlink" Target="https://drive.google.com/file/d/1Am2qUeuW91IwEh6byWdfCL9ru_AsUeMc/view?usp=share_link" TargetMode="External"/><Relationship Id="rId49" Type="http://schemas.openxmlformats.org/officeDocument/2006/relationships/hyperlink" Target="https://drive.google.com/file/d/1hY7xwkfxiMO8dO2AcwMsXHZAXMXYGt9e/view?usp=sharing" TargetMode="External"/><Relationship Id="rId31" Type="http://schemas.openxmlformats.org/officeDocument/2006/relationships/hyperlink" Target="https://drive.google.com/file/d/1NI8GmRXPagAMimaOUeU3XS2xS_Y_mg8F/view?usp=sharing" TargetMode="External"/><Relationship Id="rId30" Type="http://schemas.openxmlformats.org/officeDocument/2006/relationships/hyperlink" Target="https://drive.google.com/file/d/10SzQkWs-Dd5bLwuNaofl2EvLvSv0OJNJ/view?usp=sharing" TargetMode="External"/><Relationship Id="rId33" Type="http://schemas.openxmlformats.org/officeDocument/2006/relationships/hyperlink" Target="https://drive.google.com/file/d/1M7nRSdJezNsCHGNOxVJPErvFeAB6um37/view?usp=sharing" TargetMode="External"/><Relationship Id="rId32" Type="http://schemas.openxmlformats.org/officeDocument/2006/relationships/hyperlink" Target="https://drive.google.com/file/d/1sswBq3ZryeGH6HnYRQqcKIN-Daxd8PIp/view?usp=sharing" TargetMode="External"/><Relationship Id="rId35" Type="http://schemas.openxmlformats.org/officeDocument/2006/relationships/hyperlink" Target="https://drive.google.com/file/d/1zLnsSCjXRwmMVidXqGk2Sv2Kgi2XEeZz/view?usp=sharing" TargetMode="External"/><Relationship Id="rId34" Type="http://schemas.openxmlformats.org/officeDocument/2006/relationships/hyperlink" Target="https://drive.google.com/file/d/1JDL7LUggSu_5mm_iNYnvDy8P-Gb1cGj1/view?usp=sharing" TargetMode="External"/><Relationship Id="rId37" Type="http://schemas.openxmlformats.org/officeDocument/2006/relationships/hyperlink" Target="https://drive.google.com/file/d/1XgQCrwvAOc5un5qlZ7xRfe-JBq8Q_UHp/view?usp=sharing" TargetMode="External"/><Relationship Id="rId36" Type="http://schemas.openxmlformats.org/officeDocument/2006/relationships/hyperlink" Target="https://drive.google.com/file/d/1tGkIJVAZMphDbSsS6fRaV-5hFXuyIa7d/view?usp=sharing" TargetMode="External"/><Relationship Id="rId39" Type="http://schemas.openxmlformats.org/officeDocument/2006/relationships/hyperlink" Target="https://drive.google.com/file/d/1gBMZ4JMxSCouN7fYwvPvrzPT1dU0cJpq/view?usp=sharing" TargetMode="External"/><Relationship Id="rId38" Type="http://schemas.openxmlformats.org/officeDocument/2006/relationships/hyperlink" Target="https://drive.google.com/file/d/1e_tMho62MXSjNH1_CiI0w7E_x6CL06XG/view?usp=sharing" TargetMode="External"/><Relationship Id="rId20" Type="http://schemas.openxmlformats.org/officeDocument/2006/relationships/hyperlink" Target="https://drive.google.com/file/d/1JBzvQc-jCU9gV21e2SKuFTD8gkAJXZXV/view?usp=sharing" TargetMode="External"/><Relationship Id="rId22" Type="http://schemas.openxmlformats.org/officeDocument/2006/relationships/hyperlink" Target="https://drive.google.com/file/d/1yPbDwDz07VgYoorZ5y7nID-ZO4J1NI33/view?usp=sharing" TargetMode="External"/><Relationship Id="rId21" Type="http://schemas.openxmlformats.org/officeDocument/2006/relationships/hyperlink" Target="https://drive.google.com/file/d/1GJlNqK8Ijda1MuHV-v_1-4CfKPnQ0kqT/view?usp=sharing" TargetMode="External"/><Relationship Id="rId24" Type="http://schemas.openxmlformats.org/officeDocument/2006/relationships/hyperlink" Target="https://drive.google.com/file/d/1xH6KhkphuTQkrb3YSN_9iV3QuU6JvpJ7/view?usp=sharing" TargetMode="External"/><Relationship Id="rId23" Type="http://schemas.openxmlformats.org/officeDocument/2006/relationships/hyperlink" Target="https://drive.google.com/file/d/1nQ_D_xe1DEfzfOhXOCfPQJeagpFk-j2S/view?usp=sharing" TargetMode="External"/><Relationship Id="rId409" Type="http://schemas.openxmlformats.org/officeDocument/2006/relationships/hyperlink" Target="https://drive.google.com/file/d/1SxQLrOaUrVI9z8418vJhbsSp7P-6bS_V/view?usp=share_link" TargetMode="External"/><Relationship Id="rId404" Type="http://schemas.openxmlformats.org/officeDocument/2006/relationships/hyperlink" Target="https://drive.google.com/file/d/1mnw-6B7A528tma1ezLJuZPPou3PHwBZx/view?usp=share_link" TargetMode="External"/><Relationship Id="rId403" Type="http://schemas.openxmlformats.org/officeDocument/2006/relationships/hyperlink" Target="https://drive.google.com/file/d/1YZwxSqkrX4v6wYn4vJwZVg5jP9O0rjHr/view?usp=share_link" TargetMode="External"/><Relationship Id="rId402" Type="http://schemas.openxmlformats.org/officeDocument/2006/relationships/hyperlink" Target="https://drive.google.com/drive/folders/1R0rF0jYkmKYi8vTdgb1MfefFS1Rf5CQ3?usp=share_link" TargetMode="External"/><Relationship Id="rId401" Type="http://schemas.openxmlformats.org/officeDocument/2006/relationships/hyperlink" Target="https://drive.google.com/file/d/1YI0YvUpdJAsSW0KbftP1d611nv1P9lJV/view?usp=share_link" TargetMode="External"/><Relationship Id="rId408" Type="http://schemas.openxmlformats.org/officeDocument/2006/relationships/hyperlink" Target="https://drive.google.com/file/d/1kb5OHhk9xnsehbKXUKxRqGRDuTDtm3p2/view?usp=share_link" TargetMode="External"/><Relationship Id="rId407" Type="http://schemas.openxmlformats.org/officeDocument/2006/relationships/hyperlink" Target="https://drive.google.com/file/d/1bflO5eowqNm6KuqJrBcQxVcRLd-BPxnU/view?usp=share_link" TargetMode="External"/><Relationship Id="rId406" Type="http://schemas.openxmlformats.org/officeDocument/2006/relationships/hyperlink" Target="https://drive.google.com/drive/folders/1lj-L7rcpjWQ6lPfDOmGHI1HR-Ad9Gbrw?usp=share_link" TargetMode="External"/><Relationship Id="rId405" Type="http://schemas.openxmlformats.org/officeDocument/2006/relationships/hyperlink" Target="https://drive.google.com/file/d/1aT5R9_myfpgnoJasEwW7aYc8JPkVtdRq/view?usp=share_link" TargetMode="External"/><Relationship Id="rId26" Type="http://schemas.openxmlformats.org/officeDocument/2006/relationships/hyperlink" Target="https://drive.google.com/file/d/1Pr2_m49E3BPWdTjU3v9IFYrZfMIpMgF8/view?usp=sharing" TargetMode="External"/><Relationship Id="rId25" Type="http://schemas.openxmlformats.org/officeDocument/2006/relationships/hyperlink" Target="https://drive.google.com/file/d/12s7Dpp_2f9qTmfBCdSMQC4eqNSPL16Qr/view?usp=sharing" TargetMode="External"/><Relationship Id="rId28" Type="http://schemas.openxmlformats.org/officeDocument/2006/relationships/hyperlink" Target="https://drive.google.com/file/d/1_QzoLaF8BjrSc_pa_hfEoZZLK58YdfYD/view?usp=sharing" TargetMode="External"/><Relationship Id="rId27" Type="http://schemas.openxmlformats.org/officeDocument/2006/relationships/hyperlink" Target="https://drive.google.com/file/d/1OoYZ1OvleUrQv6eZolHFCEq8EZDHTYVo/view?usp=sharing" TargetMode="External"/><Relationship Id="rId400" Type="http://schemas.openxmlformats.org/officeDocument/2006/relationships/hyperlink" Target="http://drive.google.com/uc?export=view&amp;id=157a9uK2ONakHexd2-qUOAa-HtTN26aPr" TargetMode="External"/><Relationship Id="rId29" Type="http://schemas.openxmlformats.org/officeDocument/2006/relationships/hyperlink" Target="https://drive.google.com/file/d/1LbWliZjpkGiThbVoilYIql4bDrkvJZlM/view?usp=sharing" TargetMode="External"/><Relationship Id="rId11" Type="http://schemas.openxmlformats.org/officeDocument/2006/relationships/hyperlink" Target="https://drive.google.com/file/d/16h_7BMhg-B86zzsXzkXKnxud0CMRNuNF/view?usp=sharing" TargetMode="External"/><Relationship Id="rId10" Type="http://schemas.openxmlformats.org/officeDocument/2006/relationships/hyperlink" Target="https://drive.google.com/file/d/1fRXJagQr7kBoV6-9qkUvtqoAenFGMVYv/view?usp=sharing" TargetMode="External"/><Relationship Id="rId13" Type="http://schemas.openxmlformats.org/officeDocument/2006/relationships/hyperlink" Target="https://drive.google.com/file/d/1myhlZrrl19QsZtS1-ZqQDmrTxcZvxjMN/view?usp=sharing" TargetMode="External"/><Relationship Id="rId12" Type="http://schemas.openxmlformats.org/officeDocument/2006/relationships/hyperlink" Target="https://drive.google.com/file/d/1uyBHyn6gaQONVC0fFTieaPVwAxaTSOyX/view?usp=sharing" TargetMode="External"/><Relationship Id="rId15" Type="http://schemas.openxmlformats.org/officeDocument/2006/relationships/hyperlink" Target="https://drive.google.com/file/d/1boxtbJczlB_RkmMTKoWX7njNOe8wvLpZ/view?usp=share_link" TargetMode="External"/><Relationship Id="rId14" Type="http://schemas.openxmlformats.org/officeDocument/2006/relationships/hyperlink" Target="https://drive.google.com/file/d/1ALHxj-lC5yaGK23M8taUAsqt54CpCorB/view?usp=sharing" TargetMode="External"/><Relationship Id="rId17" Type="http://schemas.openxmlformats.org/officeDocument/2006/relationships/hyperlink" Target="https://drive.google.com/file/d/1GoCikCYweYcMcyqzlbzZGD8OhjsBkOq-/view?usp=share_link" TargetMode="External"/><Relationship Id="rId16" Type="http://schemas.openxmlformats.org/officeDocument/2006/relationships/hyperlink" Target="https://drive.google.com/file/d/18KWPL5zxKjTLJiKfz52txiyeXMy3oEYR/view?usp=share_link" TargetMode="External"/><Relationship Id="rId19" Type="http://schemas.openxmlformats.org/officeDocument/2006/relationships/hyperlink" Target="https://drive.google.com/file/d/1tYlcqLrNXg60l3w7C4kD1id3geHiT8cv/view?usp=share_link" TargetMode="External"/><Relationship Id="rId18" Type="http://schemas.openxmlformats.org/officeDocument/2006/relationships/hyperlink" Target="https://drive.google.com/file/d/1Xy30q8tqsljkT5CGKuwmYrGadAw1nNZR/view?usp=share_link" TargetMode="External"/><Relationship Id="rId84" Type="http://schemas.openxmlformats.org/officeDocument/2006/relationships/hyperlink" Target="https://drive.google.com/file/d/1rqNZK4S1UYKj95CoNxAT84byEnEUpszR/view?usp=share_link" TargetMode="External"/><Relationship Id="rId83" Type="http://schemas.openxmlformats.org/officeDocument/2006/relationships/hyperlink" Target="https://drive.google.com/file/d/1XCy4oni4yx-1sQ95jzGyX65NgmIvmxTx/view?usp=share_link" TargetMode="External"/><Relationship Id="rId86" Type="http://schemas.openxmlformats.org/officeDocument/2006/relationships/hyperlink" Target="https://gyazo.com/3693091c79011e4aa6e967bad406cf99" TargetMode="External"/><Relationship Id="rId85" Type="http://schemas.openxmlformats.org/officeDocument/2006/relationships/hyperlink" Target="https://drive.google.com/drive/folders/1-500kvnmscvb0FX555uY0kTxdtWLQQYH?usp=share_link" TargetMode="External"/><Relationship Id="rId88" Type="http://schemas.openxmlformats.org/officeDocument/2006/relationships/hyperlink" Target="https://drive.google.com/drive/folders/1iK6tAbGvGXEDZ27w-ePoVqZ6iNl06IdB?usp=share_link" TargetMode="External"/><Relationship Id="rId87" Type="http://schemas.openxmlformats.org/officeDocument/2006/relationships/hyperlink" Target="https://drive.google.com/drive/folders/17Z_7JZYaOKO7863BqCUPQ0H709dYXkdl?usp=share_link" TargetMode="External"/><Relationship Id="rId89" Type="http://schemas.openxmlformats.org/officeDocument/2006/relationships/hyperlink" Target="https://drive.google.com/drive/folders/1P_QnSBOVAHQHN09L9YcV0e3cEQ5fyDXC?usp=share_link" TargetMode="External"/><Relationship Id="rId80" Type="http://schemas.openxmlformats.org/officeDocument/2006/relationships/hyperlink" Target="https://gyazo.com/47a9c2622c9c21318b3e4b6be58cc427" TargetMode="External"/><Relationship Id="rId82" Type="http://schemas.openxmlformats.org/officeDocument/2006/relationships/hyperlink" Target="https://drive.google.com/file/d/1BnbsE__Y-xmXsYxAgRUBFHEs9G6UoE-z/view?usp=share_link" TargetMode="External"/><Relationship Id="rId81" Type="http://schemas.openxmlformats.org/officeDocument/2006/relationships/hyperlink" Target="https://gyazo.com/48dcce7134d2e1ead7ad14c093fc0691" TargetMode="External"/><Relationship Id="rId73" Type="http://schemas.openxmlformats.org/officeDocument/2006/relationships/hyperlink" Target="https://drive.google.com/drive/folders/1hoMK1xYFZ2HhP26jnp4rI5JbSRzLJjnC?usp=share_link" TargetMode="External"/><Relationship Id="rId72" Type="http://schemas.openxmlformats.org/officeDocument/2006/relationships/hyperlink" Target="https://drive.google.com/drive/folders/1mk_AN9ACm0Gj4PGs312yQPOYL8ogjXJQ?usp=share_link" TargetMode="External"/><Relationship Id="rId75" Type="http://schemas.openxmlformats.org/officeDocument/2006/relationships/hyperlink" Target="https://drive.google.com/drive/folders/1BgWRN2s_sut5CwKqFbBMqttRfp_YCwDC?usp=share_link" TargetMode="External"/><Relationship Id="rId74" Type="http://schemas.openxmlformats.org/officeDocument/2006/relationships/hyperlink" Target="https://gyazo.com/78800d77cbf59af2e0f8878d6944b2e2" TargetMode="External"/><Relationship Id="rId77" Type="http://schemas.openxmlformats.org/officeDocument/2006/relationships/hyperlink" Target="https://drive.google.com/drive/folders/1b-NGLIopukP_SetZEsWzqLjMvPSoemiY?usp=share_link" TargetMode="External"/><Relationship Id="rId76" Type="http://schemas.openxmlformats.org/officeDocument/2006/relationships/hyperlink" Target="https://gyazo.com/b75979bea3b2e67f88bdd66c0b916de0" TargetMode="External"/><Relationship Id="rId79" Type="http://schemas.openxmlformats.org/officeDocument/2006/relationships/hyperlink" Target="https://drive.google.com/drive/folders/16ym5MzrMWOxD3yrDsEHo5bpjuYgSEfN_?usp=share_link" TargetMode="External"/><Relationship Id="rId78" Type="http://schemas.openxmlformats.org/officeDocument/2006/relationships/hyperlink" Target="https://drive.google.com/drive/folders/1JZXPuRGhPbPn__K8WW5qQ6UsltpcR-8i?usp=share_link" TargetMode="External"/><Relationship Id="rId71" Type="http://schemas.openxmlformats.org/officeDocument/2006/relationships/hyperlink" Target="https://drive.google.com/drive/folders/1at6_ubkIXXH6mdnvyxt-x8zAi74AOFbt" TargetMode="External"/><Relationship Id="rId70" Type="http://schemas.openxmlformats.org/officeDocument/2006/relationships/hyperlink" Target="https://drive.google.com/file/d/1nj_NtUFVPDPoSY1OQ0d8VXtSzESCtzmC/view?usp=share_link" TargetMode="External"/><Relationship Id="rId62" Type="http://schemas.openxmlformats.org/officeDocument/2006/relationships/hyperlink" Target="https://drive.google.com/file/d/1OcE596TjqKXiYYEm9qGbcRGr3-Z640xH/view?usp=sharing" TargetMode="External"/><Relationship Id="rId61" Type="http://schemas.openxmlformats.org/officeDocument/2006/relationships/hyperlink" Target="https://drive.google.com/file/d/1VhSpg7cwsxEhT9AbCyS9nbufCL1VEXeu/view?usp=sharing" TargetMode="External"/><Relationship Id="rId64" Type="http://schemas.openxmlformats.org/officeDocument/2006/relationships/hyperlink" Target="https://drive.google.com/file/d/1Yk5Buu9bG8fSl4-ChhhRMT1OIgjojzU7/view?usp=sharing" TargetMode="External"/><Relationship Id="rId63" Type="http://schemas.openxmlformats.org/officeDocument/2006/relationships/hyperlink" Target="https://drive.google.com/file/d/16_CD0bX8tJi4SgB7d66w6gqg1bO7lUXr/view?usp=sharing" TargetMode="External"/><Relationship Id="rId66" Type="http://schemas.openxmlformats.org/officeDocument/2006/relationships/hyperlink" Target="https://drive.google.com/file/d/152A72W35VXrcqfAQjAQczNX9TbXv3_Fk/view?usp=sharing" TargetMode="External"/><Relationship Id="rId65" Type="http://schemas.openxmlformats.org/officeDocument/2006/relationships/hyperlink" Target="https://drive.google.com/file/d/1tNx328gMnHqG_niiySaRzTJpbrtHDlC_/view?usp=sharing" TargetMode="External"/><Relationship Id="rId68" Type="http://schemas.openxmlformats.org/officeDocument/2006/relationships/hyperlink" Target="https://drive.google.com/drive/folders/1u3t3s3Onp6sLwX3Vu66u8mEGLwThzqno?usp=share_link" TargetMode="External"/><Relationship Id="rId67" Type="http://schemas.openxmlformats.org/officeDocument/2006/relationships/hyperlink" Target="https://drive.google.com/drive/folders/1AFdH-a-6W8kb5QL3bYHWkPttBLSw_qpR?usp=share_link" TargetMode="External"/><Relationship Id="rId60" Type="http://schemas.openxmlformats.org/officeDocument/2006/relationships/hyperlink" Target="https://drive.google.com/file/d/1VsqxlwlnIPsZNfBPZAos46O6o6SaV5RZ/view?usp=sharing" TargetMode="External"/><Relationship Id="rId69" Type="http://schemas.openxmlformats.org/officeDocument/2006/relationships/hyperlink" Target="https://gyazo.com/1ff67b00899f46b2a0943c99ac2e529e" TargetMode="External"/><Relationship Id="rId51" Type="http://schemas.openxmlformats.org/officeDocument/2006/relationships/hyperlink" Target="https://drive.google.com/file/d/1OjiDnAd0LycJCijcIN8L0F5GGgbQxJjL/view?usp=share_link" TargetMode="External"/><Relationship Id="rId50" Type="http://schemas.openxmlformats.org/officeDocument/2006/relationships/hyperlink" Target="https://drive.google.com/file/d/1FM9cItP5Zj2q9UhCehKeSa-Lb5CuzBh7/view?usp=sharing" TargetMode="External"/><Relationship Id="rId53" Type="http://schemas.openxmlformats.org/officeDocument/2006/relationships/hyperlink" Target="https://drive.google.com/file/d/1XKFI8MMdsWwgnc3gmKuKSg4sH8OUYG1e/view?usp=sharing" TargetMode="External"/><Relationship Id="rId52" Type="http://schemas.openxmlformats.org/officeDocument/2006/relationships/hyperlink" Target="https://drive.google.com/file/d/1wS6AfscXoWt_PWZzrQ7Zg8WY5VNvzDlU/view?usp=share_link" TargetMode="External"/><Relationship Id="rId55" Type="http://schemas.openxmlformats.org/officeDocument/2006/relationships/hyperlink" Target="https://drive.google.com/file/d/1D0m1Nn8R3PGMBPLoCUlwZ8zH7Rnq7gF9/view?usp=share_link" TargetMode="External"/><Relationship Id="rId54" Type="http://schemas.openxmlformats.org/officeDocument/2006/relationships/hyperlink" Target="https://drive.google.com/file/d/1ZHCQLFeiacUFIyVWgTfROvO_icf6CnE8/view?usp=share_link" TargetMode="External"/><Relationship Id="rId57" Type="http://schemas.openxmlformats.org/officeDocument/2006/relationships/hyperlink" Target="https://drive.google.com/file/d/1fKSQxtO6mdGJzrDl7D-eIpGd_V1oHTNb/view?usp=sharing" TargetMode="External"/><Relationship Id="rId56" Type="http://schemas.openxmlformats.org/officeDocument/2006/relationships/hyperlink" Target="https://drive.google.com/file/d/1t4qv0PQ7Tm581VVBd_bArKLAddCu9lC-/view?usp=sharing" TargetMode="External"/><Relationship Id="rId59" Type="http://schemas.openxmlformats.org/officeDocument/2006/relationships/hyperlink" Target="https://drive.google.com/file/d/1ExuV2pBdghAHStSFXciIf1b-ve63Eiwb/view?usp=sharing" TargetMode="External"/><Relationship Id="rId58" Type="http://schemas.openxmlformats.org/officeDocument/2006/relationships/hyperlink" Target="https://drive.google.com/file/d/1NodcYqUfRL0EQNKmfDKJN2YJxw0x0a1-/view?usp=sharing" TargetMode="External"/><Relationship Id="rId107" Type="http://schemas.openxmlformats.org/officeDocument/2006/relationships/hyperlink" Target="https://drive.google.com/drive/folders/17DmPKx8k4sKt5GyvPNSA1AbLbUdfzBg-?usp=share_link" TargetMode="External"/><Relationship Id="rId228" Type="http://schemas.openxmlformats.org/officeDocument/2006/relationships/hyperlink" Target="https://drive.google.com/file/d/1xj6ZcoNrdKIbUSePpL7amvSV-X_NTNmH/view?usp=sharing" TargetMode="External"/><Relationship Id="rId349" Type="http://schemas.openxmlformats.org/officeDocument/2006/relationships/hyperlink" Target="https://drive.google.com/file/d/1WoWgU9MyssUguevVjYDyYmGDA3DMFya2/view?usp=share_link" TargetMode="External"/><Relationship Id="rId106" Type="http://schemas.openxmlformats.org/officeDocument/2006/relationships/hyperlink" Target="https://drive.google.com/drive/folders/1YHz4Eybm-42ZHE0wyWLZEXFODFh-gnA3?usp=share_link" TargetMode="External"/><Relationship Id="rId227" Type="http://schemas.openxmlformats.org/officeDocument/2006/relationships/hyperlink" Target="https://drive.google.com/file/d/1wZsTRVVFpR67FupNqQcOrxE3fZP-2UOA/view?usp=share_link" TargetMode="External"/><Relationship Id="rId348" Type="http://schemas.openxmlformats.org/officeDocument/2006/relationships/hyperlink" Target="https://drive.google.com/file/d/1dKAd29gI-rX2QU5LooY0mKgNlAm1Oqnb/view?usp=share_link" TargetMode="External"/><Relationship Id="rId105" Type="http://schemas.openxmlformats.org/officeDocument/2006/relationships/hyperlink" Target="https://drive.google.com/drive/folders/1-_O8cKz9ZO3iwLEXcCcZ4AN2-GHsVTyn?usp=share_link" TargetMode="External"/><Relationship Id="rId226" Type="http://schemas.openxmlformats.org/officeDocument/2006/relationships/hyperlink" Target="https://drive.google.com/file/d/1Qlnl7abIhVaD7HdSdWFHnAGC4xlU_jTB/view?usp=sharing" TargetMode="External"/><Relationship Id="rId347" Type="http://schemas.openxmlformats.org/officeDocument/2006/relationships/hyperlink" Target="https://drive.google.com/file/d/1ovmxB131OrhGSV6E2jXOSxux1Z7a6jec/view?usp=share_link" TargetMode="External"/><Relationship Id="rId104" Type="http://schemas.openxmlformats.org/officeDocument/2006/relationships/hyperlink" Target="https://drive.google.com/drive/folders/1uBbiiBWO26Rqu1kRNBr1wALQbVTuH4af?usp=share_link" TargetMode="External"/><Relationship Id="rId225" Type="http://schemas.openxmlformats.org/officeDocument/2006/relationships/hyperlink" Target="https://drive.google.com/file/d/15hoiZ_Y25wEImTOWHjxcfdB-7_zXhdxO/view?usp=share_link" TargetMode="External"/><Relationship Id="rId346" Type="http://schemas.openxmlformats.org/officeDocument/2006/relationships/hyperlink" Target="https://drive.google.com/file/d/12ysezLhpyH2N3-OfGtYQkZoMkdq5l9kY/view?usp=share_link" TargetMode="External"/><Relationship Id="rId109" Type="http://schemas.openxmlformats.org/officeDocument/2006/relationships/hyperlink" Target="https://drive.google.com/file/d/1B8LI4A5o14gw9AgwKcCoEGzqxESC7aWj/view?usp=share_link" TargetMode="External"/><Relationship Id="rId108" Type="http://schemas.openxmlformats.org/officeDocument/2006/relationships/hyperlink" Target="https://drive.google.com/drive/folders/13_ObmNBDHJy4aOycemlhLWibW2mlEoVX?usp=share_link" TargetMode="External"/><Relationship Id="rId229" Type="http://schemas.openxmlformats.org/officeDocument/2006/relationships/hyperlink" Target="https://drive.google.com/file/d/1IAZa5pMXgRg22FjxRsyyubMfW7LnjU0i/view?usp=share_link" TargetMode="External"/><Relationship Id="rId220" Type="http://schemas.openxmlformats.org/officeDocument/2006/relationships/hyperlink" Target="https://drive.google.com/drive/folders/1xVjGM01ote0izhzyxIIojD8OMnCWgBZ2?usp=share_link" TargetMode="External"/><Relationship Id="rId341" Type="http://schemas.openxmlformats.org/officeDocument/2006/relationships/hyperlink" Target="https://drive.google.com/file/d/18c5PX3fLThF8RxTs4DK-00oQWNek7pcd/view?usp=share_link" TargetMode="External"/><Relationship Id="rId340" Type="http://schemas.openxmlformats.org/officeDocument/2006/relationships/hyperlink" Target="https://drive.google.com/file/d/1BhQzafsUh-Voys4j6OFgzr9U2M5cGnrP/view?usp=sharing" TargetMode="External"/><Relationship Id="rId103" Type="http://schemas.openxmlformats.org/officeDocument/2006/relationships/hyperlink" Target="https://drive.google.com/drive/folders/1JbobrB0BuXQES29VVpWEiVNneL0ox-f6?usp=share_link" TargetMode="External"/><Relationship Id="rId224" Type="http://schemas.openxmlformats.org/officeDocument/2006/relationships/hyperlink" Target="https://drive.google.com/file/d/1BzMCzLV8vkXjLwyXKQFCNtAFO3jhGaxG/view?usp=sharing" TargetMode="External"/><Relationship Id="rId345" Type="http://schemas.openxmlformats.org/officeDocument/2006/relationships/hyperlink" Target="https://drive.google.com/file/d/177mp5nEcPyWquhLcZ5legQv6LhhTiHIt/view?usp=share_link" TargetMode="External"/><Relationship Id="rId102" Type="http://schemas.openxmlformats.org/officeDocument/2006/relationships/hyperlink" Target="https://drive.google.com/drive/folders/1ba0ACu10KrClK1Gc0e8MFjJZS-mDxF8o?usp=share_link" TargetMode="External"/><Relationship Id="rId223" Type="http://schemas.openxmlformats.org/officeDocument/2006/relationships/hyperlink" Target="https://drive.google.com/drive/folders/1hbeJ7uIV9u0JnYNlXYu8TAtq6GATCkwP?usp=share_link" TargetMode="External"/><Relationship Id="rId344" Type="http://schemas.openxmlformats.org/officeDocument/2006/relationships/hyperlink" Target="https://drive.google.com/file/d/13mZe6E4cD3yaoWoNbNrtFceMmGia79ox/view?usp=share_link" TargetMode="External"/><Relationship Id="rId101" Type="http://schemas.openxmlformats.org/officeDocument/2006/relationships/hyperlink" Target="https://drive.google.com/drive/folders/1zj10No-LUjvcUVEKEXEGcBWT-qSgXWmx?usp=share_link" TargetMode="External"/><Relationship Id="rId222" Type="http://schemas.openxmlformats.org/officeDocument/2006/relationships/hyperlink" Target="https://drive.google.com/drive/folders/1rwT-Gv2f5HvoyG7rlb-r8weqc29fhxK7?usp=share_link" TargetMode="External"/><Relationship Id="rId343" Type="http://schemas.openxmlformats.org/officeDocument/2006/relationships/hyperlink" Target="https://drive.google.com/file/d/1vvS9CfF6Ol-oaSyrEGTwtf6DA_xnrY5h/view?usp=share_link" TargetMode="External"/><Relationship Id="rId100" Type="http://schemas.openxmlformats.org/officeDocument/2006/relationships/hyperlink" Target="https://drive.google.com/drive/folders/1uHNN0YjnUoe0dc2XKRccH-xm7GjcTaxT?usp=share_link" TargetMode="External"/><Relationship Id="rId221" Type="http://schemas.openxmlformats.org/officeDocument/2006/relationships/hyperlink" Target="https://drive.google.com/drive/folders/1nDaRwCQH6DGqiAPRrTVXEDg2BWhuDG-m?usp=share_link" TargetMode="External"/><Relationship Id="rId342" Type="http://schemas.openxmlformats.org/officeDocument/2006/relationships/hyperlink" Target="https://drive.google.com/file/d/1BhQzafsUh-Voys4j6OFgzr9U2M5cGnrP/view?usp=sharing" TargetMode="External"/><Relationship Id="rId217" Type="http://schemas.openxmlformats.org/officeDocument/2006/relationships/hyperlink" Target="https://drive.google.com/drive/folders/11_IRt-wNo4R-iaH15QdHjaUgqgfnnPr3?usp=share_link" TargetMode="External"/><Relationship Id="rId338" Type="http://schemas.openxmlformats.org/officeDocument/2006/relationships/hyperlink" Target="https://drive.google.com/file/d/1nXbrwjVTSj-6fhuAsTBasZWzcg5ZeSFb/view?usp=share_link" TargetMode="External"/><Relationship Id="rId216" Type="http://schemas.openxmlformats.org/officeDocument/2006/relationships/hyperlink" Target="https://drive.google.com/file/d/11qBhh6zETzPlZz4QSuJb9ziDKNPtfSdL/view?usp=share_link" TargetMode="External"/><Relationship Id="rId337" Type="http://schemas.openxmlformats.org/officeDocument/2006/relationships/hyperlink" Target="https://drive.google.com/file/d/1X1wRj2S-JsltHprZcNsH6NuJY4EVs-XL/view?usp=share_link" TargetMode="External"/><Relationship Id="rId215" Type="http://schemas.openxmlformats.org/officeDocument/2006/relationships/hyperlink" Target="https://drive.google.com/drive/folders/1PaA5dhiVNM8gUetu5J_72h6ueju8uqSc?usp=share_link" TargetMode="External"/><Relationship Id="rId336" Type="http://schemas.openxmlformats.org/officeDocument/2006/relationships/hyperlink" Target="https://drive.google.com/file/d/1BhQzafsUh-Voys4j6OFgzr9U2M5cGnrP/view?usp=sharing" TargetMode="External"/><Relationship Id="rId214" Type="http://schemas.openxmlformats.org/officeDocument/2006/relationships/hyperlink" Target="https://drive.google.com/file/d/1AE4MZOcuOkFufRVD_Jtffbp8kAZtfmbK/view?usp=share_link" TargetMode="External"/><Relationship Id="rId335" Type="http://schemas.openxmlformats.org/officeDocument/2006/relationships/hyperlink" Target="https://drive.google.com/file/d/1OCBjgzFDQVWRIgzZFU9D5x880JiDk1Fx/view?usp=share_link" TargetMode="External"/><Relationship Id="rId219" Type="http://schemas.openxmlformats.org/officeDocument/2006/relationships/hyperlink" Target="https://drive.google.com/drive/folders/1HgivYN_FtZG3X5shLBUFLwKo_wzttfzv?usp=share_link" TargetMode="External"/><Relationship Id="rId218" Type="http://schemas.openxmlformats.org/officeDocument/2006/relationships/hyperlink" Target="https://drive.google.com/file/d/1djQTLkk4W6UKKlKNubZO3pJyur3PuDUi/view?usp=share_link" TargetMode="External"/><Relationship Id="rId339" Type="http://schemas.openxmlformats.org/officeDocument/2006/relationships/hyperlink" Target="https://drive.google.com/file/d/1UOQEHPdba3TSBTbHhbhOyrDXy73oJbc7/view?usp=share_link" TargetMode="External"/><Relationship Id="rId330" Type="http://schemas.openxmlformats.org/officeDocument/2006/relationships/hyperlink" Target="https://drive.google.com/file/d/1ur9Yj6KttoLDlKyd-of-IjE7rfiAugrR/view?usp=share_link" TargetMode="External"/><Relationship Id="rId213" Type="http://schemas.openxmlformats.org/officeDocument/2006/relationships/hyperlink" Target="https://gyazo.com/6d98530e38aa108251619dafec01992b" TargetMode="External"/><Relationship Id="rId334" Type="http://schemas.openxmlformats.org/officeDocument/2006/relationships/hyperlink" Target="https://drive.google.com/file/d/1AOnYuvhVi0NS_vW28BDMCDJy3EjWt4no/view?usp=share_link" TargetMode="External"/><Relationship Id="rId212" Type="http://schemas.openxmlformats.org/officeDocument/2006/relationships/hyperlink" Target="https://drive.google.com/file/d/1zky75LeCFjaxid8dcqfrqfgB2qAUoE3X/view?usp=share_link" TargetMode="External"/><Relationship Id="rId333" Type="http://schemas.openxmlformats.org/officeDocument/2006/relationships/hyperlink" Target="https://drive.google.com/file/d/1_mRxXIWaTy7GgxJtUUR4PnUFZwkuvmMv/view?usp=share_link" TargetMode="External"/><Relationship Id="rId211" Type="http://schemas.openxmlformats.org/officeDocument/2006/relationships/hyperlink" Target="https://drive.google.com/file/d/160WllhQsbSW5EihVLrRrftqn3mmNPWM_/view?usp=share_link" TargetMode="External"/><Relationship Id="rId332" Type="http://schemas.openxmlformats.org/officeDocument/2006/relationships/hyperlink" Target="https://drive.google.com/file/d/1BhQzafsUh-Voys4j6OFgzr9U2M5cGnrP/view?usp=sharing" TargetMode="External"/><Relationship Id="rId210" Type="http://schemas.openxmlformats.org/officeDocument/2006/relationships/hyperlink" Target="https://drive.google.com/file/d/17_L4haXTT99rjxWh4Knuyke4n1KtU_X7/view?usp=share_link" TargetMode="External"/><Relationship Id="rId331" Type="http://schemas.openxmlformats.org/officeDocument/2006/relationships/hyperlink" Target="https://drive.google.com/file/d/1dbcXEEwJfTpNgBiz_uy4hgu7ekXenyw6/view?usp=share_link" TargetMode="External"/><Relationship Id="rId370" Type="http://schemas.openxmlformats.org/officeDocument/2006/relationships/hyperlink" Target="https://drive.google.com/file/d/1930OoOMznGetnvUvDmTNrN_BB97JNSN1/view?usp=sharing" TargetMode="External"/><Relationship Id="rId129" Type="http://schemas.openxmlformats.org/officeDocument/2006/relationships/hyperlink" Target="https://drive.google.com/file/d/1n2nnB_mFJEQIVPOD4eVzqkVJpPqBUBNT/view?usp=share_link" TargetMode="External"/><Relationship Id="rId128" Type="http://schemas.openxmlformats.org/officeDocument/2006/relationships/hyperlink" Target="https://drive.google.com/file/d/1HXNb_3MImHTza0-eNOj6agOtom7mOf1A/view?usp=share_link" TargetMode="External"/><Relationship Id="rId249" Type="http://schemas.openxmlformats.org/officeDocument/2006/relationships/hyperlink" Target="https://drive.google.com/file/d/1MxqvRPOopgtttYHvyt8ehngikPmWj9Ro/view?usp=share_link" TargetMode="External"/><Relationship Id="rId127" Type="http://schemas.openxmlformats.org/officeDocument/2006/relationships/hyperlink" Target="https://drive.google.com/file/d/1BgEJmgsJWg5ZQkhRw1QgFXDyjnmWb31c/view?usp=share_link" TargetMode="External"/><Relationship Id="rId248" Type="http://schemas.openxmlformats.org/officeDocument/2006/relationships/hyperlink" Target="https://drive.google.com/file/d/1BT_HvwsEy2AvBzpNYOya4Q65A5fgnqTA/view?usp=sharing" TargetMode="External"/><Relationship Id="rId369" Type="http://schemas.openxmlformats.org/officeDocument/2006/relationships/hyperlink" Target="https://drive.google.com/file/d/1K5w90bFbiPlSnxlcuIQh3hinpBtGUnGs/view?usp=share_link" TargetMode="External"/><Relationship Id="rId126" Type="http://schemas.openxmlformats.org/officeDocument/2006/relationships/hyperlink" Target="https://drive.google.com/file/d/1ASDYQZNHhmtGFNAZcWjqu9olN2m5KUKw/view?usp=share_link" TargetMode="External"/><Relationship Id="rId247" Type="http://schemas.openxmlformats.org/officeDocument/2006/relationships/hyperlink" Target="https://drive.google.com/file/d/1nXf72v2QxqNDe8QY_EzYA3lPsyspchL0/view?usp=share_link" TargetMode="External"/><Relationship Id="rId368" Type="http://schemas.openxmlformats.org/officeDocument/2006/relationships/hyperlink" Target="https://gyazo.com/7e997913f613269012b9096b5522d89e" TargetMode="External"/><Relationship Id="rId121" Type="http://schemas.openxmlformats.org/officeDocument/2006/relationships/hyperlink" Target="https://drive.google.com/drive/folders/1Ft5hGEiCDVul74eGcHvVnWofSS79OnF2?usp=share_link" TargetMode="External"/><Relationship Id="rId242" Type="http://schemas.openxmlformats.org/officeDocument/2006/relationships/hyperlink" Target="https://drive.google.com/file/d/11PkgMFtJZIAcFJVxjnJOYLF8M75_J4NT/view?usp=sharing" TargetMode="External"/><Relationship Id="rId363" Type="http://schemas.openxmlformats.org/officeDocument/2006/relationships/hyperlink" Target="https://drive.google.com/file/d/1jkzbCAsWYK2P6yxbQXBtIDQgwlvytHd0/view?usp=share_link" TargetMode="External"/><Relationship Id="rId120" Type="http://schemas.openxmlformats.org/officeDocument/2006/relationships/hyperlink" Target="https://drive.google.com/file/d/1DUpWXqU1QSYZQQ8bKPGniMLWkdtiMeec/view?usp=share_link" TargetMode="External"/><Relationship Id="rId241" Type="http://schemas.openxmlformats.org/officeDocument/2006/relationships/hyperlink" Target="https://drive.google.com/file/d/1en2XXp6qdbRNLTex-rSVgcT8WG8CHNy1/view?usp=share_link" TargetMode="External"/><Relationship Id="rId362" Type="http://schemas.openxmlformats.org/officeDocument/2006/relationships/hyperlink" Target="https://gyazo.com/475b1d1617a0e85f2a992b043f65a496" TargetMode="External"/><Relationship Id="rId240" Type="http://schemas.openxmlformats.org/officeDocument/2006/relationships/hyperlink" Target="https://drive.google.com/file/d/1mJ0VmX9HPjnjslHsAsBIxUpLG0KfSPRj/view?usp=sharing" TargetMode="External"/><Relationship Id="rId361" Type="http://schemas.openxmlformats.org/officeDocument/2006/relationships/hyperlink" Target="https://drive.google.com/file/d/1dWnaNWnvxE_p5e7G_UzktzE9UMK05OYW/view?usp=share_link" TargetMode="External"/><Relationship Id="rId360" Type="http://schemas.openxmlformats.org/officeDocument/2006/relationships/hyperlink" Target="https://gyazo.com/475b1d1617a0e85f2a992b043f65a496" TargetMode="External"/><Relationship Id="rId125" Type="http://schemas.openxmlformats.org/officeDocument/2006/relationships/hyperlink" Target="https://drive.google.com/file/d/1ZDOGIc0UZADGuH2CN6g87_uzH5Ymr4Py/view?usp=share_link" TargetMode="External"/><Relationship Id="rId246" Type="http://schemas.openxmlformats.org/officeDocument/2006/relationships/hyperlink" Target="https://drive.google.com/file/d/1DzY3cw5gZNEUnvph01TARVrEXu-k3LoF/view?usp=sharing" TargetMode="External"/><Relationship Id="rId367" Type="http://schemas.openxmlformats.org/officeDocument/2006/relationships/hyperlink" Target="https://drive.google.com/file/d/13tH812EY1REBPJrmvVCnagn3QrXcYyYC/view?usp=share_link" TargetMode="External"/><Relationship Id="rId124" Type="http://schemas.openxmlformats.org/officeDocument/2006/relationships/hyperlink" Target="https://drive.google.com/file/d/1IzmosueiEK-Raw0nsaEC3ADUj7aQk04f/view?usp=share_link" TargetMode="External"/><Relationship Id="rId245" Type="http://schemas.openxmlformats.org/officeDocument/2006/relationships/hyperlink" Target="https://drive.google.com/file/d/1gkfjPCGJZtS-oS069zIfUtDbXRz9lwXW/view?usp=share_link" TargetMode="External"/><Relationship Id="rId366" Type="http://schemas.openxmlformats.org/officeDocument/2006/relationships/hyperlink" Target="https://gyazo.com/a5d949acadd19aa89e8f296edb56174a" TargetMode="External"/><Relationship Id="rId123" Type="http://schemas.openxmlformats.org/officeDocument/2006/relationships/hyperlink" Target="https://drive.google.com/file/d/1g2LtkiQJotp87QMan8UyS5fE-R-oDCwU/view?usp=share_link" TargetMode="External"/><Relationship Id="rId244" Type="http://schemas.openxmlformats.org/officeDocument/2006/relationships/hyperlink" Target="https://drive.google.com/file/d/1FXuiukrSRDpfBJPPuX3CCYZmfo-ZMg-I/view?usp=sharing" TargetMode="External"/><Relationship Id="rId365" Type="http://schemas.openxmlformats.org/officeDocument/2006/relationships/hyperlink" Target="https://drive.google.com/file/d/1E77uc5ApSwsuuBHFm-ls7INt9dw_MUrV/view?usp=share_link" TargetMode="External"/><Relationship Id="rId122" Type="http://schemas.openxmlformats.org/officeDocument/2006/relationships/hyperlink" Target="https://gyazo.com/af39e5b368e318dde583b89fe8853aa0" TargetMode="External"/><Relationship Id="rId243" Type="http://schemas.openxmlformats.org/officeDocument/2006/relationships/hyperlink" Target="https://drive.google.com/file/d/13XNgT--RtjG5RUu6YSnfRkzXZndPU-O_/view?usp=share_link" TargetMode="External"/><Relationship Id="rId364" Type="http://schemas.openxmlformats.org/officeDocument/2006/relationships/hyperlink" Target="https://gyazo.com/267f376d1b367e7b0aefdd20394929f7" TargetMode="External"/><Relationship Id="rId95" Type="http://schemas.openxmlformats.org/officeDocument/2006/relationships/hyperlink" Target="https://drive.google.com/drive/folders/1v0eERLEFziBf8_ojMmG0iP13aU8SFGad?usp=share_link" TargetMode="External"/><Relationship Id="rId94" Type="http://schemas.openxmlformats.org/officeDocument/2006/relationships/hyperlink" Target="https://drive.google.com/drive/folders/1aUsGyo8zrRmqSRENlzCC7WFuiV3WHtEK?usp=share_link" TargetMode="External"/><Relationship Id="rId97" Type="http://schemas.openxmlformats.org/officeDocument/2006/relationships/hyperlink" Target="https://gyazo.com/22dc2f3accba047d75c20e9296096e28" TargetMode="External"/><Relationship Id="rId96" Type="http://schemas.openxmlformats.org/officeDocument/2006/relationships/hyperlink" Target="https://drive.google.com/drive/folders/12tt-0frhlh94DFsLZ3eIMVwU86yOMnct?usp=share_link" TargetMode="External"/><Relationship Id="rId99" Type="http://schemas.openxmlformats.org/officeDocument/2006/relationships/hyperlink" Target="https://drive.google.com/drive/folders/1U2gOjqPyWbxVBJy4Hb29_qBvnskhsk-z?usp=share_link" TargetMode="External"/><Relationship Id="rId98" Type="http://schemas.openxmlformats.org/officeDocument/2006/relationships/hyperlink" Target="https://drive.google.com/file/d/1iYZo-5cL40gV9sFB-XjXYjnZnd6Zfghv/view?usp=share_link" TargetMode="External"/><Relationship Id="rId91" Type="http://schemas.openxmlformats.org/officeDocument/2006/relationships/hyperlink" Target="https://drive.google.com/drive/folders/1Q4ZlAEiFK_RGj3jwxwvLSFOWa5dGpHXa?usp=share_link" TargetMode="External"/><Relationship Id="rId90" Type="http://schemas.openxmlformats.org/officeDocument/2006/relationships/hyperlink" Target="https://drive.google.com/drive/folders/1As_s3wAcmeHQGAkb6lv2SIn-ZqvuuSvW?usp=share_link" TargetMode="External"/><Relationship Id="rId93" Type="http://schemas.openxmlformats.org/officeDocument/2006/relationships/hyperlink" Target="https://drive.google.com/drive/folders/1Qa-5WVPBrjbVptnpCpbkUM3H7Lb_3gT7?usp=share_link" TargetMode="External"/><Relationship Id="rId92" Type="http://schemas.openxmlformats.org/officeDocument/2006/relationships/hyperlink" Target="https://drive.google.com/drive/folders/1c4brQMFND9yapP2-4raGm2piaau4f7af?usp=share_link" TargetMode="External"/><Relationship Id="rId118" Type="http://schemas.openxmlformats.org/officeDocument/2006/relationships/hyperlink" Target="https://drive.google.com/file/d/1SorZ7mCTinxmMET5Pcr_TDwBz1mWgFrh/view?usp=share_link" TargetMode="External"/><Relationship Id="rId239" Type="http://schemas.openxmlformats.org/officeDocument/2006/relationships/hyperlink" Target="https://drive.google.com/file/d/1Tq-YAYc6F08OOMSGTWxijBHEKpQIOZkB/view?usp=share_link" TargetMode="External"/><Relationship Id="rId117" Type="http://schemas.openxmlformats.org/officeDocument/2006/relationships/hyperlink" Target="https://drive.google.com/drive/folders/1WdJ1xHjZJLb_qxgfeh-SZaWRkyOgH9mP?usp=share_link" TargetMode="External"/><Relationship Id="rId238" Type="http://schemas.openxmlformats.org/officeDocument/2006/relationships/hyperlink" Target="https://drive.google.com/file/d/1_o69NSVqQpkAQl8guYeCEVhU8JzrDWXW/view?usp=sharing" TargetMode="External"/><Relationship Id="rId359" Type="http://schemas.openxmlformats.org/officeDocument/2006/relationships/hyperlink" Target="https://drive.google.com/file/d/16dxcUAKPy7n6KDPFBdBkCe5Mugj4fDy0/view?usp=share_link" TargetMode="External"/><Relationship Id="rId116" Type="http://schemas.openxmlformats.org/officeDocument/2006/relationships/hyperlink" Target="https://drive.google.com/file/d/1Fxd0bBUzFd4HF9nV6wVjxItlXzwKYpNz/view?usp=share_link" TargetMode="External"/><Relationship Id="rId237" Type="http://schemas.openxmlformats.org/officeDocument/2006/relationships/hyperlink" Target="https://drive.google.com/file/d/1j8CncMWAUd3YvhsK7FN6qiLlVfPujed5/view?usp=share_link" TargetMode="External"/><Relationship Id="rId358" Type="http://schemas.openxmlformats.org/officeDocument/2006/relationships/hyperlink" Target="https://gyazo.com/475b1d1617a0e85f2a992b043f65a496" TargetMode="External"/><Relationship Id="rId115" Type="http://schemas.openxmlformats.org/officeDocument/2006/relationships/hyperlink" Target="https://drive.google.com/file/d/1FsQOLCwSwfcKx05xwFMAl_x6ruhND8yM/view?usp=share_link" TargetMode="External"/><Relationship Id="rId236" Type="http://schemas.openxmlformats.org/officeDocument/2006/relationships/hyperlink" Target="https://drive.google.com/file/d/10HnxxFBLeCYX9I-D0U4UsVZahtTyFTdQ/view?usp=sharing" TargetMode="External"/><Relationship Id="rId357" Type="http://schemas.openxmlformats.org/officeDocument/2006/relationships/hyperlink" Target="https://drive.google.com/file/d/1aIwVQn8qQohN4IiBb1GtQ2M69VenDNPw/view?usp=share_link" TargetMode="External"/><Relationship Id="rId119" Type="http://schemas.openxmlformats.org/officeDocument/2006/relationships/hyperlink" Target="https://drive.google.com/file/d/1e-pHmjsbJMnY5B98UnVqV6eRd4EWvXPE/view?usp=share_link" TargetMode="External"/><Relationship Id="rId110" Type="http://schemas.openxmlformats.org/officeDocument/2006/relationships/hyperlink" Target="https://drive.google.com/file/d/1GPgAqdwrO_E5YuXsR_361R-oJW1qLzHf/view?usp=share_link" TargetMode="External"/><Relationship Id="rId231" Type="http://schemas.openxmlformats.org/officeDocument/2006/relationships/hyperlink" Target="https://drive.google.com/file/d/1oWdoqTHsGTWZ-aXoFfP2u3RV8Eok1Fzx/view?usp=share_link" TargetMode="External"/><Relationship Id="rId352" Type="http://schemas.openxmlformats.org/officeDocument/2006/relationships/hyperlink" Target="https://drive.google.com/file/d/1jSl4s_CtnbM7jdz1RKbvZW7y9L9nujCo/view?usp=share_link" TargetMode="External"/><Relationship Id="rId230" Type="http://schemas.openxmlformats.org/officeDocument/2006/relationships/hyperlink" Target="https://drive.google.com/file/d/11UxZEZDxjhGnwiKiEcbjp3KG6RQmxI4o/view?usp=sharing" TargetMode="External"/><Relationship Id="rId351" Type="http://schemas.openxmlformats.org/officeDocument/2006/relationships/hyperlink" Target="https://drive.google.com/file/d/1zhyQb4S8cxpat5taiHpUxHKgB6QHPODx/view?usp=share_link" TargetMode="External"/><Relationship Id="rId350" Type="http://schemas.openxmlformats.org/officeDocument/2006/relationships/hyperlink" Target="https://drive.google.com/file/d/1BhQzafsUh-Voys4j6OFgzr9U2M5cGnrP/view" TargetMode="External"/><Relationship Id="rId114" Type="http://schemas.openxmlformats.org/officeDocument/2006/relationships/hyperlink" Target="https://drive.google.com/file/d/1_-9XK0dsaX09Z4DjsGNtXzsw9pDkXp9k/view?usp=share_link" TargetMode="External"/><Relationship Id="rId235" Type="http://schemas.openxmlformats.org/officeDocument/2006/relationships/hyperlink" Target="https://drive.google.com/file/d/1NfFZs-ZEXLCANuXex7ZCIK9Ka4zKXKv0/view?usp=share_link" TargetMode="External"/><Relationship Id="rId356" Type="http://schemas.openxmlformats.org/officeDocument/2006/relationships/hyperlink" Target="https://drive.google.com/file/d/1oi5oxsWgIb61UdWH4aojZfEc-Vp3fWZY/view?usp=share_link" TargetMode="External"/><Relationship Id="rId113" Type="http://schemas.openxmlformats.org/officeDocument/2006/relationships/hyperlink" Target="https://drive.google.com/file/d/1W2jePPEoq-0nXHxll66oj4M4VCvGcEF_/view?usp=share_link" TargetMode="External"/><Relationship Id="rId234" Type="http://schemas.openxmlformats.org/officeDocument/2006/relationships/hyperlink" Target="https://drive.google.com/file/d/15m-NHB-p6YmgmuftsYC8WXASAXBH42Of/view?usp=sharing" TargetMode="External"/><Relationship Id="rId355" Type="http://schemas.openxmlformats.org/officeDocument/2006/relationships/hyperlink" Target="https://drive.google.com/file/d/1T_0EYWl17S93KOLl9JjhMJQRs3L-0r_X/view?usp=share_link" TargetMode="External"/><Relationship Id="rId112" Type="http://schemas.openxmlformats.org/officeDocument/2006/relationships/hyperlink" Target="https://drive.google.com/file/d/1Q0Zy456qobDrjV_KvjkjR2kOl9dmxcNQ/view?usp=share_link" TargetMode="External"/><Relationship Id="rId233" Type="http://schemas.openxmlformats.org/officeDocument/2006/relationships/hyperlink" Target="https://drive.google.com/file/d/1qwgu0_F5TjKWpAdsLwp9tz6aU8G5Mo8B/view?usp=share_link" TargetMode="External"/><Relationship Id="rId354" Type="http://schemas.openxmlformats.org/officeDocument/2006/relationships/hyperlink" Target="https://drive.google.com/file/d/18kFmHZ5JPQGR5TUkOdWaMP1e9DV267sD/view?usp=share_link" TargetMode="External"/><Relationship Id="rId111" Type="http://schemas.openxmlformats.org/officeDocument/2006/relationships/hyperlink" Target="https://drive.google.com/drive/folders/1bXwd52O_X1h1DmNBTOiLZuBBzoTCEdss?usp=share_link" TargetMode="External"/><Relationship Id="rId232" Type="http://schemas.openxmlformats.org/officeDocument/2006/relationships/hyperlink" Target="https://drive.google.com/file/d/1OtkZzbpNdGRPLR0_9d5Vdb8DCstk7F-5/view?usp=sharing" TargetMode="External"/><Relationship Id="rId353" Type="http://schemas.openxmlformats.org/officeDocument/2006/relationships/hyperlink" Target="https://drive.google.com/file/d/1BhQzafsUh-Voys4j6OFgzr9U2M5cGnrP/view" TargetMode="External"/><Relationship Id="rId305" Type="http://schemas.openxmlformats.org/officeDocument/2006/relationships/hyperlink" Target="https://drive.google.com/file/d/1ycWVy2jAn78AIUMST3ObLJ7qJturTN70/view?usp=share_link" TargetMode="External"/><Relationship Id="rId426" Type="http://schemas.openxmlformats.org/officeDocument/2006/relationships/hyperlink" Target="https://drive.google.com/file/d/1LzDZEB8X-Q71CpRMBpXF-q2R-D3T1LfR/view?usp=share_link" TargetMode="External"/><Relationship Id="rId304" Type="http://schemas.openxmlformats.org/officeDocument/2006/relationships/hyperlink" Target="https://gyazo.com/cdca60961f9ed1a69f122e2e89fa6526" TargetMode="External"/><Relationship Id="rId425" Type="http://schemas.openxmlformats.org/officeDocument/2006/relationships/hyperlink" Target="https://drive.google.com/file/d/1PA2AvDKh60DpYb3fu3OaTe4RbDKY3KjZ/view?usp=share_link" TargetMode="External"/><Relationship Id="rId303" Type="http://schemas.openxmlformats.org/officeDocument/2006/relationships/hyperlink" Target="https://drive.google.com/file/d/1mg1KqcvFo6DPIVq8fdDbOu9ud7bA-fgl/view?usp=share_link" TargetMode="External"/><Relationship Id="rId424" Type="http://schemas.openxmlformats.org/officeDocument/2006/relationships/hyperlink" Target="https://lemonade-assets.oneclick.es/fruits/fresa-1.png" TargetMode="External"/><Relationship Id="rId302" Type="http://schemas.openxmlformats.org/officeDocument/2006/relationships/hyperlink" Target="https://gyazo.com/cdca60961f9ed1a69f122e2e89fa6526" TargetMode="External"/><Relationship Id="rId423" Type="http://schemas.openxmlformats.org/officeDocument/2006/relationships/hyperlink" Target="https://drive.google.com/file/d/1KFJ__vGnFIFJ39jmV_UtJzYRc_HqzC1J/view?usp=share_link" TargetMode="External"/><Relationship Id="rId309" Type="http://schemas.openxmlformats.org/officeDocument/2006/relationships/hyperlink" Target="https://drive.google.com/file/d/1hdKPwUetckpVUBEundzZyOr4lm71f5U0/view?usp=share_link" TargetMode="External"/><Relationship Id="rId308" Type="http://schemas.openxmlformats.org/officeDocument/2006/relationships/hyperlink" Target="https://drive.google.com/file/d/1-OUnLNiy4Jrpki4n5mNS4BXDazXyYRSq/view?usp=share_link" TargetMode="External"/><Relationship Id="rId429" Type="http://schemas.openxmlformats.org/officeDocument/2006/relationships/hyperlink" Target="https://drive.google.com/file/d/199DDnEyOA_YYf_2ezDilv8aF7oOyqFtV/view?usp=share_link" TargetMode="External"/><Relationship Id="rId307" Type="http://schemas.openxmlformats.org/officeDocument/2006/relationships/hyperlink" Target="https://drive.google.com/file/d/1wVquI5g5XpBNAzbTdWTZdC8Ty-kcfq0a/view?usp=share_link" TargetMode="External"/><Relationship Id="rId428" Type="http://schemas.openxmlformats.org/officeDocument/2006/relationships/hyperlink" Target="https://drive.google.com/file/d/1_vydKfc8jmaFUfgR2c49KspmR-gIH8Vc/view?usp=share_link" TargetMode="External"/><Relationship Id="rId306" Type="http://schemas.openxmlformats.org/officeDocument/2006/relationships/hyperlink" Target="https://drive.google.com/file/d/1KvSPXqV52v9ovS9RejxsZH3LWwUSf9-z/view?usp=share_link" TargetMode="External"/><Relationship Id="rId427" Type="http://schemas.openxmlformats.org/officeDocument/2006/relationships/hyperlink" Target="https://drive.google.com/file/d/1WfNbFTOwkajLHFLYR_hC5w1TstWGB8P4/view?usp=share_link" TargetMode="External"/><Relationship Id="rId301" Type="http://schemas.openxmlformats.org/officeDocument/2006/relationships/hyperlink" Target="https://drive.google.com/file/d/1ugKbFzxCFwzzm7fDzSxkiJym-ev5jtEj/view?usp=share_link" TargetMode="External"/><Relationship Id="rId422" Type="http://schemas.openxmlformats.org/officeDocument/2006/relationships/hyperlink" Target="https://drive.google.com/file/d/15F1STRLKbbrgrUVu_x3TtVh81GxLN-NJ/view?usp=share_link" TargetMode="External"/><Relationship Id="rId300" Type="http://schemas.openxmlformats.org/officeDocument/2006/relationships/hyperlink" Target="https://gyazo.com/cdca60961f9ed1a69f122e2e89fa6526" TargetMode="External"/><Relationship Id="rId421" Type="http://schemas.openxmlformats.org/officeDocument/2006/relationships/hyperlink" Target="https://drive.google.com/file/d/1CCfb3es9JAhmarvI49dbuHJ_FgKA_MAL/view?usp=share_link" TargetMode="External"/><Relationship Id="rId420" Type="http://schemas.openxmlformats.org/officeDocument/2006/relationships/hyperlink" Target="https://drive.google.com/file/d/1Zjdgl-kdjodfHR6gBqJ7jY9Fk0SjVwus/view?usp=share_link" TargetMode="External"/><Relationship Id="rId415" Type="http://schemas.openxmlformats.org/officeDocument/2006/relationships/hyperlink" Target="https://drive.google.com/file/d/1w-_DTR_5-bWRHte27QhPUqqqmmJjV0B7/view?usp=share_link" TargetMode="External"/><Relationship Id="rId414" Type="http://schemas.openxmlformats.org/officeDocument/2006/relationships/hyperlink" Target="https://drive.google.com/file/d/1NJLwF0zsJQC1NT_dSJ7J1Wwr5XTC3QMH/view?usp=share_link" TargetMode="External"/><Relationship Id="rId413" Type="http://schemas.openxmlformats.org/officeDocument/2006/relationships/hyperlink" Target="https://drive.google.com/file/d/1kQGOYA8Xbw175FwV72hDQerCxw59Jd6s/view?usp=share_link" TargetMode="External"/><Relationship Id="rId412" Type="http://schemas.openxmlformats.org/officeDocument/2006/relationships/hyperlink" Target="https://drive.google.com/file/d/1Clyp7w-8-rWckCn8R22v9NIFHhfpaghs/view?usp=share_link" TargetMode="External"/><Relationship Id="rId419" Type="http://schemas.openxmlformats.org/officeDocument/2006/relationships/hyperlink" Target="https://drive.google.com/file/d/1qpYQF4vvUUI3CAT8ngDnRCBheFxDtlnh/view?usp=share_link" TargetMode="External"/><Relationship Id="rId418" Type="http://schemas.openxmlformats.org/officeDocument/2006/relationships/hyperlink" Target="https://drive.google.com/file/d/1OAhujH_RCC2_fB9F9M4XBJPaNMDjKaaC/view?usp=share_link" TargetMode="External"/><Relationship Id="rId417" Type="http://schemas.openxmlformats.org/officeDocument/2006/relationships/hyperlink" Target="https://drive.google.com/file/d/1wv1_AgtvcqN5z-IuCumiGMjtOmIArWif/view?usp=share_link" TargetMode="External"/><Relationship Id="rId416" Type="http://schemas.openxmlformats.org/officeDocument/2006/relationships/hyperlink" Target="https://drive.google.com/file/d/1ei9X6f-Ypuuzvugrpif83c14Z6ZFb3-R/view?usp=share_link" TargetMode="External"/><Relationship Id="rId411" Type="http://schemas.openxmlformats.org/officeDocument/2006/relationships/hyperlink" Target="https://drive.google.com/file/d/14zI91Xjzkq0ASVz4vUx0uCF5j-ObAozQ/view?usp=share_link" TargetMode="External"/><Relationship Id="rId410" Type="http://schemas.openxmlformats.org/officeDocument/2006/relationships/hyperlink" Target="https://drive.google.com/file/d/1SDhTdsm9rpJkBr8rjVjFBGJ9kUTAQDYV/view?usp=share_link" TargetMode="External"/><Relationship Id="rId206" Type="http://schemas.openxmlformats.org/officeDocument/2006/relationships/hyperlink" Target="https://drive.google.com/drive/folders/19sdqRLpmezR3tgJ9P0y7z-9aNfQN9dBI?usp=share_link" TargetMode="External"/><Relationship Id="rId327" Type="http://schemas.openxmlformats.org/officeDocument/2006/relationships/hyperlink" Target="https://drive.google.com/file/d/1b8NRVCQDkbN6uwXXoSRIzDb2MURZU3C4/view?usp=share_link" TargetMode="External"/><Relationship Id="rId205" Type="http://schemas.openxmlformats.org/officeDocument/2006/relationships/hyperlink" Target="https://drive.google.com/drive/folders/10asMzORs3EB_Cz9Q-DsKfrOlpJKGF-ck?usp=share_link" TargetMode="External"/><Relationship Id="rId326" Type="http://schemas.openxmlformats.org/officeDocument/2006/relationships/hyperlink" Target="https://drive.google.com/file/d/14P8f-FAotr-wNr1HiBt3KpTLdPiJ6YFK/view?usp=share_link" TargetMode="External"/><Relationship Id="rId204" Type="http://schemas.openxmlformats.org/officeDocument/2006/relationships/hyperlink" Target="https://drive.google.com/drive/folders/1dCZhI2_PXfgHZKSauMFbVEqSCUjzGUR5?usp=share_link" TargetMode="External"/><Relationship Id="rId325" Type="http://schemas.openxmlformats.org/officeDocument/2006/relationships/hyperlink" Target="https://drive.google.com/file/d/1GozX8O3BuWEjy2_HfRqKIR_Vb0SfOjNQ/view?usp=share_link" TargetMode="External"/><Relationship Id="rId203" Type="http://schemas.openxmlformats.org/officeDocument/2006/relationships/hyperlink" Target="https://drive.google.com/drive/folders/176bsZE-FOYeIZQ_SESYOspHiZqijzZZG?usp=share_link" TargetMode="External"/><Relationship Id="rId324" Type="http://schemas.openxmlformats.org/officeDocument/2006/relationships/hyperlink" Target="https://drive.google.com/file/d/1Vo_SwiX0ptAbZzo_a2AeFQe3J_DO_CsE/view?usp=share_link" TargetMode="External"/><Relationship Id="rId209" Type="http://schemas.openxmlformats.org/officeDocument/2006/relationships/hyperlink" Target="https://drive.google.com/file/d/10gj_migZlJL7-QfhEAiKU-dvGAZL5IyM/view?usp=share_link" TargetMode="External"/><Relationship Id="rId208" Type="http://schemas.openxmlformats.org/officeDocument/2006/relationships/hyperlink" Target="https://drive.google.com/file/d/1MYcoDXVUHUC3H-wWzloBejf2Yx-dirvF/view?usp=share_link" TargetMode="External"/><Relationship Id="rId329" Type="http://schemas.openxmlformats.org/officeDocument/2006/relationships/hyperlink" Target="https://drive.google.com/file/d/1nEOKgz3s5txnJ9VIwddW_tjxqoI200hU/view?usp=share_link" TargetMode="External"/><Relationship Id="rId207" Type="http://schemas.openxmlformats.org/officeDocument/2006/relationships/hyperlink" Target="https://drive.google.com/drive/folders/1xxD1s0j_RPjZOG-r4k2f9cD2yiZ_27Fk?usp=share_link" TargetMode="External"/><Relationship Id="rId328" Type="http://schemas.openxmlformats.org/officeDocument/2006/relationships/hyperlink" Target="https://drive.google.com/file/d/10oBPWf_gm57JIi2imKLGWhPGIQlCQWRd/view?usp=share_link" TargetMode="External"/><Relationship Id="rId202" Type="http://schemas.openxmlformats.org/officeDocument/2006/relationships/hyperlink" Target="https://drive.google.com/file/d/1nzEbFLMQQ2f9ciHoljJm1JjV3JZq_NoS/view" TargetMode="External"/><Relationship Id="rId323" Type="http://schemas.openxmlformats.org/officeDocument/2006/relationships/hyperlink" Target="https://drive.google.com/file/d/1seClXXm52_0dA5eB-bhYil36Nf0OCDXV/view?usp=share_link" TargetMode="External"/><Relationship Id="rId201" Type="http://schemas.openxmlformats.org/officeDocument/2006/relationships/hyperlink" Target="https://drive.google.com/drive/folders/1CP3703eheO6iyg8FlWIFWqxN6FGPEDfV?usp=share_link" TargetMode="External"/><Relationship Id="rId322" Type="http://schemas.openxmlformats.org/officeDocument/2006/relationships/hyperlink" Target="https://drive.google.com/file/d/1WsQKYyEpmmjDBSQzTkxVBHZLji1R4F3U/view?usp=share_link" TargetMode="External"/><Relationship Id="rId200" Type="http://schemas.openxmlformats.org/officeDocument/2006/relationships/hyperlink" Target="https://gyazo.com/7d117d8c2c6a0ef44a2c9ddc105c75b7" TargetMode="External"/><Relationship Id="rId321" Type="http://schemas.openxmlformats.org/officeDocument/2006/relationships/hyperlink" Target="https://drive.google.com/file/d/129MJq2ORyumHbjMf-3eB3RYitxn_Xl8y/view?usp=share_link" TargetMode="External"/><Relationship Id="rId320" Type="http://schemas.openxmlformats.org/officeDocument/2006/relationships/hyperlink" Target="https://drive.google.com/file/d/1Lc-j3SKRMLRe-JYq0HQnsdgtqIjlh3WL/view?usp=share_link" TargetMode="External"/><Relationship Id="rId316" Type="http://schemas.openxmlformats.org/officeDocument/2006/relationships/hyperlink" Target="https://drive.google.com/file/d/1eCFgWV69G6lzIl7Q7AbEo_2V8PQPGvwp/view?usp=sharing" TargetMode="External"/><Relationship Id="rId315" Type="http://schemas.openxmlformats.org/officeDocument/2006/relationships/hyperlink" Target="https://drive.google.com/file/d/1iVdXgXDjyoaBQE0p4s15ebAQKy7xbrEb/view?usp=share_link" TargetMode="External"/><Relationship Id="rId314" Type="http://schemas.openxmlformats.org/officeDocument/2006/relationships/hyperlink" Target="https://drive.google.com/file/d/1rIRIeVNNwBGIn8I_gz1ysvGipv9xSnvO/view" TargetMode="External"/><Relationship Id="rId435" Type="http://schemas.openxmlformats.org/officeDocument/2006/relationships/vmlDrawing" Target="../drawings/vmlDrawing2.vml"/><Relationship Id="rId313" Type="http://schemas.openxmlformats.org/officeDocument/2006/relationships/hyperlink" Target="https://drive.google.com/file/d/14c0Wg6_3NlqPuGCyt1of32fDrjTGl5Do/view?usp=share_link" TargetMode="External"/><Relationship Id="rId434" Type="http://schemas.openxmlformats.org/officeDocument/2006/relationships/drawing" Target="../drawings/drawing3.xml"/><Relationship Id="rId319" Type="http://schemas.openxmlformats.org/officeDocument/2006/relationships/hyperlink" Target="https://drive.google.com/file/d/1Q-92Fpbg-7VjxyuxlZ2icCqfWCmmxs3k/view?usp=share_link" TargetMode="External"/><Relationship Id="rId318" Type="http://schemas.openxmlformats.org/officeDocument/2006/relationships/hyperlink" Target="https://drive.google.com/file/d/1tcN-AVouS1Z5Xte-UsnMwtn_vwCkNjlb/view?usp=share_link" TargetMode="External"/><Relationship Id="rId317" Type="http://schemas.openxmlformats.org/officeDocument/2006/relationships/hyperlink" Target="https://drive.google.com/file/d/1nxD0pQg4zCkXL_YTQsImj-xShX2_UpYJ/view?usp=share_link" TargetMode="External"/><Relationship Id="rId312" Type="http://schemas.openxmlformats.org/officeDocument/2006/relationships/hyperlink" Target="https://drive.google.com/file/d/1oigaJU7JAWoRsVItkF5VLYToF9ZjNXvL/view?usp=sharing" TargetMode="External"/><Relationship Id="rId433" Type="http://schemas.openxmlformats.org/officeDocument/2006/relationships/hyperlink" Target="https://drive.google.com/file/d/1BBDCMcGDhY3ojXHF93DC1UMaUe4BfATU/view?usp=share_link" TargetMode="External"/><Relationship Id="rId311" Type="http://schemas.openxmlformats.org/officeDocument/2006/relationships/hyperlink" Target="https://drive.google.com/file/d/1WPtWOBd1G8payoY6t6vcja1miMNCrxqA/view?usp=share_link" TargetMode="External"/><Relationship Id="rId432" Type="http://schemas.openxmlformats.org/officeDocument/2006/relationships/hyperlink" Target="https://drive.google.com/file/d/1ttgAK_3grmQEf8xSfrVRl22Z-w4XIfuv/view?usp=share_link" TargetMode="External"/><Relationship Id="rId310" Type="http://schemas.openxmlformats.org/officeDocument/2006/relationships/hyperlink" Target="https://drive.google.com/file/d/1Y4anl7tD-3sRqmzIqoUicdIdoHLFq19K/view?usp=share_link" TargetMode="External"/><Relationship Id="rId431" Type="http://schemas.openxmlformats.org/officeDocument/2006/relationships/hyperlink" Target="https://drive.google.com/file/d/1qQc9Ya8UI_Mi0CLmf6XESBVV1nfvogcN/view?usp=share_link" TargetMode="External"/><Relationship Id="rId430" Type="http://schemas.openxmlformats.org/officeDocument/2006/relationships/hyperlink" Target="https://drive.google.com/file/d/18KtN3G1HXHwvrP8O-RgJWl-Sag4oK075/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6" width="43.88"/>
    <col customWidth="1" min="27" max="27" width="42.13"/>
    <col customWidth="1" min="28" max="30" width="25.5"/>
    <col customWidth="1" min="31" max="31" width="14.5"/>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6" t="s">
        <v>34</v>
      </c>
      <c r="D2" s="7" t="s">
        <v>35</v>
      </c>
      <c r="E2" s="6"/>
      <c r="F2" s="8" t="s">
        <v>36</v>
      </c>
      <c r="G2" s="9"/>
      <c r="H2" s="9"/>
      <c r="I2" s="6" t="s">
        <v>37</v>
      </c>
      <c r="J2" s="10" t="s">
        <v>38</v>
      </c>
      <c r="K2" s="9" t="s">
        <v>39</v>
      </c>
      <c r="L2" s="8" t="s">
        <v>40</v>
      </c>
      <c r="M2" s="6" t="s">
        <v>41</v>
      </c>
      <c r="N2" s="8" t="s">
        <v>42</v>
      </c>
      <c r="O2" s="8" t="s">
        <v>43</v>
      </c>
      <c r="P2" s="11"/>
      <c r="Q2" s="12"/>
      <c r="R2" s="11"/>
      <c r="S2" s="11"/>
      <c r="T2" s="11"/>
      <c r="U2" s="11"/>
      <c r="V2" s="11"/>
      <c r="W2" s="11"/>
      <c r="X2" s="13"/>
      <c r="Y2" s="10" t="s">
        <v>44</v>
      </c>
      <c r="Z2" s="11" t="str">
        <f t="shared" ref="Z2:Z557" si="1">REPLACE(AA2,SEARCH("M2-",AA2),LEN(AB2),AC2)</f>
        <v>{
    "id": "M2-NyO-1a-I-1-EN",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"T1",
                "label": "{{function}}",
                "function": "Lemonlib.numToWords({{Q1}},'en')",
                "temp": true
            },
            {
                "name": "T2",
                "label": "{{function}}",
                "function": "Lemonlib.numToWords({{Q2}},'en')",
                "temp": true
            },
            {
                "name": "T3",
                "label": "{{function}}",
                "function": "Lemonlib.numToWords({{Q5}},'en')",
                "temp": true
            },
            {
                "name": "T4",
                "label": "{{function}}",
                "function": "Lemonlib.numToWords({{Q6}},'en')",
                "temp": true
            },
            {
                "name": "T5",
                "label": "{{function}}",
                "function": "Lemonlib.numToWords({{Q3}},'en')",
                "temp": true
            },
            {
                "name": "T6",
                "label": "{{function}}",
                "function": "Lemonlib.numToWords({{Q4}},'en')",
                "temp": true
            },
            {
                "name": "A1",
                "label": "{{function}}",
                "function": "Number {{Q1}} is read as “{{T1}}.”"
            },
            {
                "name": "A2",
                "label": "{{function}}",
                "function": "Number {{Q2}} is read as “{{T2}}.”"
            },
            {
                "name": "A3",
                "label": "{{function}}",
                "function": "Number {{Q3}} is read as “{{T3}}.”",
                "incorrect": true,
                "feedback": "&lt;p&gt;Number {{Q3}} is read as “{{T5}}.”&lt;/p&gt;"
            },
            {
                "name": "A4",
                "label": "{{function}}",
                "function": "Number {{Q4}} is read as “{{T4}}.”",
                "incorrect": true,
                "feedback": "&lt;p&gt;Number {{Q4}} is read as “{{T6}}.”&lt;/p&gt;"
            }
        ],
        "uniques": true
    },
    "algorithm": {
        "name": "trueFalse",
        "template": "Multiple choice – standard",
        "params": {
            "countCorrect": 1,
            "countIncorrect": 2,
            "showCheckIcon": true
        }
    }
}</v>
      </c>
      <c r="AA2" s="14" t="s">
        <v>45</v>
      </c>
      <c r="AB2" s="12" t="str">
        <f t="shared" ref="AB2:AB557" si="2">IF(D2&lt;&gt;"No hacer",CONCATENATE(A2,"-",LEFT(C2),"-",IF(A1&lt;&gt;A2,1,IF(C1=C2,RIGHT(AB1)+1,1))))</f>
        <v>M2-NyO-1a-I-1</v>
      </c>
      <c r="AC2" s="12" t="str">
        <f t="shared" ref="AC2:AC557" si="3">CONCATENATE(AB2,"-EN")</f>
        <v>M2-NyO-1a-I-1-EN</v>
      </c>
      <c r="AD2" s="15" t="s">
        <v>46</v>
      </c>
      <c r="AE2" s="12"/>
      <c r="AF2" s="10" t="s">
        <v>47</v>
      </c>
      <c r="AG2" s="10" t="s">
        <v>48</v>
      </c>
    </row>
    <row r="3" ht="75.0" customHeight="1">
      <c r="A3" s="6" t="s">
        <v>32</v>
      </c>
      <c r="B3" s="6" t="s">
        <v>33</v>
      </c>
      <c r="C3" s="10" t="s">
        <v>34</v>
      </c>
      <c r="D3" s="7" t="s">
        <v>35</v>
      </c>
      <c r="E3" s="6"/>
      <c r="F3" s="8" t="s">
        <v>49</v>
      </c>
      <c r="G3" s="9"/>
      <c r="H3" s="9"/>
      <c r="I3" s="6" t="s">
        <v>37</v>
      </c>
      <c r="J3" s="6" t="s">
        <v>50</v>
      </c>
      <c r="K3" s="9" t="s">
        <v>51</v>
      </c>
      <c r="L3" s="9" t="s">
        <v>52</v>
      </c>
      <c r="M3" s="6" t="s">
        <v>41</v>
      </c>
      <c r="N3" s="8" t="s">
        <v>42</v>
      </c>
      <c r="O3" s="8" t="s">
        <v>42</v>
      </c>
      <c r="P3" s="11"/>
      <c r="Q3" s="12"/>
      <c r="R3" s="11"/>
      <c r="S3" s="11"/>
      <c r="T3" s="11"/>
      <c r="U3" s="11"/>
      <c r="V3" s="11"/>
      <c r="W3" s="11"/>
      <c r="X3" s="13"/>
      <c r="Y3" s="10" t="s">
        <v>44</v>
      </c>
      <c r="Z3" s="11" t="str">
        <f t="shared" si="1"/>
        <v>{
    "id": "M2-NyO-1a-I-2-EN",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1,
                "max": 99,
                "step": 1
            },
            {
                "name": "Q2",
                "label": null,
                "min": 1,
                "max": 99,
                "step": 1
            },
            {
                "name": "Q3",
                "label": null,
                "min": 1,
                "max": 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3" s="14" t="s">
        <v>53</v>
      </c>
      <c r="AB3" s="12" t="str">
        <f t="shared" si="2"/>
        <v>M2-NyO-1a-I-2</v>
      </c>
      <c r="AC3" s="12" t="str">
        <f t="shared" si="3"/>
        <v>M2-NyO-1a-I-2-EN</v>
      </c>
      <c r="AD3" s="15" t="s">
        <v>46</v>
      </c>
      <c r="AE3" s="12"/>
      <c r="AF3" s="10" t="s">
        <v>47</v>
      </c>
      <c r="AG3" s="10" t="s">
        <v>48</v>
      </c>
    </row>
    <row r="4" ht="75.0" customHeight="1">
      <c r="A4" s="6" t="s">
        <v>32</v>
      </c>
      <c r="B4" s="6" t="s">
        <v>33</v>
      </c>
      <c r="C4" s="10" t="s">
        <v>54</v>
      </c>
      <c r="D4" s="7" t="s">
        <v>35</v>
      </c>
      <c r="E4" s="6"/>
      <c r="F4" s="9" t="s">
        <v>55</v>
      </c>
      <c r="G4" s="8" t="s">
        <v>56</v>
      </c>
      <c r="H4" s="9"/>
      <c r="I4" s="6" t="s">
        <v>37</v>
      </c>
      <c r="J4" s="6" t="s">
        <v>57</v>
      </c>
      <c r="K4" s="9" t="s">
        <v>58</v>
      </c>
      <c r="L4" s="9" t="s">
        <v>59</v>
      </c>
      <c r="M4" s="6" t="s">
        <v>41</v>
      </c>
      <c r="N4" s="9" t="s">
        <v>42</v>
      </c>
      <c r="O4" s="9" t="s">
        <v>42</v>
      </c>
      <c r="P4" s="11"/>
      <c r="Q4" s="12"/>
      <c r="R4" s="11"/>
      <c r="S4" s="11"/>
      <c r="T4" s="11"/>
      <c r="U4" s="11"/>
      <c r="V4" s="11"/>
      <c r="W4" s="11"/>
      <c r="X4" s="13"/>
      <c r="Y4" s="10" t="s">
        <v>44</v>
      </c>
      <c r="Z4" s="11" t="str">
        <f t="shared" si="1"/>
        <v>{
    "id": "M2-NyO-1a-E-1-EN",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“{{T2}}-{{response}}.”&lt;/p&gt;",
    "seed": {
        "parameters": [
            {
                "name": "Q1",
                "label": null,
                "min": 2,
                "max": 9,
                "step": 1
            },
            {
                "name": "Q2",
                "label": null,
                "min": 1,
                "max": 9,
                "step": 1
            }
        ],
        "calculated": [
            {
                "name": "T1",
                "label": "{{function}}",
                "function": "{{Q1}}*10+{{Q2}}",
                "temp": true
            },
            {
                "name": "T2",
                "label": "{{function}}",
                "function": "Lemonlib.numToWords({{Q1}}*10,'en')",
                "temp": true
            },
            {
                "name": "A1",
                "label": "{{function}}",
                "function": "Lemonlib.numToWords({{Q2}},'en')"
            }
        ],
        "uniques": true
    },
    "algorithm": {
        "name": "calculateOperation",
        "template": "Cloze with text"
    }
}</v>
      </c>
      <c r="AA4" s="14" t="s">
        <v>60</v>
      </c>
      <c r="AB4" s="12" t="str">
        <f t="shared" si="2"/>
        <v>M2-NyO-1a-E-1</v>
      </c>
      <c r="AC4" s="12" t="str">
        <f t="shared" si="3"/>
        <v>M2-NyO-1a-E-1-EN</v>
      </c>
      <c r="AD4" s="15" t="s">
        <v>46</v>
      </c>
      <c r="AE4" s="12"/>
      <c r="AF4" s="10" t="s">
        <v>47</v>
      </c>
      <c r="AG4" s="10" t="s">
        <v>48</v>
      </c>
    </row>
    <row r="5" ht="75.0" customHeight="1">
      <c r="A5" s="6" t="s">
        <v>32</v>
      </c>
      <c r="B5" s="6" t="s">
        <v>33</v>
      </c>
      <c r="C5" s="10" t="s">
        <v>54</v>
      </c>
      <c r="D5" s="7" t="s">
        <v>35</v>
      </c>
      <c r="E5" s="6"/>
      <c r="F5" s="9"/>
      <c r="G5" s="8"/>
      <c r="H5" s="9"/>
      <c r="I5" s="6"/>
      <c r="J5" s="6"/>
      <c r="K5" s="9"/>
      <c r="L5" s="9"/>
      <c r="M5" s="6"/>
      <c r="N5" s="9"/>
      <c r="O5" s="9"/>
      <c r="P5" s="11"/>
      <c r="Q5" s="12"/>
      <c r="R5" s="11"/>
      <c r="S5" s="11"/>
      <c r="T5" s="11"/>
      <c r="U5" s="11"/>
      <c r="V5" s="11"/>
      <c r="W5" s="11"/>
      <c r="X5" s="13"/>
      <c r="Y5" s="10" t="s">
        <v>44</v>
      </c>
      <c r="Z5" s="11" t="str">
        <f t="shared" si="1"/>
        <v>{
    "id": "M2-NyO-1a-E-2-EN",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“{{response}}-{{T2}}.”&lt;/p&gt;",
    "seed": {
        "parameters": [
            {
                "name": "Q1",
                "label": null,
                "min": 2,
                "max": 9,
                "step": 1
            },
            {
                "name": "Q2",
                "label": null,
                "min": 1,
                "max": 9,
                "step": 1
            }
        ],
        "calculated": [
            {
                "name": "T1",
                "label": "{{function}}",
                "function": "{{Q1}}*10+{{Q2}}",
                "temp": true
            },
            {
                "name": "T2",
                "label": "{{function}}",
                "function": "Lemonlib.numToWords({{Q2}},'en')",
                "temp": true
            },
            {
                "name": "A1",
                "label": "{{function}}",
                "function": "Lemonlib.numToWords({{Q1}}*10,'en')"
            }
        ],
        "uniques": true
    },
    "algorithm": {
        "name": "calculateOperation",
        "template": "Cloze with text"
    }
}</v>
      </c>
      <c r="AA5" s="14" t="s">
        <v>61</v>
      </c>
      <c r="AB5" s="12" t="str">
        <f t="shared" si="2"/>
        <v>M2-NyO-1a-E-2</v>
      </c>
      <c r="AC5" s="12" t="str">
        <f t="shared" si="3"/>
        <v>M2-NyO-1a-E-2-EN</v>
      </c>
      <c r="AD5" s="15" t="s">
        <v>46</v>
      </c>
      <c r="AE5" s="12"/>
      <c r="AF5" s="10" t="s">
        <v>47</v>
      </c>
      <c r="AG5" s="10" t="s">
        <v>48</v>
      </c>
    </row>
    <row r="6" ht="75.0" customHeight="1">
      <c r="A6" s="6" t="s">
        <v>32</v>
      </c>
      <c r="B6" s="6" t="s">
        <v>33</v>
      </c>
      <c r="C6" s="10" t="s">
        <v>54</v>
      </c>
      <c r="D6" s="7" t="s">
        <v>35</v>
      </c>
      <c r="E6" s="6"/>
      <c r="F6" s="9"/>
      <c r="G6" s="8"/>
      <c r="H6" s="9"/>
      <c r="I6" s="6"/>
      <c r="J6" s="6"/>
      <c r="K6" s="9"/>
      <c r="L6" s="9"/>
      <c r="M6" s="6"/>
      <c r="N6" s="9"/>
      <c r="O6" s="9"/>
      <c r="P6" s="11"/>
      <c r="Q6" s="12"/>
      <c r="R6" s="11"/>
      <c r="S6" s="11"/>
      <c r="T6" s="11"/>
      <c r="U6" s="11"/>
      <c r="V6" s="11"/>
      <c r="W6" s="11"/>
      <c r="X6" s="13"/>
      <c r="Y6" s="10" t="s">
        <v>44</v>
      </c>
      <c r="Z6" s="11" t="str">
        <f t="shared" si="1"/>
        <v>{
    "id": "M2-NyO-1a-E-3-EN",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10,
                "max": 90,
                "step": 10
            }
        ],
        "calculated": [
            {
                "name": "A1",
                "label": "{{function}}",
                "function": "Lemonlib.numToWords({{Q1}},'en')"
            }
        ],
        "uniques": true
    },
    "algorithm": {
        "name": "calculateOperation",
        "template": "Cloze with text"
    }
}</v>
      </c>
      <c r="AA6" s="16" t="s">
        <v>62</v>
      </c>
      <c r="AB6" s="12" t="str">
        <f t="shared" si="2"/>
        <v>M2-NyO-1a-E-3</v>
      </c>
      <c r="AC6" s="12" t="str">
        <f t="shared" si="3"/>
        <v>M2-NyO-1a-E-3-EN</v>
      </c>
      <c r="AD6" s="15" t="s">
        <v>46</v>
      </c>
      <c r="AE6" s="12"/>
      <c r="AF6" s="10" t="s">
        <v>47</v>
      </c>
      <c r="AG6" s="10" t="s">
        <v>48</v>
      </c>
    </row>
    <row r="7" ht="75.0" customHeight="1">
      <c r="A7" s="6" t="s">
        <v>32</v>
      </c>
      <c r="B7" s="6" t="s">
        <v>33</v>
      </c>
      <c r="C7" s="10" t="s">
        <v>54</v>
      </c>
      <c r="D7" s="7" t="s">
        <v>35</v>
      </c>
      <c r="E7" s="6"/>
      <c r="F7" s="9"/>
      <c r="G7" s="8"/>
      <c r="H7" s="9"/>
      <c r="I7" s="6"/>
      <c r="J7" s="6"/>
      <c r="K7" s="9"/>
      <c r="L7" s="9"/>
      <c r="M7" s="6"/>
      <c r="N7" s="9"/>
      <c r="O7" s="9"/>
      <c r="P7" s="11"/>
      <c r="Q7" s="12"/>
      <c r="R7" s="11"/>
      <c r="S7" s="11"/>
      <c r="T7" s="11"/>
      <c r="U7" s="11"/>
      <c r="V7" s="11"/>
      <c r="W7" s="11"/>
      <c r="X7" s="13"/>
      <c r="Y7" s="10" t="s">
        <v>44</v>
      </c>
      <c r="Z7" s="11" t="str">
        <f t="shared" si="1"/>
        <v>{
    "id": "M2-NyO-1a-E-4-EN",
    "stimulus": "&lt;p&gt;Complete this sentence.&lt;/p&gt;",
    "feedback": "&lt;p&gt;The position of each digit determines the way in which the number is read and spelled.&lt;/p&gt;",
    "hint": "&lt;p&gt;The position of each digit determines the way in which the number is read and spelled.&lt;/p&gt;",
    "template": "&lt;p&gt;The number {{Q1}} is spelled “{{response}}.”&lt;/p&gt;",
    "seed": {
        "parameters": [
            {
                "name": "Q1",
                "label": null,
                "min": 1,
                "max": 19,
                "step": 1
            }
        ],
        "calculated": [
            {
                "name": "A1",
                "label": "{{function}}",
                "function": "Lemonlib.numToWords({{Q1}},'en')"
            }
        ],
        "uniques": true
    },
    "algorithm": {
        "name": "calculateOperation",
        "template": "Cloze with text"
    }
}</v>
      </c>
      <c r="AA7" s="16" t="s">
        <v>63</v>
      </c>
      <c r="AB7" s="12" t="str">
        <f t="shared" si="2"/>
        <v>M2-NyO-1a-E-4</v>
      </c>
      <c r="AC7" s="12" t="str">
        <f t="shared" si="3"/>
        <v>M2-NyO-1a-E-4-EN</v>
      </c>
      <c r="AD7" s="15" t="s">
        <v>46</v>
      </c>
      <c r="AE7" s="12"/>
      <c r="AF7" s="10" t="s">
        <v>47</v>
      </c>
      <c r="AG7" s="10" t="s">
        <v>48</v>
      </c>
    </row>
    <row r="8" ht="75.0" customHeight="1">
      <c r="A8" s="6" t="s">
        <v>64</v>
      </c>
      <c r="B8" s="6" t="s">
        <v>65</v>
      </c>
      <c r="C8" s="6" t="s">
        <v>34</v>
      </c>
      <c r="D8" s="7" t="s">
        <v>35</v>
      </c>
      <c r="E8" s="6"/>
      <c r="F8" s="9" t="s">
        <v>66</v>
      </c>
      <c r="G8" s="9" t="s">
        <v>67</v>
      </c>
      <c r="H8" s="9"/>
      <c r="I8" s="6" t="s">
        <v>37</v>
      </c>
      <c r="J8" s="6" t="s">
        <v>68</v>
      </c>
      <c r="K8" s="9" t="s">
        <v>69</v>
      </c>
      <c r="L8" s="9" t="s">
        <v>70</v>
      </c>
      <c r="M8" s="6" t="s">
        <v>41</v>
      </c>
      <c r="N8" s="9" t="s">
        <v>71</v>
      </c>
      <c r="O8" s="9" t="s">
        <v>71</v>
      </c>
      <c r="P8" s="11"/>
      <c r="Q8" s="12"/>
      <c r="R8" s="11"/>
      <c r="S8" s="11"/>
      <c r="T8" s="11"/>
      <c r="U8" s="11"/>
      <c r="V8" s="11"/>
      <c r="W8" s="11"/>
      <c r="X8" s="13"/>
      <c r="Y8" s="10" t="s">
        <v>44</v>
      </c>
      <c r="Z8" s="11" t="str">
        <f t="shared" si="1"/>
        <v>{
    "id": "M2-NyO-1b-I-1-EN",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1,
                "max": 99,
                "step": 1
            },
            {
                "name": "Q2",
                "label": null,
                "min": 1,
                "max": 99,
                "step": 1
            },
            {
                "name": "Q3",
                "label": null,
                "min": 1,
                "max": 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v>
      </c>
      <c r="AA8" s="14" t="s">
        <v>72</v>
      </c>
      <c r="AB8" s="12" t="str">
        <f t="shared" si="2"/>
        <v>M2-NyO-1b-I-1</v>
      </c>
      <c r="AC8" s="12" t="str">
        <f t="shared" si="3"/>
        <v>M2-NyO-1b-I-1-EN</v>
      </c>
      <c r="AD8" s="15" t="s">
        <v>46</v>
      </c>
      <c r="AE8" s="12"/>
      <c r="AF8" s="10" t="s">
        <v>47</v>
      </c>
      <c r="AG8" s="10" t="s">
        <v>48</v>
      </c>
    </row>
    <row r="9" ht="75.0" customHeight="1">
      <c r="A9" s="6" t="s">
        <v>64</v>
      </c>
      <c r="B9" s="6" t="s">
        <v>65</v>
      </c>
      <c r="C9" s="10" t="s">
        <v>34</v>
      </c>
      <c r="D9" s="7" t="s">
        <v>35</v>
      </c>
      <c r="E9" s="6"/>
      <c r="F9" s="9" t="s">
        <v>73</v>
      </c>
      <c r="G9" s="9" t="s">
        <v>74</v>
      </c>
      <c r="H9" s="9"/>
      <c r="I9" s="6" t="s">
        <v>37</v>
      </c>
      <c r="J9" s="6" t="s">
        <v>75</v>
      </c>
      <c r="K9" s="9" t="s">
        <v>69</v>
      </c>
      <c r="L9" s="8" t="s">
        <v>76</v>
      </c>
      <c r="M9" s="6" t="s">
        <v>41</v>
      </c>
      <c r="N9" s="9" t="s">
        <v>71</v>
      </c>
      <c r="O9" s="9" t="s">
        <v>71</v>
      </c>
      <c r="P9" s="11"/>
      <c r="Q9" s="12"/>
      <c r="R9" s="11"/>
      <c r="S9" s="11"/>
      <c r="T9" s="11"/>
      <c r="U9" s="11"/>
      <c r="V9" s="11"/>
      <c r="W9" s="11"/>
      <c r="X9" s="13"/>
      <c r="Y9" s="10" t="s">
        <v>44</v>
      </c>
      <c r="Z9" s="11" t="str">
        <f t="shared" si="1"/>
        <v>{
    "id": "M2-NyO-1b-I-2-EN",
    "stimulus": "&lt;p&gt;Select the correct number.&lt;/p&gt;",
    "template": "&lt;p&gt;The number “{{T1}}” is written as {{response}}.&lt;/p&gt;",
    "hint": "&lt;p&gt;The position of each digit determines the way in which the number is read and spelled.&lt;/p&gt;",
    "feedback": "&lt;p&gt;The position of each digit determines the way in which the number is read and spelled.&lt;/p&gt;",
    "seed": {
        "parameters": [
            {
                "name": "Q1",
                "label": null,
                "min": 1,
                "max": 99,
                "step": 1
            },
            {
                "name": "Q2",
                "label": null,
                "min": 1,
                "max": 99,
                "step": 1
            },
            {
                "name": "Q3",
                "label": null,
                "min": 1,
                "max": 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v>
      </c>
      <c r="AA9" s="14" t="s">
        <v>77</v>
      </c>
      <c r="AB9" s="12" t="str">
        <f t="shared" si="2"/>
        <v>M2-NyO-1b-I-2</v>
      </c>
      <c r="AC9" s="12" t="str">
        <f t="shared" si="3"/>
        <v>M2-NyO-1b-I-2-EN</v>
      </c>
      <c r="AD9" s="15" t="s">
        <v>46</v>
      </c>
      <c r="AE9" s="12"/>
      <c r="AF9" s="10" t="s">
        <v>47</v>
      </c>
      <c r="AG9" s="10" t="s">
        <v>48</v>
      </c>
    </row>
    <row r="10" ht="75.0" customHeight="1">
      <c r="A10" s="6" t="s">
        <v>64</v>
      </c>
      <c r="B10" s="6" t="s">
        <v>65</v>
      </c>
      <c r="C10" s="10" t="s">
        <v>54</v>
      </c>
      <c r="D10" s="7" t="s">
        <v>35</v>
      </c>
      <c r="E10" s="6"/>
      <c r="F10" s="8" t="s">
        <v>55</v>
      </c>
      <c r="G10" s="8" t="s">
        <v>67</v>
      </c>
      <c r="H10" s="9"/>
      <c r="I10" s="6" t="s">
        <v>37</v>
      </c>
      <c r="J10" s="10" t="s">
        <v>78</v>
      </c>
      <c r="K10" s="9" t="s">
        <v>58</v>
      </c>
      <c r="L10" s="8" t="s">
        <v>79</v>
      </c>
      <c r="M10" s="6" t="s">
        <v>41</v>
      </c>
      <c r="N10" s="8" t="s">
        <v>71</v>
      </c>
      <c r="O10" s="8" t="s">
        <v>71</v>
      </c>
      <c r="P10" s="11"/>
      <c r="Q10" s="12"/>
      <c r="R10" s="11"/>
      <c r="S10" s="11"/>
      <c r="T10" s="11"/>
      <c r="U10" s="11"/>
      <c r="V10" s="11"/>
      <c r="W10" s="11"/>
      <c r="X10" s="13"/>
      <c r="Y10" s="10" t="s">
        <v>44</v>
      </c>
      <c r="Z10" s="11" t="str">
        <f t="shared" si="1"/>
        <v>{
    "id": "M2-NyO-1b-E-1-EN",
    "stimulus": "&lt;p&gt;Complete this sentence.&lt;/p&gt;",
    "feedback": "&lt;p&gt;The position of each digit determines the way in which the number is read and spelled.&lt;/p&gt;",
    "hint": "&lt;p&gt;The position of each digit determines the way in which the number is read and spelled.&lt;/p&gt;",
    "template": "&lt;p&gt;The number “{{T1}}” is spelled {{response}}.&lt;/p&gt;",
    "seed": {
        "parameters": [
            {
                "name": "Q1",
                "label": null,
                "min": 1,
                "max": 99,
                "step": 1
            }
        ],
        "calculated": [
            {
                "name": "T1",
                "label": "{{function}}",
                "function": "Lemonlib.numToWords({{Q1}},'en')",
                "temp": true
            },
            {
                "name": "A1",
                "label": "{{function}}",
                "function": "{{Q1}}"
            }
        ],
        "uniques": true
    },
    "algorithm": {
        "name": "calculateOperation",
        "params": {
            "method": "equivLiteral",
            "keyboard": "NUMERICAL"
        }
    }
}</v>
      </c>
      <c r="AA10" s="14" t="s">
        <v>80</v>
      </c>
      <c r="AB10" s="12" t="str">
        <f t="shared" si="2"/>
        <v>M2-NyO-1b-E-1</v>
      </c>
      <c r="AC10" s="12" t="str">
        <f t="shared" si="3"/>
        <v>M2-NyO-1b-E-1-EN</v>
      </c>
      <c r="AD10" s="15" t="s">
        <v>46</v>
      </c>
      <c r="AE10" s="12"/>
      <c r="AF10" s="10" t="s">
        <v>47</v>
      </c>
      <c r="AG10" s="10" t="s">
        <v>48</v>
      </c>
    </row>
    <row r="11" ht="75.0" customHeight="1">
      <c r="A11" s="10" t="s">
        <v>81</v>
      </c>
      <c r="B11" s="6" t="s">
        <v>82</v>
      </c>
      <c r="C11" s="6" t="s">
        <v>34</v>
      </c>
      <c r="D11" s="7" t="s">
        <v>35</v>
      </c>
      <c r="E11" s="6"/>
      <c r="F11" s="9" t="s">
        <v>83</v>
      </c>
      <c r="G11" s="9"/>
      <c r="H11" s="9"/>
      <c r="I11" s="9"/>
      <c r="J11" s="6" t="s">
        <v>38</v>
      </c>
      <c r="K11" s="8" t="s">
        <v>84</v>
      </c>
      <c r="L11" s="9" t="s">
        <v>85</v>
      </c>
      <c r="M11" s="6" t="s">
        <v>41</v>
      </c>
      <c r="N11" s="9" t="s">
        <v>86</v>
      </c>
      <c r="O11" s="9" t="s">
        <v>87</v>
      </c>
      <c r="P11" s="11"/>
      <c r="Q11" s="12"/>
      <c r="R11" s="11"/>
      <c r="S11" s="11"/>
      <c r="T11" s="11"/>
      <c r="U11" s="11"/>
      <c r="V11" s="11"/>
      <c r="W11" s="11"/>
      <c r="X11" s="13"/>
      <c r="Y11" s="10" t="s">
        <v>44</v>
      </c>
      <c r="Z11" s="11" t="str">
        <f t="shared" si="1"/>
        <v>{
    "id": "M2-NyO-1c-I-1-EN",
    "stimulus": "&lt;p&gt;Select the correct decomposition.&lt;/p&gt;",
    "hint": "&lt;p&gt;Notice the position of each number.&lt;/p&gt;",
    "feedback": "&lt;p&gt;To decompose a number you must look at the position of each digit:&lt;/p&gt;&lt;p style=\"text-align: center\"&gt;&lt;span style=\"color: #E3360C\"&gt;{{Q3}}&lt;/span&gt;&lt;span style=\"color: #2C9CDC\"&gt;{{Q4}}&lt;/span&gt; = &lt;span style=\"color: #E3360C\"&gt;{{Q3}}0&lt;/span&gt; + &lt;span style=\"color: #2C9CDC\"&gt;{{Q4}}&lt;/span&gt;&lt;/p&gt;",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"label": "{{function}}",
                "function": "{{Q1}}{{Q2}} = {{Q1}}0 + {{Q2}}"
            },
            {
                "name": "A2",
                "label": "{{function}}",
                "function": "{{Q3}}{{Q4}} = {{Q3}} + {{Q4}}",
                "incorrect": true
            },
            {
                "name": "A3",
                "label": "{{function}}",
                "function": "{{Q5}}{{Q6}} = {{Q6}}0 + {{Q5}}",
                "incorrect": true
            }
        ],
        "uniques": true
    },
    "algorithm": {
        "name": "trueFalse",
        "template": "Multiple choice – standard",
        "params": {
            "countCorrect": 1,
            "countIncorrect": 2,
            "showCheckIcon":false,
            "columns": 3
        }
    }
}</v>
      </c>
      <c r="AA11" s="14" t="s">
        <v>88</v>
      </c>
      <c r="AB11" s="12" t="str">
        <f t="shared" si="2"/>
        <v>M2-NyO-1c-I-1</v>
      </c>
      <c r="AC11" s="12" t="str">
        <f t="shared" si="3"/>
        <v>M2-NyO-1c-I-1-EN</v>
      </c>
      <c r="AD11" s="15" t="s">
        <v>46</v>
      </c>
      <c r="AE11" s="12"/>
      <c r="AF11" s="10" t="s">
        <v>47</v>
      </c>
      <c r="AG11" s="10" t="s">
        <v>48</v>
      </c>
    </row>
    <row r="12" ht="75.0" customHeight="1">
      <c r="A12" s="10" t="s">
        <v>81</v>
      </c>
      <c r="B12" s="6" t="s">
        <v>82</v>
      </c>
      <c r="C12" s="6" t="s">
        <v>54</v>
      </c>
      <c r="D12" s="7" t="s">
        <v>35</v>
      </c>
      <c r="E12" s="6"/>
      <c r="F12" s="8" t="s">
        <v>89</v>
      </c>
      <c r="G12" s="8" t="s">
        <v>90</v>
      </c>
      <c r="H12" s="9"/>
      <c r="I12" s="9"/>
      <c r="J12" s="6" t="s">
        <v>78</v>
      </c>
      <c r="K12" s="9" t="s">
        <v>91</v>
      </c>
      <c r="L12" s="8" t="s">
        <v>92</v>
      </c>
      <c r="M12" s="6" t="s">
        <v>41</v>
      </c>
      <c r="N12" s="9" t="s">
        <v>86</v>
      </c>
      <c r="O12" s="9" t="s">
        <v>87</v>
      </c>
      <c r="P12" s="11"/>
      <c r="Q12" s="12"/>
      <c r="R12" s="11"/>
      <c r="S12" s="11"/>
      <c r="T12" s="11"/>
      <c r="U12" s="11"/>
      <c r="V12" s="11"/>
      <c r="W12" s="11"/>
      <c r="X12" s="13"/>
      <c r="Y12" s="10" t="s">
        <v>44</v>
      </c>
      <c r="Z12" s="11" t="str">
        <f t="shared" si="1"/>
        <v>{
    "id": "M2-NyO-1c-E-1-EN",
    "stimulus": "&lt;p&gt;Look at the example and complete the following decomposition.&lt;/p&gt;&lt;p&gt;{{Q1}}{{Q2}} = {{Q1}}0 + {{Q2}}&lt;/p&gt;",
    "feedback": "&lt;p&gt;To decompose a number you have to look at the position of each digit:&lt;/p&gt;&lt;p style=\"text-align: center\"&gt;&lt;span style=\"color: #E3360C\"&gt;{{Q1}}&lt;/span&gt;&lt;span style=\"color: #2C9CDC\"&gt;{{Q2}}&lt;/span&gt; = &lt;span style=\"color: #E3360C\"&gt;{{Q1}}0&lt;/span&gt; + &lt;span style=\"color: #2C9CDC\"&gt;{{Q2}}&lt;/span&gt;&lt;/p&gt;",
    "hint": "&lt;p&gt;Notice the position of each digit.&lt;/p&gt;",
    "template": "&lt;p&gt;{{T1}} = {{response}} + {{response}}&lt;/p&gt;",
    "seed": {
        "parameters": [
            {
                "name": "Q1",
                "label": null,
                "min": 1,
                "max": 9,
                "step": 1
            },
            {
                "name": "Q2",
                "label": null,
                "min": 1,
                "max": 9,
                "step": 1
            },
            {
                "name": "Q3",
                "label": null,
                "min": 1,
                "max": 9,
                "step": 1
            },
            {
                "name": "Q4",
                "label": null,
                "min": 1,
                "max": 9,
                "step": 1
            }
        ],
        "calculated": [
            {
                "name": "T1",
                "label": "{{function}}",
                "function": "{{Q3}}*10+{{Q4}}",
                "temp": true
            },
            {
                "name": "A1",
                "label": "{{function}}",
                "function": "{{Q3}}*10"
            },
            {
                "name": "A2",
                "label": "{{function}}",
                "function": "{{Q4}}"
            }
        ],
        "uniques": true
    },
    "algorithm": {
        "name": "calculateOperation",
        "params": {
            "method": "equivSymbolic",
            "keyboard": "NUMERICAL"
        }
    }
}</v>
      </c>
      <c r="AA12" s="14" t="s">
        <v>93</v>
      </c>
      <c r="AB12" s="12" t="str">
        <f t="shared" si="2"/>
        <v>M2-NyO-1c-E-1</v>
      </c>
      <c r="AC12" s="12" t="str">
        <f t="shared" si="3"/>
        <v>M2-NyO-1c-E-1-EN</v>
      </c>
      <c r="AD12" s="15" t="s">
        <v>46</v>
      </c>
      <c r="AE12" s="12"/>
      <c r="AF12" s="10" t="s">
        <v>47</v>
      </c>
      <c r="AG12" s="10" t="s">
        <v>48</v>
      </c>
    </row>
    <row r="13" ht="75.0" customHeight="1">
      <c r="A13" s="6" t="s">
        <v>94</v>
      </c>
      <c r="B13" s="6" t="s">
        <v>95</v>
      </c>
      <c r="C13" s="6" t="s">
        <v>34</v>
      </c>
      <c r="D13" s="7" t="s">
        <v>35</v>
      </c>
      <c r="E13" s="10"/>
      <c r="F13" s="9" t="s">
        <v>96</v>
      </c>
      <c r="G13" s="9"/>
      <c r="H13" s="9"/>
      <c r="I13" s="9"/>
      <c r="J13" s="6" t="s">
        <v>97</v>
      </c>
      <c r="K13" s="9" t="s">
        <v>98</v>
      </c>
      <c r="L13" s="9"/>
      <c r="M13" s="6" t="s">
        <v>41</v>
      </c>
      <c r="N13" s="9" t="s">
        <v>99</v>
      </c>
      <c r="O13" s="9" t="s">
        <v>99</v>
      </c>
      <c r="P13" s="17"/>
      <c r="Q13" s="18"/>
      <c r="R13" s="19"/>
      <c r="S13" s="19"/>
      <c r="T13" s="19"/>
      <c r="U13" s="19"/>
      <c r="V13" s="19"/>
      <c r="W13" s="17"/>
      <c r="X13" s="18"/>
      <c r="Y13" s="10" t="s">
        <v>44</v>
      </c>
      <c r="Z13" s="11" t="str">
        <f t="shared" si="1"/>
        <v>{
    "id": "M2-NyO-3a-I-1-EN",
    "stimulus": "&lt;p&gt;Drag and put these numbers in order from lowest to highest.&lt;/p&gt;",
    "template": "&lt;p style=\"text-align:center;\"&gt;{{response}} &lt; {{response}} &lt; {{response}}&lt;/p&gt;",
    "feedback": "&lt;p&gt;Compare the numbers starting &lt;b&gt;with the digit on the left&lt;/b&gt;:&lt;/p&gt;&lt;p style=\"text-align: center\"&gt;&lt;span style=\"color: #E3360C\"&gt;{{T1}}&lt;/span&gt;{{T2}} &lt; &lt;span style=\"color: #E3360C\"&gt;{{T3}}&lt;/span&gt;{{T4}} &lt; &lt;span style=\"color: #E3360C\"&gt;{{T5}}&lt;/span&gt;{{T6}}&lt;/p&gt;",
    "hint": "&lt;p&gt;Compare the numbers starting with the digit on the left.&lt;/p&gt;",
    "seed": {
        "parameters": [
            {
                "name": "Q1",
                "label": null,
                "min": 1,
                "max": 99,
                "step": 1
            },
            {
                "name": "Q2",
                "label": null,
                "min": 1,
                "max": 99,
                "step": 1
            },
            {
                "name": "Q3",
                "label": null,
                "min": 1,
                "max": 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"name": "T5",
                "label": "{{function}}",
                "function": "if ({{T9}} &lt; 10) {'0'} else {'{{T9}}'.substring(0, 1)}",
                "temp": "true"
            },
            {
                "name": "T6",
                "label": "{{function}}",
                "function": "if ({{T9}} &lt; 10) {'{{T9}}'.substring(0, 1)} else {'{{T9}}'.substring(1, 2)}",
                "temp": "true"
            }
        ],
        "uniques": true
    },
    "algorithm": {
        "name": "calculateOperation",
        "template": "Cloze with drag &amp; drop",
        "params": {
            "keyboard": "NUMERICAL"
        }
    }
}</v>
      </c>
      <c r="AA13" s="14" t="s">
        <v>100</v>
      </c>
      <c r="AB13" s="12" t="str">
        <f t="shared" si="2"/>
        <v>M2-NyO-3a-I-1</v>
      </c>
      <c r="AC13" s="12" t="str">
        <f t="shared" si="3"/>
        <v>M2-NyO-3a-I-1-EN</v>
      </c>
      <c r="AD13" s="10" t="s">
        <v>46</v>
      </c>
      <c r="AE13" s="18"/>
      <c r="AF13" s="10" t="s">
        <v>47</v>
      </c>
      <c r="AG13" s="10" t="s">
        <v>48</v>
      </c>
    </row>
    <row r="14" ht="75.0" customHeight="1">
      <c r="A14" s="6" t="s">
        <v>94</v>
      </c>
      <c r="B14" s="6" t="s">
        <v>95</v>
      </c>
      <c r="C14" s="6" t="s">
        <v>54</v>
      </c>
      <c r="D14" s="7" t="s">
        <v>35</v>
      </c>
      <c r="E14" s="10"/>
      <c r="F14" s="9" t="s">
        <v>101</v>
      </c>
      <c r="G14" s="9" t="s">
        <v>102</v>
      </c>
      <c r="H14" s="9"/>
      <c r="I14" s="9"/>
      <c r="J14" s="6" t="s">
        <v>68</v>
      </c>
      <c r="K14" s="9" t="s">
        <v>103</v>
      </c>
      <c r="L14" s="9" t="s">
        <v>104</v>
      </c>
      <c r="M14" s="6" t="s">
        <v>41</v>
      </c>
      <c r="N14" s="9" t="s">
        <v>99</v>
      </c>
      <c r="O14" s="9" t="s">
        <v>99</v>
      </c>
      <c r="P14" s="19"/>
      <c r="Q14" s="10"/>
      <c r="R14" s="19"/>
      <c r="S14" s="19"/>
      <c r="T14" s="19"/>
      <c r="U14" s="19"/>
      <c r="V14" s="19"/>
      <c r="W14" s="19"/>
      <c r="X14" s="10"/>
      <c r="Y14" s="10" t="s">
        <v>44</v>
      </c>
      <c r="Z14" s="11" t="str">
        <f t="shared" si="1"/>
        <v>{
    "id": "M2-NyO-3a-E-1-EN",
    "stimulus": "&lt;p&gt;Drag these numbers to order them from highest to lowest.&lt;/p&gt;",
    "feedback": "&lt;p&gt;Compare the numbers starting &lt;b&gt;with the digits on the left&lt;/b&gt;:&lt;/p&gt;&lt;p style=\"text-align: center\"&gt;&lt;span style=\"color: #E3360C\"&gt;{{T1}}&lt;/span&gt;{{T2}} &gt; &lt;span style=\"color: #E3360C\"&gt;{{T3}}&lt;/span&gt;{{T4}}&lt;/p&gt;",
    "hint": "&lt;p&gt;Compare the numbers starting with the digits on the left.&lt;/p&gt;",
    "template": "&lt;p style=\"text-align: center\"&gt;{{response}} &gt; {{response}}&lt;/p&gt;",
    "seed": {
        "parameters": [
            {
                "name": "Q1",
                "label": null,
                "min": 1,
                "max": 99,
                "step": 1
            },
            {
                "name": "Q2",
                "label": null,
                "min": 1,
                "max": 99,
                "step": 1
            }
        ],
        "calculated": [
            {
                "name": "A1",
                "label": "{{function}}",
                "function": "math.max({{Q1}},{{Q2}})"
            },
            {
                "name": "A2",
                "label": "{{function}}",
                "function": "math.min({{Q1}},{{Q2}})"
            },
            {
                "name": "T7",
                "label": "{{function}}",
                "function": "math.max({{Q1}},{{Q2}})",
                "temp": "true"
            },
            {
                "name": "T8",
                "label": "{{function}}",
                "function": "math.min({{Q1}},{{Q2}})",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14" s="14" t="s">
        <v>105</v>
      </c>
      <c r="AB14" s="12" t="str">
        <f t="shared" si="2"/>
        <v>M2-NyO-3a-E-1</v>
      </c>
      <c r="AC14" s="12" t="str">
        <f t="shared" si="3"/>
        <v>M2-NyO-3a-E-1-EN</v>
      </c>
      <c r="AD14" s="10" t="s">
        <v>46</v>
      </c>
      <c r="AE14" s="18"/>
      <c r="AF14" s="10" t="s">
        <v>47</v>
      </c>
      <c r="AG14" s="10" t="s">
        <v>48</v>
      </c>
    </row>
    <row r="15" ht="75.0" customHeight="1">
      <c r="A15" s="6" t="s">
        <v>94</v>
      </c>
      <c r="B15" s="6" t="s">
        <v>95</v>
      </c>
      <c r="C15" s="6" t="s">
        <v>54</v>
      </c>
      <c r="D15" s="7" t="s">
        <v>35</v>
      </c>
      <c r="E15" s="10"/>
      <c r="F15" s="9" t="s">
        <v>106</v>
      </c>
      <c r="G15" s="9" t="s">
        <v>107</v>
      </c>
      <c r="H15" s="9"/>
      <c r="I15" s="9"/>
      <c r="J15" s="6" t="s">
        <v>68</v>
      </c>
      <c r="K15" s="9" t="s">
        <v>103</v>
      </c>
      <c r="L15" s="9" t="s">
        <v>104</v>
      </c>
      <c r="M15" s="6" t="s">
        <v>41</v>
      </c>
      <c r="N15" s="9" t="s">
        <v>99</v>
      </c>
      <c r="O15" s="9" t="s">
        <v>99</v>
      </c>
      <c r="P15" s="19"/>
      <c r="Q15" s="10"/>
      <c r="R15" s="19"/>
      <c r="S15" s="19"/>
      <c r="T15" s="19"/>
      <c r="U15" s="19"/>
      <c r="V15" s="19"/>
      <c r="W15" s="19"/>
      <c r="X15" s="10"/>
      <c r="Y15" s="10" t="s">
        <v>44</v>
      </c>
      <c r="Z15" s="11" t="str">
        <f t="shared" si="1"/>
        <v>{
    "id": "M2-NyO-3a-E-2-EN",
    "stimulus": "&lt;p&gt;Drag these numbers to order them from lowest to highest.&lt;/p&gt;",
    "feedback": "&lt;p&gt;Compare the numbers starting &lt;b&gt;with the digit on the left&lt;/b&gt;:&lt;/p&gt;&lt;p style=\"text-align: center\"&gt;&lt;span style=\"color: #E3360C\"&gt;{{T1}}&lt;/span&gt;{{T2}} &lt; &lt;span style=\"color: #E3360C\"&gt;{{T3}}&lt;/span&gt;{{T4}}&lt;/p&gt;",
    "hint": "&lt;p&gt;Compare the numbers starting with the digit on the left.&lt;/p&gt;",
    "template": "&lt;p style=\"text-align: center\"&gt;{{response}} &lt; {{response}}&lt;/p&gt;",
    "seed": {
        "parameters": [
            {
                "name": "Q1",
                "label": null,
                "min": 1,
                "max": 99,
                "step": 1
            },
            {
                "name": "Q2",
                "label": null,
                "min": 1,
                "max": 99,
                "step": 1
            }
        ],
        "calculated": [
            {
                "name": "A1",
                "label": "{{function}}",
                "function": "math.min({{Q1}},{{Q2}})"
            },
            {
                "name": "A2",
                "label": "{{function}}",
                "function": "math.max({{Q1}},{{Q2}})"
            },
            {
                "name": "T7",
                "label": "{{function}}",
                "function": "math.min({{Q1}},{{Q2}})",
                "temp": "true"
            },
            {
                "name": "T8",
                "label": "{{function}}",
                "function": "math.max({{Q1}},{{Q2}})",
                "temp": "true"
            },
            {
                "name": "T1",
                "label": "{{function}}",
                "function": "if ({{T7}} &lt; 10) {'0'} else {'{{T7}}'.substring(0, 1)}",
                "temp": "true"
            },
            {
                "name": "T2",
                "label": "{{function}}",
                "function": "if ({{T7}} &lt; 10) {'{{T7}}'.substring(0, 1)} else {'{{T7}}'.substring(1, 2)}",
                "temp": "true"
            },
            {
                "name": "T3",
                "label": "{{function}}",
                "function": "if ({{T8}} &lt; 10) {'0'} else {'{{T8}}'.substring(0, 1)}",
                "temp": "true"
            },
            {
                "name": "T4",
                "label": "{{function}}",
                "function": "if ({{T8}} &lt; 10) {'{{T8}}'.substring(0, 1)} else {'{{T8}}'.substring(1, 2)}",
                "temp": "true"
            }
        ],
        "uniques": true
    },
    "algorithm": {
        "name": "calculateOperation",
        "template": "Cloze with drag &amp; drop",
        "params": {
            "keyboard": "NUMERICAL"
        }
    }
}</v>
      </c>
      <c r="AA15" s="14" t="s">
        <v>108</v>
      </c>
      <c r="AB15" s="12" t="str">
        <f t="shared" si="2"/>
        <v>M2-NyO-3a-E-2</v>
      </c>
      <c r="AC15" s="12" t="str">
        <f t="shared" si="3"/>
        <v>M2-NyO-3a-E-2-EN</v>
      </c>
      <c r="AD15" s="10" t="s">
        <v>46</v>
      </c>
      <c r="AE15" s="18"/>
      <c r="AF15" s="10" t="s">
        <v>47</v>
      </c>
      <c r="AG15" s="10" t="s">
        <v>48</v>
      </c>
    </row>
    <row r="16" ht="75.0" customHeight="1">
      <c r="A16" s="6" t="s">
        <v>109</v>
      </c>
      <c r="B16" s="6" t="s">
        <v>110</v>
      </c>
      <c r="C16" s="6" t="s">
        <v>34</v>
      </c>
      <c r="D16" s="7" t="s">
        <v>35</v>
      </c>
      <c r="E16" s="6"/>
      <c r="F16" s="9" t="s">
        <v>111</v>
      </c>
      <c r="G16" s="9" t="s">
        <v>112</v>
      </c>
      <c r="H16" s="9"/>
      <c r="I16" s="9"/>
      <c r="J16" s="6" t="s">
        <v>68</v>
      </c>
      <c r="K16" s="8" t="s">
        <v>113</v>
      </c>
      <c r="L16" s="9" t="s">
        <v>114</v>
      </c>
      <c r="M16" s="9" t="s">
        <v>41</v>
      </c>
      <c r="N16" s="9" t="s">
        <v>115</v>
      </c>
      <c r="O16" s="9" t="s">
        <v>115</v>
      </c>
      <c r="P16" s="19"/>
      <c r="Q16" s="10"/>
      <c r="R16" s="19"/>
      <c r="S16" s="19"/>
      <c r="T16" s="19"/>
      <c r="U16" s="19"/>
      <c r="V16" s="19"/>
      <c r="W16" s="19"/>
      <c r="X16" s="10"/>
      <c r="Y16" s="10" t="s">
        <v>44</v>
      </c>
      <c r="Z16" s="11" t="str">
        <f t="shared" si="1"/>
        <v>{
    "id": "M2-NyO-4a-I-1-EN",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
                "temp": true
            },
            {
                "name": "A1",
                "label": "{{function}}",
                "function": "tens"
            },
            {
                "name": "A2",
                "label": "{{function}}",
                "function": "ones",
                "incorrect": true
            },
            {
                "name": "A3",
                "label": "{{function}}",
                "function": "hundreds",
                "incorrect": true
            }
        ],
        "uniques": true
    },
    "algorithm": {
        "name": "calculateOperation",
        "template": "Cloze with drag &amp; drop",
        "params": {
            "keyboard": "NUMERICAL"
        }
    }
}</v>
      </c>
      <c r="AA16" s="14" t="s">
        <v>116</v>
      </c>
      <c r="AB16" s="12" t="str">
        <f t="shared" si="2"/>
        <v>M2-NyO-4a-I-1</v>
      </c>
      <c r="AC16" s="12" t="str">
        <f t="shared" si="3"/>
        <v>M2-NyO-4a-I-1-EN</v>
      </c>
      <c r="AD16" s="10" t="s">
        <v>46</v>
      </c>
      <c r="AE16" s="18"/>
      <c r="AF16" s="10" t="s">
        <v>47</v>
      </c>
      <c r="AG16" s="10" t="s">
        <v>48</v>
      </c>
    </row>
    <row r="17" ht="75.0" customHeight="1">
      <c r="A17" s="6" t="s">
        <v>109</v>
      </c>
      <c r="B17" s="6" t="s">
        <v>110</v>
      </c>
      <c r="C17" s="10" t="s">
        <v>34</v>
      </c>
      <c r="D17" s="7" t="s">
        <v>35</v>
      </c>
      <c r="E17" s="6"/>
      <c r="F17" s="9" t="s">
        <v>111</v>
      </c>
      <c r="G17" s="9" t="s">
        <v>112</v>
      </c>
      <c r="H17" s="9"/>
      <c r="I17" s="9"/>
      <c r="J17" s="6" t="s">
        <v>68</v>
      </c>
      <c r="K17" s="8" t="s">
        <v>113</v>
      </c>
      <c r="L17" s="9" t="s">
        <v>117</v>
      </c>
      <c r="M17" s="9" t="s">
        <v>41</v>
      </c>
      <c r="N17" s="9" t="s">
        <v>115</v>
      </c>
      <c r="O17" s="9" t="s">
        <v>115</v>
      </c>
      <c r="P17" s="19"/>
      <c r="Q17" s="10"/>
      <c r="R17" s="19"/>
      <c r="S17" s="19"/>
      <c r="T17" s="19"/>
      <c r="U17" s="19"/>
      <c r="V17" s="19"/>
      <c r="W17" s="19"/>
      <c r="X17" s="10"/>
      <c r="Y17" s="10" t="s">
        <v>44</v>
      </c>
      <c r="Z17" s="11" t="str">
        <f t="shared" si="1"/>
        <v>{
    "id": "M2-NyO-4a-I-2-EN",
    "stimulus": "&lt;p&gt;Drag the correct word.&lt;/p&gt;",
    "feedback": "&lt;p style=\"text-align: center\"&gt;10 ones = 1 ten&lt;/p&gt;&lt;p style=\"text-align: center\"&gt;10 tens = 1 hundred&lt;/p&gt;",
    "hint": "&lt;p style=\"text-align: center\"&gt;10 ones = 1 ten&lt;/p&gt;&lt;p style=\"text-align: center\"&gt;10 tens = 1 hundred&lt;/p&gt;",
    "template": "&lt;p&gt;{{T1}} ones are {{Q1}} {{response}}.&lt;/p&gt;",
    "seed": {
        "parameters": [
            {
                "name": "Q1",
                "label": null,
                "min": 2,
                "max": 9,
                "step": 1
            }
        ],
        "calculated": [
            {
                "name": "T1",
                "label": "{{function}}",
                "function": "{{Q1}}*100",
                "temp": true
            },
            {
                "name": "A1",
                "label": "{{function}}",
                "function": "hundreds"
            },
            {
                "name": "A2",
                "label": "{{function}}",
                "function": "ones",
                "incorrect": true
            },
            {
                "name": "A3",
                "label": "{{function}}",
                "function": "tens",
                "incorrect": true
            }
        ],
        "uniques": true
    },
    "algorithm": {
        "name": "calculateOperation",
        "template": "Cloze with drag &amp; drop",
        "params": {
            "keyboard": "NUMERICAL"
        }
    }
}</v>
      </c>
      <c r="AA17" s="14" t="s">
        <v>118</v>
      </c>
      <c r="AB17" s="12" t="str">
        <f t="shared" si="2"/>
        <v>M2-NyO-4a-I-2</v>
      </c>
      <c r="AC17" s="12" t="str">
        <f t="shared" si="3"/>
        <v>M2-NyO-4a-I-2-EN</v>
      </c>
      <c r="AD17" s="10" t="s">
        <v>46</v>
      </c>
      <c r="AE17" s="18"/>
      <c r="AF17" s="10" t="s">
        <v>47</v>
      </c>
      <c r="AG17" s="10" t="s">
        <v>48</v>
      </c>
    </row>
    <row r="18" ht="75.0" customHeight="1">
      <c r="A18" s="6" t="s">
        <v>109</v>
      </c>
      <c r="B18" s="20" t="s">
        <v>110</v>
      </c>
      <c r="C18" s="6" t="s">
        <v>54</v>
      </c>
      <c r="D18" s="7" t="s">
        <v>35</v>
      </c>
      <c r="E18" s="6"/>
      <c r="F18" s="8" t="s">
        <v>119</v>
      </c>
      <c r="G18" s="9"/>
      <c r="H18" s="9"/>
      <c r="I18" s="9"/>
      <c r="J18" s="6" t="s">
        <v>38</v>
      </c>
      <c r="K18" s="9" t="s">
        <v>120</v>
      </c>
      <c r="L18" s="9" t="s">
        <v>121</v>
      </c>
      <c r="M18" s="9" t="s">
        <v>41</v>
      </c>
      <c r="N18" s="9" t="s">
        <v>115</v>
      </c>
      <c r="O18" s="9" t="s">
        <v>115</v>
      </c>
      <c r="P18" s="17"/>
      <c r="Q18" s="18"/>
      <c r="R18" s="17"/>
      <c r="S18" s="17"/>
      <c r="T18" s="17"/>
      <c r="U18" s="17"/>
      <c r="V18" s="17"/>
      <c r="W18" s="17"/>
      <c r="X18" s="18"/>
      <c r="Y18" s="10" t="s">
        <v>44</v>
      </c>
      <c r="Z18" s="11" t="str">
        <f t="shared" si="1"/>
        <v>{
    "id": "M2-NyO-4a-E-1-EN",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
                "temp": true
            },
            {
                "name": "A1",
                "label": "{{function}}",
                "function": "{{T1}} ones are {{Q1}} tens."
            },
            {
                "name": "A2",
                "label": "{{function}}",
                "function": "{{T1}} ones are {{Q1}} hundreds.",
                "incorrect": true
            },
            {
                "name": "A3",
                "label": "{{function}}",
                "function": "{{Q1}} ones are {{T1}} hundreds.",
                "incorrect": true
            },
            {
                "name": "A4",
                "label": "{{function}}",
                "function": "{{Q1}} ones are {{T1}} tens.",
                "incorrect": true
            }
        ],
        "uniques": true
    },
    "algorithm": {
        "name": "trueFalse",
        "template": "Multiple choice – standard",
        "params": {
            "countCorrect": 1,
            "countIncorrect": 2,
            "showCheckIcon": false,
            "columns": 3
        }
    }
}</v>
      </c>
      <c r="AA18" s="14" t="s">
        <v>122</v>
      </c>
      <c r="AB18" s="12" t="str">
        <f t="shared" si="2"/>
        <v>M2-NyO-4a-E-1</v>
      </c>
      <c r="AC18" s="12" t="str">
        <f t="shared" si="3"/>
        <v>M2-NyO-4a-E-1-EN</v>
      </c>
      <c r="AD18" s="10" t="s">
        <v>46</v>
      </c>
      <c r="AE18" s="18"/>
      <c r="AF18" s="10" t="s">
        <v>47</v>
      </c>
      <c r="AG18" s="10" t="s">
        <v>48</v>
      </c>
    </row>
    <row r="19" ht="75.0" customHeight="1">
      <c r="A19" s="6" t="s">
        <v>109</v>
      </c>
      <c r="B19" s="6" t="s">
        <v>110</v>
      </c>
      <c r="C19" s="6" t="s">
        <v>54</v>
      </c>
      <c r="D19" s="7" t="s">
        <v>35</v>
      </c>
      <c r="E19" s="6"/>
      <c r="F19" s="8" t="s">
        <v>123</v>
      </c>
      <c r="G19" s="9"/>
      <c r="H19" s="9"/>
      <c r="I19" s="9"/>
      <c r="J19" s="6" t="s">
        <v>38</v>
      </c>
      <c r="K19" s="8" t="s">
        <v>113</v>
      </c>
      <c r="L19" s="9" t="s">
        <v>124</v>
      </c>
      <c r="M19" s="9" t="s">
        <v>41</v>
      </c>
      <c r="N19" s="9" t="s">
        <v>115</v>
      </c>
      <c r="O19" s="9" t="s">
        <v>115</v>
      </c>
      <c r="P19" s="17"/>
      <c r="Q19" s="18"/>
      <c r="R19" s="17"/>
      <c r="S19" s="17"/>
      <c r="T19" s="17"/>
      <c r="U19" s="17"/>
      <c r="V19" s="17"/>
      <c r="W19" s="17"/>
      <c r="X19" s="18"/>
      <c r="Y19" s="10" t="s">
        <v>44</v>
      </c>
      <c r="Z19" s="11" t="str">
        <f t="shared" si="1"/>
        <v>{
    "id": "M2-NyO-4a-E-2-EN",
    "stimulus": "&lt;p&gt;Choose the correct option.&lt;/p&gt;",
    "hint": "&lt;p style=\"text-align: center\"&gt;10 ones = 1 ten&lt;/p&gt;&lt;p style=\"text-align: center\"&gt;10 tens = 1 hundred&lt;/p&gt;",
    "feedback": "&lt;p style=\"text-align: center\"&gt;10 ones = 1 ten&lt;/p&gt;&lt;p style=\"text-align: center\"&gt;10 tens = 1 hundred&lt;/p&gt;",
    "seed": {
        "parameters": [
            {
                "name": "Q1",
                "label": null,
                "min": 2,
                "max": 9,
                "step": 1
            }
        ],
        "calculated": [
            {
                "name": "T1",
                "label": "{{function}}",
                "function": "{{Q1}}*100",
                "temp": true
            },
            {
                "name": "A1",
                "label": "{{function}}",
                "function": "{{T1}} ones are {{Q1}} hundreds."
            },
            {
                "name": "A2",
                "label": "{{function}}",
                "function": "{{T1}} ones are {{Q1}} tens.",
                "incorrect": true
            },
            {
                "name": "A3",
                "label": "{{function}}",
                "function": "{{Q1}} ones are {{T1}} tens.",
                "incorrect": true
            },
            {
                "name": "A4",
                "label": "{{function}}",
                "function": "{{Q1}} ones are {{T1}} hundreds.",
                "incorrect": true
            }
        ],
        "uniques": true
    },
    "algorithm": {
        "name": "trueFalse",
        "template": "Multiple choice – standard",
        "params": {
            "countCorrect": 1,
            "countIncorrect": 2,
            "showCheckIcon": false,
            "columns": 3
        }
    }
}</v>
      </c>
      <c r="AA19" s="14" t="s">
        <v>125</v>
      </c>
      <c r="AB19" s="12" t="str">
        <f t="shared" si="2"/>
        <v>M2-NyO-4a-E-2</v>
      </c>
      <c r="AC19" s="12" t="str">
        <f t="shared" si="3"/>
        <v>M2-NyO-4a-E-2-EN</v>
      </c>
      <c r="AD19" s="10" t="s">
        <v>46</v>
      </c>
      <c r="AE19" s="18"/>
      <c r="AF19" s="10" t="s">
        <v>47</v>
      </c>
      <c r="AG19" s="10" t="s">
        <v>48</v>
      </c>
    </row>
    <row r="20" ht="75.0" customHeight="1">
      <c r="A20" s="6" t="s">
        <v>126</v>
      </c>
      <c r="B20" s="6" t="s">
        <v>127</v>
      </c>
      <c r="C20" s="21" t="s">
        <v>34</v>
      </c>
      <c r="D20" s="7" t="s">
        <v>35</v>
      </c>
      <c r="E20" s="6"/>
      <c r="F20" s="9" t="s">
        <v>128</v>
      </c>
      <c r="G20" s="9" t="s">
        <v>129</v>
      </c>
      <c r="H20" s="9"/>
      <c r="I20" s="9"/>
      <c r="J20" s="6" t="s">
        <v>68</v>
      </c>
      <c r="K20" s="9" t="s">
        <v>130</v>
      </c>
      <c r="L20" s="9" t="s">
        <v>131</v>
      </c>
      <c r="M20" s="9" t="s">
        <v>41</v>
      </c>
      <c r="N20" s="9" t="s">
        <v>115</v>
      </c>
      <c r="O20" s="9" t="s">
        <v>132</v>
      </c>
      <c r="P20" s="17"/>
      <c r="Q20" s="18"/>
      <c r="R20" s="17"/>
      <c r="S20" s="17"/>
      <c r="T20" s="17"/>
      <c r="U20" s="17"/>
      <c r="V20" s="17"/>
      <c r="W20" s="17"/>
      <c r="X20" s="18"/>
      <c r="Y20" s="10" t="s">
        <v>44</v>
      </c>
      <c r="Z20" s="11" t="str">
        <f t="shared" si="1"/>
        <v>{
    "id": "M2-NyO-4b-I-1-EN",
    "stimulus": "&lt;p&gt;What is the value of {{Q1}} in the number {{T1}}?&lt;/p&gt;",
    "feedback": "&lt;p&gt;{{T1}} is the result of adding {{A3}}, {{A2}}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"A1",
                "label": "{{function}}",
                "function": "{{Q1}}"
            },
            {
                "name": "A2",
                "label": "{{function}}",
                "function": "{{Q2}}*10",
                "incorrect": true
            },
            {
                "name": "A3",
                "label": "{{function}}",
                "function": "{{Q3}}*100",
                "incorrect": true
            }
        ],
        "uniques": true
    },
    "algorithm": {
        "name": "calculateOperation",
        "template": "Cloze with drag &amp; drop",
        "params": {
            "keyboard": "NUMERICAL"
        }
    }
}</v>
      </c>
      <c r="AA20" s="14" t="s">
        <v>133</v>
      </c>
      <c r="AB20" s="12" t="str">
        <f t="shared" si="2"/>
        <v>M2-NyO-4b-I-1</v>
      </c>
      <c r="AC20" s="12" t="str">
        <f t="shared" si="3"/>
        <v>M2-NyO-4b-I-1-EN</v>
      </c>
      <c r="AD20" s="10" t="s">
        <v>46</v>
      </c>
      <c r="AE20" s="18"/>
      <c r="AF20" s="10"/>
      <c r="AG20" s="10" t="s">
        <v>48</v>
      </c>
    </row>
    <row r="21" ht="75.0" customHeight="1">
      <c r="A21" s="6" t="s">
        <v>126</v>
      </c>
      <c r="B21" s="6" t="s">
        <v>127</v>
      </c>
      <c r="C21" s="21" t="s">
        <v>34</v>
      </c>
      <c r="D21" s="7" t="s">
        <v>35</v>
      </c>
      <c r="E21" s="6"/>
      <c r="F21" s="9" t="s">
        <v>134</v>
      </c>
      <c r="G21" s="9" t="s">
        <v>129</v>
      </c>
      <c r="H21" s="9"/>
      <c r="I21" s="9"/>
      <c r="J21" s="6" t="s">
        <v>68</v>
      </c>
      <c r="K21" s="9" t="s">
        <v>130</v>
      </c>
      <c r="L21" s="9" t="s">
        <v>135</v>
      </c>
      <c r="M21" s="9" t="s">
        <v>41</v>
      </c>
      <c r="N21" s="9" t="s">
        <v>115</v>
      </c>
      <c r="O21" s="9" t="s">
        <v>132</v>
      </c>
      <c r="P21" s="17"/>
      <c r="Q21" s="18"/>
      <c r="R21" s="17"/>
      <c r="S21" s="17"/>
      <c r="T21" s="17"/>
      <c r="U21" s="17"/>
      <c r="V21" s="17"/>
      <c r="W21" s="17"/>
      <c r="X21" s="18"/>
      <c r="Y21" s="10" t="s">
        <v>44</v>
      </c>
      <c r="Z21" s="11" t="str">
        <f t="shared" si="1"/>
        <v>{
    "id": "M2-NyO-4b-I-2-EN",
    "stimulus": "&lt;p&gt;What is the value of {{Q2}} in the number {{T1}}?&lt;/p&gt;",
    "feedback": "&lt;p&gt;{{T1}} is the result of adding {{A3}}, {{A1}}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"{{Q2}}*10"
            },
            {
                "name": "A3",
                "label": "{{function}}",
                "function": "{{Q3}}*100",
                "incorrect": true
            }
        ],
        "uniques": true
    },
    "algorithm": {
        "name": "calculateOperation",
        "template": "Cloze with drag &amp; drop",
        "params": {
            "keyboard": "NUMERICAL"
        }
    }
}</v>
      </c>
      <c r="AA21" s="14" t="s">
        <v>136</v>
      </c>
      <c r="AB21" s="12" t="str">
        <f t="shared" si="2"/>
        <v>M2-NyO-4b-I-2</v>
      </c>
      <c r="AC21" s="12" t="str">
        <f t="shared" si="3"/>
        <v>M2-NyO-4b-I-2-EN</v>
      </c>
      <c r="AD21" s="10" t="s">
        <v>46</v>
      </c>
      <c r="AE21" s="18"/>
      <c r="AF21" s="10"/>
      <c r="AG21" s="10" t="s">
        <v>48</v>
      </c>
    </row>
    <row r="22" ht="75.0" customHeight="1">
      <c r="A22" s="6" t="s">
        <v>126</v>
      </c>
      <c r="B22" s="6" t="s">
        <v>127</v>
      </c>
      <c r="C22" s="21" t="s">
        <v>34</v>
      </c>
      <c r="D22" s="7" t="s">
        <v>35</v>
      </c>
      <c r="E22" s="6"/>
      <c r="F22" s="9" t="s">
        <v>137</v>
      </c>
      <c r="G22" s="9" t="s">
        <v>129</v>
      </c>
      <c r="H22" s="9"/>
      <c r="I22" s="9"/>
      <c r="J22" s="6" t="s">
        <v>68</v>
      </c>
      <c r="K22" s="9" t="s">
        <v>130</v>
      </c>
      <c r="L22" s="9" t="s">
        <v>138</v>
      </c>
      <c r="M22" s="9" t="s">
        <v>41</v>
      </c>
      <c r="N22" s="9" t="s">
        <v>115</v>
      </c>
      <c r="O22" s="8" t="s">
        <v>139</v>
      </c>
      <c r="P22" s="17"/>
      <c r="Q22" s="18"/>
      <c r="R22" s="17"/>
      <c r="S22" s="17"/>
      <c r="T22" s="17"/>
      <c r="U22" s="17"/>
      <c r="V22" s="17"/>
      <c r="W22" s="17"/>
      <c r="X22" s="18"/>
      <c r="Y22" s="10" t="s">
        <v>44</v>
      </c>
      <c r="Z22" s="11" t="str">
        <f t="shared" si="1"/>
        <v>{
    "id": "M2-NyO-4b-I-3-EN",
    "stimulus": "&lt;p&gt;What is the value of {{Q3}} in the number {{T1}}?&lt;/p&gt;",
    "feedback": "&lt;p&gt;{{T1}} is the result of adding {{A1}}, {{A3}} and {{Q1}}.&lt;/p&gt;",
    "hint": "&lt;p&gt;10 ones = 1 ten&lt;/p&gt;&lt;p&gt;10 tens = 1 hundred&lt;/p&gt;",
    "template": "&lt;p&gt;Its value is {{response}}.&lt;/p&gt;",
    "seed": {
        "parameters": [
            {
                "name": "Q1",
                "label": null,
                "min": 1,
                "max": 9,
                "step": 1
            },
            {
                "name": "Q2",
                "label": null,
                "min": 1,
                "max": 9,
                "step": 1
            },
            {
                "name": "Q3",
                "label": null,
                "min": 1,
                "max": 9,
                "step": 1
            }
        ],
        "calculated": [
            {
                "name": "T1",
                "label": "{{function}}",
                "function": "{{Q3}}*100+{{Q2}}*10+{{Q1}}",
                "temp": true
            },
            {
                "name": "A2",
                "label": "{{function}}",
                "function": "{{Q1}}",
                "incorrect": true
            },
            {
                "name": "A1",
                "label": "{{function}}",
                "function": "{{Q3}}*100"
            },
            {
                "name": "A3",
                "label": "{{function}}",
                "function": "{{Q2}}*10",
                "incorrect": true
            }
        ],
        "uniques": true
    },
    "algorithm": {
        "name": "calculateOperation",
        "template": "Cloze with drag",
        "params": {
            "keyboard": "NUMERICAL"
        }
    }
}</v>
      </c>
      <c r="AA22" s="14" t="s">
        <v>140</v>
      </c>
      <c r="AB22" s="12" t="str">
        <f t="shared" si="2"/>
        <v>M2-NyO-4b-I-3</v>
      </c>
      <c r="AC22" s="12" t="str">
        <f t="shared" si="3"/>
        <v>M2-NyO-4b-I-3-EN</v>
      </c>
      <c r="AD22" s="10" t="s">
        <v>46</v>
      </c>
      <c r="AE22" s="18"/>
      <c r="AF22" s="10"/>
      <c r="AG22" s="10" t="s">
        <v>48</v>
      </c>
    </row>
    <row r="23" ht="75.0" customHeight="1">
      <c r="A23" s="6" t="s">
        <v>126</v>
      </c>
      <c r="B23" s="6" t="s">
        <v>127</v>
      </c>
      <c r="C23" s="22" t="s">
        <v>54</v>
      </c>
      <c r="D23" s="7" t="s">
        <v>35</v>
      </c>
      <c r="E23" s="6"/>
      <c r="F23" s="9" t="s">
        <v>141</v>
      </c>
      <c r="G23" s="9"/>
      <c r="H23" s="9"/>
      <c r="I23" s="9"/>
      <c r="J23" s="6" t="s">
        <v>38</v>
      </c>
      <c r="K23" s="9" t="s">
        <v>130</v>
      </c>
      <c r="L23" s="9" t="s">
        <v>142</v>
      </c>
      <c r="M23" s="9" t="s">
        <v>41</v>
      </c>
      <c r="N23" s="9" t="s">
        <v>115</v>
      </c>
      <c r="O23" s="9" t="s">
        <v>143</v>
      </c>
      <c r="P23" s="17"/>
      <c r="Q23" s="18"/>
      <c r="R23" s="17"/>
      <c r="S23" s="17"/>
      <c r="T23" s="17"/>
      <c r="U23" s="17"/>
      <c r="V23" s="17"/>
      <c r="W23" s="17"/>
      <c r="X23" s="18"/>
      <c r="Y23" s="10" t="s">
        <v>44</v>
      </c>
      <c r="Z23" s="11" t="str">
        <f t="shared" si="1"/>
        <v>{
    "id": "M2-NyO-4b-E-1-EN",
    "stimulus": "&lt;p&gt;In which of these numbers is {{T7}} the value of the {{Q2}}?&lt;/p&gt;",
    "hint": "&lt;p style=\"text-align: center\"&gt;10 ones = 1 ten&lt;/p&gt;&lt;p style=\"text-align: center\"&gt;10 tens = 1 hundred&lt;/p&gt;",
    "feedback": "&lt;p&gt;The solution is:&lt;/p&gt;&lt;p style=\"text-align: center\"&gt;{{Q3}}&lt;b&gt;{{Q2}}&lt;/b&gt;{{Q1}} = {{T8}} + &lt;b&gt;{{T7}}&lt;/b&gt;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"A3",
                "label": "{{function}}",
                "function": "{{Q2}}*100+{{Q3}}*10+{{Q1}}",
                "incorrect": true
            },
            {
                "name": "A4",
                "label": "{{function}}",
                "function": "{{Q1}}*100+{{Q3}}*10+{{Q2}}",
                "incorrect": true
            },
            {
                "name": "A5",
                "label": "{{function}}",
                "function": "{{Q3}}*100+{{Q1}}*10+{{Q2}}",
                "incorrect": true
            },
            {
                "name": "A6",
                "label": "{{function}}",
                "function": "{{Q2}}*100+{{Q1}}*10+{{Q3}}",
                "incorrect": true
            }
        ],
        "uniques": true
    },
    "algorithm": {
        "name": "trueFalse",
        "template": "Multiple choice – standard",
        "params": {
            "countCorrect": 1,
            "countIncorrect": 2,
            "showCheckIcon": false,
            "columns": 3
        }
    }
}</v>
      </c>
      <c r="AA23" s="14" t="s">
        <v>144</v>
      </c>
      <c r="AB23" s="12" t="str">
        <f t="shared" si="2"/>
        <v>M2-NyO-4b-E-1</v>
      </c>
      <c r="AC23" s="12" t="str">
        <f t="shared" si="3"/>
        <v>M2-NyO-4b-E-1-EN</v>
      </c>
      <c r="AD23" s="10" t="s">
        <v>46</v>
      </c>
      <c r="AE23" s="18"/>
      <c r="AF23" s="10"/>
      <c r="AG23" s="10" t="s">
        <v>48</v>
      </c>
    </row>
    <row r="24" ht="75.0" customHeight="1">
      <c r="A24" s="6" t="s">
        <v>126</v>
      </c>
      <c r="B24" s="6" t="s">
        <v>127</v>
      </c>
      <c r="C24" s="22" t="s">
        <v>54</v>
      </c>
      <c r="D24" s="7" t="s">
        <v>35</v>
      </c>
      <c r="E24" s="6"/>
      <c r="F24" s="9" t="s">
        <v>145</v>
      </c>
      <c r="G24" s="9"/>
      <c r="H24" s="9"/>
      <c r="I24" s="9"/>
      <c r="J24" s="6" t="s">
        <v>38</v>
      </c>
      <c r="K24" s="9" t="s">
        <v>130</v>
      </c>
      <c r="L24" s="9" t="s">
        <v>146</v>
      </c>
      <c r="M24" s="9" t="s">
        <v>41</v>
      </c>
      <c r="N24" s="9" t="s">
        <v>115</v>
      </c>
      <c r="O24" s="9" t="s">
        <v>143</v>
      </c>
      <c r="P24" s="17"/>
      <c r="Q24" s="18"/>
      <c r="R24" s="17"/>
      <c r="S24" s="17"/>
      <c r="T24" s="17"/>
      <c r="U24" s="17"/>
      <c r="V24" s="17"/>
      <c r="W24" s="17"/>
      <c r="X24" s="18"/>
      <c r="Y24" s="10" t="s">
        <v>44</v>
      </c>
      <c r="Z24" s="11" t="str">
        <f t="shared" si="1"/>
        <v>{
    "id": "M2-NyO-4b-E-2-EN",
    "stimulus": "&lt;p&gt;In which of these numbers is {{T8}} the value of the {{Q3}}?&lt;/p&gt;",
    "hint": "&lt;p style=\"text-align: center\"&gt;10 ones = 1 ten&lt;/p&gt;&lt;p style=\"text-align: center\"&gt;10 tens = 1 hundred&lt;/p&gt;",
    "feedback": "&lt;p&gt;The solution is:&lt;/p&gt;&lt;p style=\"text-align: center\"&gt;&lt;b&gt;{{Q3}}&lt;/b&gt;{{Q2}}{{Q1}} = &lt;b&gt;{{T8}}&lt;/b&gt; + {{T7}} + {{Q1}}&lt;/p&gt;",
    "seed": {
        "parameters": [
            {
                "name": "Q1",
                "label": null,
                "min": 1,
                "max": 9,
                "step": 1
            },
            {
                "name": "Q2",
                "label": null,
                "min": 1,
                "max": 9,
                "step": 1
            },
            {
                "name": "Q3",
                "label": null,
                "min": 1,
                "max": 9,
                "step": 1
            }
        ],
        "calculated": [
            {
                "name": "T7",
                "label": "{{function}}",
                "function": "{{Q2}}*10",
                "temp": true
            },
            {
                "name": "T8",
                "label": "{{function}}",
                "function": "{{Q3}}*100",
                "temp": true
            },
            {
                "name": "A1",
                "label": "{{function}}",
                "function": "{{Q3}}*100+{{Q2}}*10+{{Q1}}"
            },
            {
                "name": "A2",
                "label": "{{function}}",
                "function": "{{Q2}}*100+{{Q3}}*10+{{Q1}}",
                "incorrect": true
            },
            {
                "name": "A3",
                "label": "{{function}}",
                "function": "{{Q1}}*100+{{Q3}}*10+{{Q2}}",
                "incorrect": true
            },
            {
                "name": "A4",
                "label": "{{function}}",
                "function": "{{Q2}}*100+{{Q1}}*10+{{Q3}}",
                "incorrect": true
            },
            {
                "name": "A5",
                "label": "{{function}}",
                "function": "{{Q1}}*100+{{Q2}}*10+{{Q3}}",
                "incorrect": true
            }
        ],
        "uniques": true
    },
    "algorithm": {
        "name": "trueFalse",
        "template": "Multiple choice – standard",
        "params": {
            "countCorrect": 1,
            "countIncorrect": 2,
            "showCheckIcon": false,
            "columns": 3
        }
    }
}</v>
      </c>
      <c r="AA24" s="14" t="s">
        <v>147</v>
      </c>
      <c r="AB24" s="12" t="str">
        <f t="shared" si="2"/>
        <v>M2-NyO-4b-E-2</v>
      </c>
      <c r="AC24" s="12" t="str">
        <f t="shared" si="3"/>
        <v>M2-NyO-4b-E-2-EN</v>
      </c>
      <c r="AD24" s="10" t="s">
        <v>46</v>
      </c>
      <c r="AE24" s="18"/>
      <c r="AF24" s="10"/>
      <c r="AG24" s="10" t="s">
        <v>48</v>
      </c>
    </row>
    <row r="25" ht="75.0" customHeight="1">
      <c r="A25" s="6" t="s">
        <v>148</v>
      </c>
      <c r="B25" s="6" t="s">
        <v>149</v>
      </c>
      <c r="C25" s="21" t="s">
        <v>34</v>
      </c>
      <c r="D25" s="7" t="s">
        <v>35</v>
      </c>
      <c r="E25" s="6"/>
      <c r="F25" s="9" t="s">
        <v>150</v>
      </c>
      <c r="G25" s="9" t="s">
        <v>151</v>
      </c>
      <c r="H25" s="9"/>
      <c r="I25" s="9"/>
      <c r="J25" s="6" t="s">
        <v>75</v>
      </c>
      <c r="K25" s="9" t="s">
        <v>130</v>
      </c>
      <c r="L25" s="9" t="s">
        <v>152</v>
      </c>
      <c r="M25" s="9" t="s">
        <v>41</v>
      </c>
      <c r="N25" s="9" t="s">
        <v>115</v>
      </c>
      <c r="O25" s="8" t="s">
        <v>153</v>
      </c>
      <c r="P25" s="17"/>
      <c r="Q25" s="18"/>
      <c r="R25" s="17"/>
      <c r="S25" s="17"/>
      <c r="T25" s="17"/>
      <c r="U25" s="17"/>
      <c r="V25" s="17"/>
      <c r="W25" s="17"/>
      <c r="X25" s="18"/>
      <c r="Y25" s="10" t="s">
        <v>44</v>
      </c>
      <c r="Z25" s="11" t="str">
        <f t="shared" si="1"/>
        <v>{
    "id": "M2-NyO-4c-I-1-EN",
    "stimulus": "&lt;p&gt;Select the correct option.&lt;/p&gt;",
    "template": "&lt;p&gt;In the number {{T1}}, the {{Q1}}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
            {
                "name": "A2",
                "label": "tens",
                "function": "",
                "group": 1,
                "incorrect": true
            },
            {
                "name": "A3",
                "label": "hundreds",
                "function": "",
                "group": 1,
                "incorrect": true
            }
        ],
        "uniques": true
    },
    "algorithm": {
        "name": "groupResponses",
        "template": "Cloze with drop down"
    }
}</v>
      </c>
      <c r="AA25" s="14" t="s">
        <v>154</v>
      </c>
      <c r="AB25" s="12" t="str">
        <f t="shared" si="2"/>
        <v>M2-NyO-4c-I-1</v>
      </c>
      <c r="AC25" s="12" t="str">
        <f t="shared" si="3"/>
        <v>M2-NyO-4c-I-1-EN</v>
      </c>
      <c r="AD25" s="10" t="s">
        <v>46</v>
      </c>
      <c r="AE25" s="18"/>
      <c r="AF25" s="10"/>
      <c r="AG25" s="10" t="s">
        <v>48</v>
      </c>
    </row>
    <row r="26" ht="75.0" customHeight="1">
      <c r="A26" s="6" t="s">
        <v>148</v>
      </c>
      <c r="B26" s="6" t="s">
        <v>149</v>
      </c>
      <c r="C26" s="21" t="s">
        <v>34</v>
      </c>
      <c r="D26" s="7" t="s">
        <v>35</v>
      </c>
      <c r="E26" s="6"/>
      <c r="F26" s="9" t="s">
        <v>150</v>
      </c>
      <c r="G26" s="9" t="s">
        <v>155</v>
      </c>
      <c r="H26" s="9"/>
      <c r="I26" s="9"/>
      <c r="J26" s="6" t="s">
        <v>75</v>
      </c>
      <c r="K26" s="9" t="s">
        <v>130</v>
      </c>
      <c r="L26" s="9" t="s">
        <v>156</v>
      </c>
      <c r="M26" s="9" t="s">
        <v>41</v>
      </c>
      <c r="N26" s="9" t="s">
        <v>115</v>
      </c>
      <c r="O26" s="8" t="s">
        <v>153</v>
      </c>
      <c r="P26" s="17"/>
      <c r="Q26" s="18"/>
      <c r="R26" s="17"/>
      <c r="S26" s="17"/>
      <c r="T26" s="17"/>
      <c r="U26" s="17"/>
      <c r="V26" s="17"/>
      <c r="W26" s="17"/>
      <c r="X26" s="18"/>
      <c r="Y26" s="10" t="s">
        <v>44</v>
      </c>
      <c r="Z26" s="11" t="str">
        <f t="shared" si="1"/>
        <v>{
    "id": "M2-NyO-4c-I-2-EN",
    "stimulus": "&lt;p&gt;Select the correct option.&lt;/p&gt;",
    "template": "&lt;p&gt;In the number {{T1}}, the {{Q2}}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
            {
                "name": "A3",
                "label": "hundreds",
                "function": "",
                "group": 1,
                "incorrect": true
            }
        ],
        "uniques": true
    },
    "algorithm": {
        "name": "groupResponses",
        "template": "Cloze with drop down"
    }
}</v>
      </c>
      <c r="AA26" s="14" t="s">
        <v>157</v>
      </c>
      <c r="AB26" s="12" t="str">
        <f t="shared" si="2"/>
        <v>M2-NyO-4c-I-2</v>
      </c>
      <c r="AC26" s="12" t="str">
        <f t="shared" si="3"/>
        <v>M2-NyO-4c-I-2-EN</v>
      </c>
      <c r="AD26" s="10" t="s">
        <v>46</v>
      </c>
      <c r="AE26" s="18"/>
      <c r="AF26" s="10"/>
      <c r="AG26" s="10" t="s">
        <v>48</v>
      </c>
    </row>
    <row r="27" ht="75.0" customHeight="1">
      <c r="A27" s="6" t="s">
        <v>148</v>
      </c>
      <c r="B27" s="6" t="s">
        <v>149</v>
      </c>
      <c r="C27" s="21" t="s">
        <v>34</v>
      </c>
      <c r="D27" s="7" t="s">
        <v>35</v>
      </c>
      <c r="E27" s="6"/>
      <c r="F27" s="9" t="s">
        <v>150</v>
      </c>
      <c r="G27" s="9" t="s">
        <v>158</v>
      </c>
      <c r="H27" s="9"/>
      <c r="I27" s="9"/>
      <c r="J27" s="6" t="s">
        <v>75</v>
      </c>
      <c r="K27" s="9" t="s">
        <v>130</v>
      </c>
      <c r="L27" s="9" t="s">
        <v>159</v>
      </c>
      <c r="M27" s="9" t="s">
        <v>41</v>
      </c>
      <c r="N27" s="9" t="s">
        <v>115</v>
      </c>
      <c r="O27" s="8" t="s">
        <v>153</v>
      </c>
      <c r="P27" s="17"/>
      <c r="Q27" s="18"/>
      <c r="R27" s="17"/>
      <c r="S27" s="17"/>
      <c r="T27" s="17"/>
      <c r="U27" s="17"/>
      <c r="V27" s="17"/>
      <c r="W27" s="17"/>
      <c r="X27" s="18"/>
      <c r="Y27" s="10" t="s">
        <v>44</v>
      </c>
      <c r="Z27" s="11" t="str">
        <f t="shared" si="1"/>
        <v>{
    "id": "M2-NyO-4c-I-3-EN",
    "stimulus": "&lt;p&gt;Select the correct option.&lt;/p&gt;",
    "template": "&lt;p&gt;In the number {{T1}}, the {{Q3}} is in the position of {{response}}.&lt;/p&gt;",
    "hint": "&lt;p style=\"text-align: center\"&gt;10 ones = 1 ten&lt;/p&gt;&lt;p style=\"text-align: center\"&gt;10 tens = 1 hundred&lt;/p&gt;",
    "feedback": "&lt;p&gt;This number is made up of:&lt;/p&gt;&lt;ul&gt;&lt;li&gt;{{Q3}} hundreds&lt;/li&gt;&lt;li&gt;{{Q2}} tens&lt;/li&gt;&lt;li&gt;{{Q1}} ones&lt;/li&gt;&lt;/ul&gt;&lt;/p&gt;",
    "seed": {
        "parameters": [
            {
                "name": "Q1",
                "label": null,
                "min": 1,
                "max": 9,
                "step": 1
            },
            {
                "name": "Q2",
                "label": null,
                "min": 1,
                "max": 9,
                "step": 1
            },
            {
                "name": "Q3",
                "label": null,
                "min": 1,
                "max": 9,
                "step": 1
            }
        ],
        "calculated": [
            {
                "name": "T1",
                "label": "{{function}}",
                "function": "{{Q3}}*100+{{Q2}}*10+{{Q1}}",
                "temp": true
            },
            {
                "name": "A1",
                "label": "ones",
                "function": "",
                "group": 1,
                "incorrect": true
            },
            {
                "name": "A2",
                "label": "tens",
                "function": "",
                "group": 1,
                "incorrect": true
            },
            {
                "name": "A3",
                "label": "hundreds",
                "function": "",
                "group": 1
            }
        ],
        "uniques": true
    },
    "algorithm": {
        "name": "groupResponses",
        "template": "Cloze with drop down"
    }
}</v>
      </c>
      <c r="AA27" s="14" t="s">
        <v>160</v>
      </c>
      <c r="AB27" s="12" t="str">
        <f t="shared" si="2"/>
        <v>M2-NyO-4c-I-3</v>
      </c>
      <c r="AC27" s="12" t="str">
        <f t="shared" si="3"/>
        <v>M2-NyO-4c-I-3-EN</v>
      </c>
      <c r="AD27" s="10" t="s">
        <v>46</v>
      </c>
      <c r="AE27" s="18"/>
      <c r="AF27" s="10"/>
      <c r="AG27" s="10" t="s">
        <v>48</v>
      </c>
    </row>
    <row r="28" ht="75.0" customHeight="1">
      <c r="A28" s="6" t="s">
        <v>148</v>
      </c>
      <c r="B28" s="6" t="s">
        <v>149</v>
      </c>
      <c r="C28" s="22" t="s">
        <v>54</v>
      </c>
      <c r="D28" s="7" t="s">
        <v>35</v>
      </c>
      <c r="E28" s="6"/>
      <c r="F28" s="8" t="s">
        <v>161</v>
      </c>
      <c r="G28" s="9"/>
      <c r="H28" s="9"/>
      <c r="I28" s="9"/>
      <c r="J28" s="6" t="s">
        <v>38</v>
      </c>
      <c r="K28" s="8" t="s">
        <v>162</v>
      </c>
      <c r="L28" s="9" t="s">
        <v>163</v>
      </c>
      <c r="M28" s="9" t="s">
        <v>41</v>
      </c>
      <c r="N28" s="9" t="s">
        <v>115</v>
      </c>
      <c r="O28" s="8" t="s">
        <v>153</v>
      </c>
      <c r="P28" s="17"/>
      <c r="Q28" s="18"/>
      <c r="R28" s="17"/>
      <c r="S28" s="17"/>
      <c r="T28" s="17"/>
      <c r="U28" s="17"/>
      <c r="V28" s="17"/>
      <c r="W28" s="17"/>
      <c r="X28" s="18"/>
      <c r="Y28" s="10" t="s">
        <v>44</v>
      </c>
      <c r="Z28" s="11" t="str">
        <f t="shared" si="1"/>
        <v>{
    "id": "M2-NyO-4c-E-1-EN",
    "stimulus": "&lt;p&gt;Which of these digits is in the ones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
            {
                "name": "A2",
                "label": "{{function}}",
                "function": "{{Q2}}",
                "incorrect": true
            },
            {
                "name": "A3",
                "label": "{{function}}",
                "function": "{{Q3}}",
                "incorrect": true
            },
            {
                "name": "A4",
                "label": "{{function}}",
                "function": "{{Q4}}",
                "incorrect": true
            },
            {
                "name": "TO 5",
                "label": "{{function}}",
                "function": "{{Q5}}",
                "incorrect": true
            }
        ],
        "uniques": true
    },
    "algorithm": {
        "name": "trueFalse",
        "template": "Multiple choice – standard",
        "params": {
            "countCorrect": 1,
            "countIncorrect": 2,
            "showCheckIcon": false,
            "columns": 3
        }
    }
}</v>
      </c>
      <c r="AA28" s="14" t="s">
        <v>164</v>
      </c>
      <c r="AB28" s="12" t="str">
        <f t="shared" si="2"/>
        <v>M2-NyO-4c-E-1</v>
      </c>
      <c r="AC28" s="12" t="str">
        <f t="shared" si="3"/>
        <v>M2-NyO-4c-E-1-EN</v>
      </c>
      <c r="AD28" s="10" t="s">
        <v>46</v>
      </c>
      <c r="AE28" s="18"/>
      <c r="AF28" s="10"/>
      <c r="AG28" s="10" t="s">
        <v>48</v>
      </c>
    </row>
    <row r="29" ht="75.0" customHeight="1">
      <c r="A29" s="6" t="s">
        <v>148</v>
      </c>
      <c r="B29" s="6" t="s">
        <v>149</v>
      </c>
      <c r="C29" s="22" t="s">
        <v>54</v>
      </c>
      <c r="D29" s="7" t="s">
        <v>35</v>
      </c>
      <c r="E29" s="6"/>
      <c r="F29" s="8" t="s">
        <v>165</v>
      </c>
      <c r="G29" s="9"/>
      <c r="H29" s="9"/>
      <c r="I29" s="9"/>
      <c r="J29" s="6" t="s">
        <v>38</v>
      </c>
      <c r="K29" s="9" t="s">
        <v>166</v>
      </c>
      <c r="L29" s="9" t="s">
        <v>163</v>
      </c>
      <c r="M29" s="9" t="s">
        <v>41</v>
      </c>
      <c r="N29" s="9" t="s">
        <v>115</v>
      </c>
      <c r="O29" s="8" t="s">
        <v>153</v>
      </c>
      <c r="P29" s="17"/>
      <c r="Q29" s="18"/>
      <c r="R29" s="17"/>
      <c r="S29" s="17"/>
      <c r="T29" s="17"/>
      <c r="U29" s="17"/>
      <c r="V29" s="17"/>
      <c r="W29" s="17"/>
      <c r="X29" s="18"/>
      <c r="Y29" s="10" t="s">
        <v>44</v>
      </c>
      <c r="Z29" s="11" t="str">
        <f t="shared" si="1"/>
        <v>{
    "id": "M2-NyO-4c-E-2-EN",
    "stimulus": "&lt;p&gt;Which of these digits is in the tens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29" s="14" t="s">
        <v>167</v>
      </c>
      <c r="AB29" s="12" t="str">
        <f t="shared" si="2"/>
        <v>M2-NyO-4c-E-2</v>
      </c>
      <c r="AC29" s="12" t="str">
        <f t="shared" si="3"/>
        <v>M2-NyO-4c-E-2-EN</v>
      </c>
      <c r="AD29" s="10" t="s">
        <v>46</v>
      </c>
      <c r="AE29" s="18"/>
      <c r="AF29" s="10"/>
      <c r="AG29" s="10" t="s">
        <v>48</v>
      </c>
    </row>
    <row r="30" ht="75.0" customHeight="1">
      <c r="A30" s="6" t="s">
        <v>148</v>
      </c>
      <c r="B30" s="6" t="s">
        <v>149</v>
      </c>
      <c r="C30" s="22" t="s">
        <v>54</v>
      </c>
      <c r="D30" s="7" t="s">
        <v>35</v>
      </c>
      <c r="E30" s="6"/>
      <c r="F30" s="8" t="s">
        <v>168</v>
      </c>
      <c r="G30" s="9"/>
      <c r="H30" s="9"/>
      <c r="I30" s="9"/>
      <c r="J30" s="6" t="s">
        <v>38</v>
      </c>
      <c r="K30" s="9" t="s">
        <v>166</v>
      </c>
      <c r="L30" s="9" t="s">
        <v>163</v>
      </c>
      <c r="M30" s="9" t="s">
        <v>41</v>
      </c>
      <c r="N30" s="9" t="s">
        <v>115</v>
      </c>
      <c r="O30" s="8" t="s">
        <v>153</v>
      </c>
      <c r="P30" s="17"/>
      <c r="Q30" s="18"/>
      <c r="R30" s="17"/>
      <c r="S30" s="17"/>
      <c r="T30" s="17"/>
      <c r="U30" s="17"/>
      <c r="V30" s="17"/>
      <c r="W30" s="17"/>
      <c r="X30" s="18"/>
      <c r="Y30" s="10" t="s">
        <v>44</v>
      </c>
      <c r="Z30" s="11" t="str">
        <f t="shared" si="1"/>
        <v>{
    "id": "M2-NyO-4c-E-3-EN",
    "stimulus": "&lt;p&gt;Which of these digits is in the hundreds place in {{T1}}?&lt;/p&gt;",
    "hint": "&lt;p style=\"text-align: center\"&gt;10 ones = 1 ten&lt;/p&gt;&lt;p style=\"text-align: center\"&gt;10 tens = 1 hundred&lt;/p&gt;",
    "feedback": "&lt;p&gt;This number is made up of:&lt;/p&gt;&lt;ul&gt;&lt;li&gt;{{Q3}} hundreds&lt;/li&gt;&lt;li&gt;{{Q2}} tens&lt;/li&gt;&lt;li&gt;{{Q1}} ones&lt;/li&gt;&lt;/ul&gt;",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"{{Q3}}*100+{{Q2}}*10+{{Q1}}",
                "temp": true
            },
            {
                "name": "A1",
                "label": "{{function}}",
                "function": "{{Q1}}",
                "incorrect": true
            },
            {
                "name": "A2",
                "label": "{{function}}",
                "function": "{{Q2}}",
                "incorrect": true
            },
            {
                "name": "A3",
                "label": "{{function}}",
                "function": "{{Q3}}"
            },
            {
                "name": "A4",
                "label": "{{function}}",
                "function": "{{Q4}}",
                "incorrect": true
            },
            {
                "name": "TO 5",
                "label": "{{function}}",
                "function": "{{Q5}}",
                "incorrect": true
            }
        ],
        "uniques": true
    },
    "algorithm": {
        "name": "trueFalse",
        "template": "Multiple choice – standard",
        "params": {
            "countCorrect": 1,
            "countIncorrect": 2,
            "showCheckIcon": false,
            "columns": 3
        }
    }
}</v>
      </c>
      <c r="AA30" s="14" t="s">
        <v>169</v>
      </c>
      <c r="AB30" s="12" t="str">
        <f t="shared" si="2"/>
        <v>M2-NyO-4c-E-3</v>
      </c>
      <c r="AC30" s="12" t="str">
        <f t="shared" si="3"/>
        <v>M2-NyO-4c-E-3-EN</v>
      </c>
      <c r="AD30" s="10" t="s">
        <v>46</v>
      </c>
      <c r="AE30" s="18"/>
      <c r="AF30" s="10"/>
      <c r="AG30" s="10" t="s">
        <v>48</v>
      </c>
    </row>
    <row r="31" ht="75.0" customHeight="1">
      <c r="A31" s="6" t="s">
        <v>170</v>
      </c>
      <c r="B31" s="6" t="s">
        <v>171</v>
      </c>
      <c r="C31" s="6" t="s">
        <v>34</v>
      </c>
      <c r="D31" s="7" t="s">
        <v>35</v>
      </c>
      <c r="E31" s="6"/>
      <c r="F31" s="9" t="s">
        <v>172</v>
      </c>
      <c r="G31" s="9"/>
      <c r="H31" s="23"/>
      <c r="I31" s="24" t="s">
        <v>37</v>
      </c>
      <c r="J31" s="24" t="s">
        <v>38</v>
      </c>
      <c r="K31" s="23" t="s">
        <v>173</v>
      </c>
      <c r="L31" s="23" t="s">
        <v>174</v>
      </c>
      <c r="M31" s="24" t="s">
        <v>41</v>
      </c>
      <c r="N31" s="23" t="s">
        <v>42</v>
      </c>
      <c r="O31" s="23" t="s">
        <v>42</v>
      </c>
      <c r="P31" s="17"/>
      <c r="Q31" s="18"/>
      <c r="R31" s="17"/>
      <c r="S31" s="17"/>
      <c r="T31" s="17"/>
      <c r="U31" s="17"/>
      <c r="V31" s="17"/>
      <c r="W31" s="17"/>
      <c r="X31" s="18"/>
      <c r="Y31" s="10" t="s">
        <v>44</v>
      </c>
      <c r="Z31" s="11" t="str">
        <f t="shared" si="1"/>
        <v>{
    "id": "M2-NyO-5a-I-1-EN",
    "stimulus": "&lt;p&gt;Select how the number {{Q1}} is read.&lt;/p&gt;",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31" s="14" t="s">
        <v>175</v>
      </c>
      <c r="AB31" s="12" t="str">
        <f t="shared" si="2"/>
        <v>M2-NyO-5a-I-1</v>
      </c>
      <c r="AC31" s="12" t="str">
        <f t="shared" si="3"/>
        <v>M2-NyO-5a-I-1-EN</v>
      </c>
      <c r="AD31" s="10" t="s">
        <v>46</v>
      </c>
      <c r="AE31" s="18"/>
      <c r="AF31" s="10" t="s">
        <v>47</v>
      </c>
      <c r="AG31" s="10" t="s">
        <v>48</v>
      </c>
    </row>
    <row r="32" ht="75.0" customHeight="1">
      <c r="A32" s="6" t="s">
        <v>170</v>
      </c>
      <c r="B32" s="6" t="s">
        <v>171</v>
      </c>
      <c r="C32" s="6" t="s">
        <v>34</v>
      </c>
      <c r="D32" s="7" t="s">
        <v>35</v>
      </c>
      <c r="E32" s="6"/>
      <c r="F32" s="8" t="s">
        <v>176</v>
      </c>
      <c r="G32" s="9"/>
      <c r="H32" s="23"/>
      <c r="I32" s="24" t="s">
        <v>37</v>
      </c>
      <c r="J32" s="24" t="s">
        <v>177</v>
      </c>
      <c r="K32" s="23" t="s">
        <v>173</v>
      </c>
      <c r="L32" s="23" t="s">
        <v>178</v>
      </c>
      <c r="M32" s="24" t="s">
        <v>41</v>
      </c>
      <c r="N32" s="23" t="s">
        <v>42</v>
      </c>
      <c r="O32" s="23" t="s">
        <v>179</v>
      </c>
      <c r="P32" s="17"/>
      <c r="Q32" s="18"/>
      <c r="R32" s="17"/>
      <c r="S32" s="17"/>
      <c r="T32" s="17"/>
      <c r="U32" s="17"/>
      <c r="V32" s="17"/>
      <c r="W32" s="17"/>
      <c r="X32" s="18"/>
      <c r="Y32" s="10" t="s">
        <v>44</v>
      </c>
      <c r="Z32" s="11" t="str">
        <f t="shared" si="1"/>
        <v>{
    "id": "M2-NyO-5a-I-2-EN",
    "stimulus": "&lt;p&gt;Which number is well read?&lt;/p&gt;",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100,
                "max": 199,
                "step": 1
            },
            {
                "name": "Q2",
                "label": null,
                "min": 100,
                "max": 199,
                "step": 1
            },
            {
                "name": "Q3",
                "label": null,
                "min": 100,
                "max": 199,
                "step": 1
            }
        ],
        "calculated": [
            {
                "name": "T1",
                "label": "{{function}}",
                "function": "Lemonlib.numToWords({{Q1}},'en')",
                "temp": true
            },
            {
                "name": "T2",
                "label": "{{function}}",
                "function": "Lemonlib.numToWords({{Q2}},'en')",
                "temp": true
            },
            {
                "name": "T3",
                "label": "{{function}}",
                "function": "Lemonlib.numToWords({{Q3}},'en')",
                "temp": true
            },
            {
                "name": "A1",
                "label": "{{Q1}} is read “{{T1}}.”"
            },
            {
                "name": "A2",
                "label": "{{Q2}} is read “{{T3}}.”",
                "incorrect": true,
                "feedback": "&lt;p&gt;{{Q2}} is read “{{T2}}.”&lt;/p&gt;"
            }
        ],
        "uniques": true
    },
    "algorithm": {
        "name": "trueFalse",
        "template": "Choice matrix – inline",
        "params": {
            "countCorrect": 1,
            "countIncorrect": 1,
            "showCheckIcon": false,
            "options": [
                "Correct",
                "Incorrect"
            ]
        }
    }
}</v>
      </c>
      <c r="AA32" s="14" t="s">
        <v>180</v>
      </c>
      <c r="AB32" s="12" t="str">
        <f t="shared" si="2"/>
        <v>M2-NyO-5a-I-2</v>
      </c>
      <c r="AC32" s="12" t="str">
        <f t="shared" si="3"/>
        <v>M2-NyO-5a-I-2-EN</v>
      </c>
      <c r="AD32" s="10" t="s">
        <v>46</v>
      </c>
      <c r="AE32" s="18"/>
      <c r="AF32" s="10" t="s">
        <v>47</v>
      </c>
      <c r="AG32" s="10" t="s">
        <v>48</v>
      </c>
    </row>
    <row r="33" ht="75.0" customHeight="1">
      <c r="A33" s="6" t="s">
        <v>170</v>
      </c>
      <c r="B33" s="6" t="s">
        <v>171</v>
      </c>
      <c r="C33" s="6" t="s">
        <v>54</v>
      </c>
      <c r="D33" s="7" t="s">
        <v>35</v>
      </c>
      <c r="E33" s="6"/>
      <c r="F33" s="9" t="s">
        <v>181</v>
      </c>
      <c r="G33" s="23" t="s">
        <v>182</v>
      </c>
      <c r="H33" s="23"/>
      <c r="I33" s="24" t="s">
        <v>37</v>
      </c>
      <c r="J33" s="24" t="s">
        <v>57</v>
      </c>
      <c r="K33" s="9" t="s">
        <v>183</v>
      </c>
      <c r="L33" s="9" t="s">
        <v>184</v>
      </c>
      <c r="M33" s="24" t="s">
        <v>41</v>
      </c>
      <c r="N33" s="23" t="s">
        <v>42</v>
      </c>
      <c r="O33" s="23" t="s">
        <v>42</v>
      </c>
      <c r="P33" s="17"/>
      <c r="Q33" s="18"/>
      <c r="R33" s="17"/>
      <c r="S33" s="17"/>
      <c r="T33" s="17"/>
      <c r="U33" s="17"/>
      <c r="V33" s="17"/>
      <c r="W33" s="17"/>
      <c r="X33" s="18"/>
      <c r="Y33" s="10" t="s">
        <v>44</v>
      </c>
      <c r="Z33" s="11" t="str">
        <f t="shared" si="1"/>
        <v>{
    "id": "M2-NyO-5a-E-1-EN",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"100+{{Q1}}*10+{{Q2}}",
                "temp": true
            },
            {
                "name": "T2",
                "label": "{{function}}",
                "function": "Lemonlib.numToWords(100+{{Q1}}*10,'en')",
                "temp": true
            },
            {
                "name": "A1",
                "label": "{{function}}",
                "function": "Lemonlib.numToWords({{Q2}},'en')"
            }
        ],
        "uniques": true
    },
    "algorithm": {
        "name": "calculateOperation",
        "template": "Cloze with text"
    }
}</v>
      </c>
      <c r="AA33" s="14" t="s">
        <v>185</v>
      </c>
      <c r="AB33" s="12" t="str">
        <f t="shared" si="2"/>
        <v>M2-NyO-5a-E-1</v>
      </c>
      <c r="AC33" s="12" t="str">
        <f t="shared" si="3"/>
        <v>M2-NyO-5a-E-1-EN</v>
      </c>
      <c r="AD33" s="10" t="s">
        <v>46</v>
      </c>
      <c r="AE33" s="18"/>
      <c r="AF33" s="10" t="s">
        <v>47</v>
      </c>
      <c r="AG33" s="10" t="s">
        <v>48</v>
      </c>
    </row>
    <row r="34" ht="75.0" customHeight="1">
      <c r="A34" s="6" t="s">
        <v>170</v>
      </c>
      <c r="B34" s="6" t="s">
        <v>171</v>
      </c>
      <c r="C34" s="6" t="s">
        <v>54</v>
      </c>
      <c r="D34" s="7" t="s">
        <v>35</v>
      </c>
      <c r="E34" s="6"/>
      <c r="F34" s="9" t="s">
        <v>181</v>
      </c>
      <c r="G34" s="23" t="s">
        <v>186</v>
      </c>
      <c r="H34" s="23"/>
      <c r="I34" s="24" t="s">
        <v>37</v>
      </c>
      <c r="J34" s="24" t="s">
        <v>57</v>
      </c>
      <c r="K34" s="9" t="s">
        <v>187</v>
      </c>
      <c r="L34" s="9" t="s">
        <v>188</v>
      </c>
      <c r="M34" s="24" t="s">
        <v>41</v>
      </c>
      <c r="N34" s="23" t="s">
        <v>42</v>
      </c>
      <c r="O34" s="23" t="s">
        <v>42</v>
      </c>
      <c r="P34" s="17"/>
      <c r="Q34" s="18"/>
      <c r="R34" s="17"/>
      <c r="S34" s="17"/>
      <c r="T34" s="17"/>
      <c r="U34" s="17"/>
      <c r="V34" s="17"/>
      <c r="W34" s="17"/>
      <c r="X34" s="18"/>
      <c r="Y34" s="10" t="s">
        <v>44</v>
      </c>
      <c r="Z34" s="11" t="str">
        <f t="shared" si="1"/>
        <v>{
    "id": "M2-NyO-5a-E-2-EN",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
    "seed": {
        "parameters": [
            {
                "name": "Q1",
                "label": null,
                "min": 10,
                "max": 30,
                "step": 1
            }
        ],
        "calculated": [
            {
                "name": "T1",
                "label": "{{function}}",
                "function": "100+{{Q1}}",
                "temp": true
            },
            {
                "name": "A1",
                "label": "{{function}}",
                "function": "Lemonlib.numToWords({{Q1}},'en')"
            }
        ],
        "uniques": true
    },
    "algorithm": {
        "name": "calculateOperation",
        "template": "Cloze with text"
    }
}</v>
      </c>
      <c r="AA34" s="14" t="s">
        <v>189</v>
      </c>
      <c r="AB34" s="12" t="str">
        <f t="shared" si="2"/>
        <v>M2-NyO-5a-E-2</v>
      </c>
      <c r="AC34" s="12" t="str">
        <f t="shared" si="3"/>
        <v>M2-NyO-5a-E-2-EN</v>
      </c>
      <c r="AD34" s="10" t="s">
        <v>46</v>
      </c>
      <c r="AE34" s="18"/>
      <c r="AF34" s="10" t="s">
        <v>47</v>
      </c>
      <c r="AG34" s="10" t="s">
        <v>48</v>
      </c>
    </row>
    <row r="35" ht="75.0" customHeight="1">
      <c r="A35" s="6" t="s">
        <v>170</v>
      </c>
      <c r="B35" s="6" t="s">
        <v>171</v>
      </c>
      <c r="C35" s="6" t="s">
        <v>54</v>
      </c>
      <c r="D35" s="7" t="s">
        <v>35</v>
      </c>
      <c r="E35" s="6"/>
      <c r="F35" s="9" t="s">
        <v>181</v>
      </c>
      <c r="G35" s="23" t="s">
        <v>190</v>
      </c>
      <c r="H35" s="23"/>
      <c r="I35" s="24" t="s">
        <v>37</v>
      </c>
      <c r="J35" s="24" t="s">
        <v>57</v>
      </c>
      <c r="K35" s="9" t="s">
        <v>183</v>
      </c>
      <c r="L35" s="9" t="s">
        <v>191</v>
      </c>
      <c r="M35" s="24" t="s">
        <v>41</v>
      </c>
      <c r="N35" s="23" t="s">
        <v>42</v>
      </c>
      <c r="O35" s="23" t="s">
        <v>42</v>
      </c>
      <c r="P35" s="17"/>
      <c r="Q35" s="18"/>
      <c r="R35" s="17"/>
      <c r="S35" s="17"/>
      <c r="T35" s="17"/>
      <c r="U35" s="17"/>
      <c r="V35" s="17"/>
      <c r="W35" s="17"/>
      <c r="X35" s="18"/>
      <c r="Y35" s="10" t="s">
        <v>44</v>
      </c>
      <c r="Z35" s="11" t="str">
        <f t="shared" si="1"/>
        <v>{
    "id": "M2-NyO-5a-E-3-EN",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one hundred and {{response}}-{{T2}}",
    "seed": {
        "parameters": [
            {
                "name": "Q1",
                "label": null,
                "min": 3,
                "max": 9,
                "step": 1
            },
            {
                "name": "Q2",
                "label": null,
                "min": 1,
                "max": 9,
                "step": 1
            }
        ],
        "calculated": [
            {
                "name": "T1",
                "label": "{{function}}",
                "function": "100+{{Q1}}*10+{{Q2}}",
                "temp": true
            },
            {
                "name": "T2",
                "label": "{{function}}",
                "function": "Lemonlib.numToWords({{Q2}},'en')",
                "temp": true
            },
            {
                "name": "A1",
                "label": "{{function}}",
                "function": "Lemonlib.numToWords({{Q1}}*10,'en')"
            }
        ],
        "uniques": true
    },
    "algorithm": {
        "name": "calculateOperation",
        "template": "Cloze with text"
    }
}</v>
      </c>
      <c r="AA35" s="14" t="s">
        <v>192</v>
      </c>
      <c r="AB35" s="12" t="str">
        <f t="shared" si="2"/>
        <v>M2-NyO-5a-E-3</v>
      </c>
      <c r="AC35" s="12" t="str">
        <f t="shared" si="3"/>
        <v>M2-NyO-5a-E-3-EN</v>
      </c>
      <c r="AD35" s="10" t="s">
        <v>46</v>
      </c>
      <c r="AE35" s="18"/>
      <c r="AF35" s="10" t="s">
        <v>47</v>
      </c>
      <c r="AG35" s="10" t="s">
        <v>48</v>
      </c>
    </row>
    <row r="36" ht="75.0" customHeight="1">
      <c r="A36" s="6" t="s">
        <v>170</v>
      </c>
      <c r="B36" s="6" t="s">
        <v>171</v>
      </c>
      <c r="C36" s="6" t="s">
        <v>54</v>
      </c>
      <c r="D36" s="7" t="s">
        <v>35</v>
      </c>
      <c r="E36" s="6"/>
      <c r="F36" s="9" t="s">
        <v>181</v>
      </c>
      <c r="G36" s="23" t="s">
        <v>193</v>
      </c>
      <c r="H36" s="23"/>
      <c r="I36" s="24" t="s">
        <v>37</v>
      </c>
      <c r="J36" s="24" t="s">
        <v>57</v>
      </c>
      <c r="K36" s="9" t="s">
        <v>194</v>
      </c>
      <c r="L36" s="9" t="s">
        <v>195</v>
      </c>
      <c r="M36" s="24" t="s">
        <v>41</v>
      </c>
      <c r="N36" s="23" t="s">
        <v>42</v>
      </c>
      <c r="O36" s="23" t="s">
        <v>42</v>
      </c>
      <c r="P36" s="17"/>
      <c r="Q36" s="18"/>
      <c r="R36" s="17"/>
      <c r="S36" s="17"/>
      <c r="T36" s="17"/>
      <c r="U36" s="17"/>
      <c r="V36" s="17"/>
      <c r="W36" s="17"/>
      <c r="X36" s="18"/>
      <c r="Y36" s="10" t="s">
        <v>44</v>
      </c>
      <c r="Z36" s="11" t="str">
        <f t="shared" si="1"/>
        <v>{
    "id": "M2-NyO-5a-E-4-EN",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{{response}} and {{T3}}",
    "seed": {
        "parameters": [
            {
                "name": "Q1",
                "label": null,
                "min": 1,
                "max": 99,
                "step": 1
            }
        ],
        "calculated": [
            {
                "name": "T1",
                "label": "{{function}}",
                "function": "100+{{Q1}}",
                "temp": true
            },
            {
                "name": "T3",
                "label": "{{function}}",
                "function": "Lemonlib.numToWords({{Q1}},'en')",
                "temp": true
            },
            {
                "name": "A1",
                "label": "one hundred",
                "function": ""
            }
        ],
        "uniques": true
    },
    "algorithm": {
        "name": "calculateOperation",
        "template": "Cloze with text"
    }
}</v>
      </c>
      <c r="AA36" s="14" t="s">
        <v>196</v>
      </c>
      <c r="AB36" s="12" t="str">
        <f t="shared" si="2"/>
        <v>M2-NyO-5a-E-4</v>
      </c>
      <c r="AC36" s="12" t="str">
        <f t="shared" si="3"/>
        <v>M2-NyO-5a-E-4-EN</v>
      </c>
      <c r="AD36" s="10" t="s">
        <v>46</v>
      </c>
      <c r="AE36" s="18"/>
      <c r="AF36" s="10" t="s">
        <v>47</v>
      </c>
      <c r="AG36" s="10" t="s">
        <v>48</v>
      </c>
    </row>
    <row r="37" ht="75.0" customHeight="1">
      <c r="A37" s="6" t="s">
        <v>197</v>
      </c>
      <c r="B37" s="20" t="s">
        <v>198</v>
      </c>
      <c r="C37" s="6" t="s">
        <v>34</v>
      </c>
      <c r="D37" s="7" t="s">
        <v>35</v>
      </c>
      <c r="E37" s="6"/>
      <c r="F37" s="9" t="s">
        <v>199</v>
      </c>
      <c r="G37" s="9"/>
      <c r="H37" s="9"/>
      <c r="I37" s="6" t="s">
        <v>37</v>
      </c>
      <c r="J37" s="6" t="s">
        <v>38</v>
      </c>
      <c r="K37" s="8" t="s">
        <v>200</v>
      </c>
      <c r="L37" s="9" t="s">
        <v>201</v>
      </c>
      <c r="M37" s="24" t="s">
        <v>41</v>
      </c>
      <c r="N37" s="23" t="s">
        <v>42</v>
      </c>
      <c r="O37" s="25" t="s">
        <v>202</v>
      </c>
      <c r="P37" s="19"/>
      <c r="Q37" s="18"/>
      <c r="R37" s="19"/>
      <c r="S37" s="19"/>
      <c r="T37" s="19"/>
      <c r="U37" s="19"/>
      <c r="V37" s="19"/>
      <c r="W37" s="17"/>
      <c r="X37" s="18"/>
      <c r="Y37" s="10" t="s">
        <v>44</v>
      </c>
      <c r="Z37" s="11" t="str">
        <f t="shared" si="1"/>
        <v>{
    "id": "M2-NyO-5b-I-1-EN",
    "stimulus": "&lt;p&gt;Which of these numbers is spelled correctly?&lt;/p&gt;",
    "hint": "&lt;p&gt;The position of each digit determines the way in which the number is read and spelled.&lt;/p&gt;",
    "feedback": "&lt;p&gt;The position of each digit determines the way in which the number is read and spelled.&lt;/p&gt;",
    "seed": {
        "parameters": [
            {
                "name": "Q1",
                "label": null,
                "min": 100,
                "max": 198,
                "step": 1
            },
            {
                "name": "Q2",
                "label": null,
                "min": 100,
                "max": 198,
                "step": 1
            },
            {
                "name": "Q3",
                "label": null,
                "min": 100,
                "max": 198,
                "step": 1
            },
            {
                "name": "Q4",
                "label": null,
                "min": 100,
                "max": 198,
                "step": 1
            },
            {
                "name": "Q5",
                "label": null,
                "min": 100,
                "max": 198,
                "step": 1
            },
            {
                "name": "Q6",
                "label": null,
                "min": 100,
                "max": 198,
                "step": 1
            }
        ],
        "calculated": [
            {
                "name": "A1",
                "label": "“{{function}}” is {{Q1}}.",
                "function": "Lemonlib.numToWords({{Q1}},'en')[0].toUpperCase() + Lemonlib.numToWords({{Q1}},'en').slice(1,)"
            },
            {
                "name": "A2",
                "label": "“{{function}}” is {{Q2}}.",
                "function": "Lemonlib.numToWords({{Q2}}+1,'en')[0].toUpperCase() + Lemonlib.numToWords({{Q2}}+1,'en').slice(1,)",
                "incorrect": true
            },
            {
                "name": "A3",
                "label": "“{{function}}” is {{Q3}}.",
                "function": "Lemonlib.numToWords({{Q3}}-1,'en')[0].toUpperCase() + Lemonlib.numToWords({{Q3}}-1,'en').slice(1,)",
                "incorrect": true
            },
            {
                "name": "A4",
                "label": "“{{function}}” is {{Q4}}.",
                "function": "Lemonlib.numToWords({{Q4}}+10,'en')[0].toUpperCase() + Lemonlib.numToWords({{Q4}}+10,'en').slice(1,)",
                "incorrect": true
            },
            {
                "name": "A5",
                "label": "“{{function}}” is {{Q5}}.",
                "function": "Lemonlib.numToWords({{Q5}}-10,'en')[0].toUpperCase() + Lemonlib.numToWords({{Q5}}-10,'en').slice(1,)",
                "incorrect": true
            },
            {
                "name": "A6",
                "label": "“{{function}}” is {{Q6}}.",
                "function": "Lemonlib.numToWords({{Q6}}-100,'en')[0].toUpperCase() + Lemonlib.numToWords({{Q6}}-100,'en').slice(1,)",
                "incorrect": true
            }
        ],
        "uniques": true
    },
    "algorithm": {
        "name": "trueFalse",
        "template": "Multiple choice – standard",
        "params": {
            "countCorrect": 1,
            "countIncorrect": 2,
            "showCheckIcon": true
        }
    }
}</v>
      </c>
      <c r="AA37" s="14" t="s">
        <v>203</v>
      </c>
      <c r="AB37" s="12" t="str">
        <f t="shared" si="2"/>
        <v>M2-NyO-5b-I-1</v>
      </c>
      <c r="AC37" s="12" t="str">
        <f t="shared" si="3"/>
        <v>M2-NyO-5b-I-1-EN</v>
      </c>
      <c r="AD37" s="10" t="s">
        <v>46</v>
      </c>
      <c r="AE37" s="18"/>
      <c r="AF37" s="10" t="s">
        <v>47</v>
      </c>
      <c r="AG37" s="10" t="s">
        <v>48</v>
      </c>
    </row>
    <row r="38" ht="75.0" customHeight="1">
      <c r="A38" s="6" t="s">
        <v>197</v>
      </c>
      <c r="B38" s="20" t="s">
        <v>198</v>
      </c>
      <c r="C38" s="10" t="s">
        <v>34</v>
      </c>
      <c r="D38" s="7" t="s">
        <v>35</v>
      </c>
      <c r="E38" s="10"/>
      <c r="F38" s="9" t="s">
        <v>204</v>
      </c>
      <c r="G38" s="9"/>
      <c r="H38" s="9"/>
      <c r="I38" s="9"/>
      <c r="J38" s="6" t="s">
        <v>50</v>
      </c>
      <c r="K38" s="9" t="s">
        <v>205</v>
      </c>
      <c r="L38" s="9" t="s">
        <v>52</v>
      </c>
      <c r="M38" s="10" t="s">
        <v>41</v>
      </c>
      <c r="N38" s="23" t="s">
        <v>42</v>
      </c>
      <c r="O38" s="23" t="s">
        <v>42</v>
      </c>
      <c r="P38" s="9"/>
      <c r="Q38" s="18"/>
      <c r="R38" s="19"/>
      <c r="S38" s="19"/>
      <c r="T38" s="19"/>
      <c r="U38" s="19"/>
      <c r="V38" s="19"/>
      <c r="W38" s="19"/>
      <c r="X38" s="18"/>
      <c r="Y38" s="10" t="s">
        <v>44</v>
      </c>
      <c r="Z38" s="11" t="str">
        <f t="shared" si="1"/>
        <v>{
    "id": "M2-NyO-5b-I-2-EN",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100,
                "max": 199,
                "step": 1
            },
            {
                "name": "Q2",
                "label": null,
                "min": 100,
                "max": 199,
                "step": 1
            },
            {
                "name": "Q3",
                "label": null,
                "min": 100,
                "max": 199,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38" s="14" t="s">
        <v>206</v>
      </c>
      <c r="AB38" s="12" t="str">
        <f t="shared" si="2"/>
        <v>M2-NyO-5b-I-2</v>
      </c>
      <c r="AC38" s="12" t="str">
        <f t="shared" si="3"/>
        <v>M2-NyO-5b-I-2-EN</v>
      </c>
      <c r="AD38" s="10" t="s">
        <v>46</v>
      </c>
      <c r="AE38" s="18"/>
      <c r="AF38" s="10" t="s">
        <v>47</v>
      </c>
      <c r="AG38" s="10" t="s">
        <v>48</v>
      </c>
    </row>
    <row r="39" ht="75.0" customHeight="1">
      <c r="A39" s="6" t="s">
        <v>197</v>
      </c>
      <c r="B39" s="20" t="s">
        <v>198</v>
      </c>
      <c r="C39" s="10" t="s">
        <v>54</v>
      </c>
      <c r="D39" s="7" t="s">
        <v>35</v>
      </c>
      <c r="E39" s="10"/>
      <c r="F39" s="23" t="s">
        <v>207</v>
      </c>
      <c r="G39" s="23" t="s">
        <v>208</v>
      </c>
      <c r="H39" s="23"/>
      <c r="I39" s="23"/>
      <c r="J39" s="24" t="s">
        <v>78</v>
      </c>
      <c r="K39" s="23" t="s">
        <v>209</v>
      </c>
      <c r="L39" s="23" t="s">
        <v>210</v>
      </c>
      <c r="M39" s="24" t="s">
        <v>41</v>
      </c>
      <c r="N39" s="23" t="s">
        <v>42</v>
      </c>
      <c r="O39" s="23" t="s">
        <v>42</v>
      </c>
      <c r="P39" s="19"/>
      <c r="Q39" s="18"/>
      <c r="R39" s="19"/>
      <c r="S39" s="19"/>
      <c r="T39" s="19"/>
      <c r="U39" s="19"/>
      <c r="V39" s="19"/>
      <c r="W39" s="17"/>
      <c r="X39" s="18"/>
      <c r="Y39" s="10" t="s">
        <v>44</v>
      </c>
      <c r="Z39" s="11" t="str">
        <f t="shared" si="1"/>
        <v>{
    "id": "M2-NyO-5b-E-1-EN",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100,
                "max": 199,
                "step": 1
            }
        ],
        "calculated": [
            {
                "name": "T1",
                "label": null,
                "function": "Lemonlib.numToWords({{Q1}},'en')",
                "temp": true
            },
            {
                "name": "A1",
                "label": null,
                "function": "{{Q1}}"
            }
        ],
        "uniques": true
    },
    "algorithm": {
        "name": "calculateOperation",
        "params": {
            "method": "equivLiteral",
            "keyboard": "NUMERICAL"
        }
    }
}</v>
      </c>
      <c r="AA39" s="14" t="s">
        <v>211</v>
      </c>
      <c r="AB39" s="12" t="str">
        <f t="shared" si="2"/>
        <v>M2-NyO-5b-E-1</v>
      </c>
      <c r="AC39" s="12" t="str">
        <f t="shared" si="3"/>
        <v>M2-NyO-5b-E-1-EN</v>
      </c>
      <c r="AD39" s="10" t="s">
        <v>46</v>
      </c>
      <c r="AE39" s="18"/>
      <c r="AF39" s="10" t="s">
        <v>47</v>
      </c>
      <c r="AG39" s="10" t="s">
        <v>48</v>
      </c>
    </row>
    <row r="40" ht="75.0" customHeight="1">
      <c r="A40" s="6" t="s">
        <v>212</v>
      </c>
      <c r="B40" s="6" t="s">
        <v>213</v>
      </c>
      <c r="C40" s="6" t="s">
        <v>34</v>
      </c>
      <c r="D40" s="7" t="s">
        <v>35</v>
      </c>
      <c r="E40" s="10"/>
      <c r="F40" s="9" t="s">
        <v>214</v>
      </c>
      <c r="G40" s="9"/>
      <c r="H40" s="9"/>
      <c r="I40" s="9"/>
      <c r="J40" s="6" t="s">
        <v>97</v>
      </c>
      <c r="K40" s="9" t="s">
        <v>215</v>
      </c>
      <c r="L40" s="9"/>
      <c r="M40" s="6" t="s">
        <v>41</v>
      </c>
      <c r="N40" s="9" t="s">
        <v>99</v>
      </c>
      <c r="O40" s="9" t="s">
        <v>99</v>
      </c>
      <c r="P40" s="19"/>
      <c r="Q40" s="18"/>
      <c r="R40" s="19"/>
      <c r="S40" s="19"/>
      <c r="T40" s="17"/>
      <c r="U40" s="17"/>
      <c r="V40" s="19"/>
      <c r="W40" s="19"/>
      <c r="X40" s="8"/>
      <c r="Y40" s="10" t="s">
        <v>44</v>
      </c>
      <c r="Z40" s="11" t="str">
        <f t="shared" si="1"/>
        <v>{
    "id": "M2-NyO-5c-I-1-EN",
    "stimulus": "&lt;p&gt;Drag and put these numbers in order from highest to lowest.&lt;/p&gt;",
    "template": "&lt;p style=\"text-align:center;\"&gt;{{response}} &gt; {{response}} &gt; {{response}}&lt;/p&gt;",
    "feedback": "&lt;p&gt;Compare the numbers starting &lt;b&gt;with the digit on the left&lt;/b&gt;:&lt;/p&gt;&lt;p style=\"text-align: center\"&gt;&lt;b&gt;{{T1}}&lt;/b&gt;{{T2}} &gt; &lt;b&gt;{{T3}}&lt;/b&gt;{{T4}} &gt; &lt;b&gt;{{T5}}&lt;/b&gt;{{T6}}&lt;/p&gt;",
    "hint": "&lt;p&gt;Compare the numbers starting with the digit on the left.&lt;/p&gt;",
    "seed": {
        "parameters": [
            {
                "name": "Q1",
                "label": null,
                "min": 100,
                "max": 199,
                "step": 1
            },
            {
                "name": "Q2",
                "label": null,
                "min": 100,
                "max": 199,
                "step": 1
            },
            {
                "name": "Q3",
                "label": null,
                "min": 100,
                "max": 199,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40" s="14" t="s">
        <v>216</v>
      </c>
      <c r="AB40" s="12" t="str">
        <f t="shared" si="2"/>
        <v>M2-NyO-5c-I-1</v>
      </c>
      <c r="AC40" s="12" t="str">
        <f t="shared" si="3"/>
        <v>M2-NyO-5c-I-1-EN</v>
      </c>
      <c r="AD40" s="10" t="s">
        <v>46</v>
      </c>
      <c r="AE40" s="18"/>
      <c r="AF40" s="10" t="s">
        <v>47</v>
      </c>
      <c r="AG40" s="10" t="s">
        <v>48</v>
      </c>
    </row>
    <row r="41" ht="75.0" customHeight="1">
      <c r="A41" s="6" t="s">
        <v>212</v>
      </c>
      <c r="B41" s="6" t="s">
        <v>213</v>
      </c>
      <c r="C41" s="6" t="s">
        <v>54</v>
      </c>
      <c r="D41" s="7" t="s">
        <v>35</v>
      </c>
      <c r="E41" s="10"/>
      <c r="F41" s="26" t="s">
        <v>217</v>
      </c>
      <c r="G41" s="26"/>
      <c r="H41" s="26"/>
      <c r="I41" s="9"/>
      <c r="J41" s="6" t="s">
        <v>38</v>
      </c>
      <c r="K41" s="9" t="s">
        <v>173</v>
      </c>
      <c r="L41" s="9" t="s">
        <v>218</v>
      </c>
      <c r="M41" s="6" t="s">
        <v>41</v>
      </c>
      <c r="N41" s="9" t="s">
        <v>99</v>
      </c>
      <c r="O41" s="9" t="s">
        <v>99</v>
      </c>
      <c r="P41" s="9"/>
      <c r="Q41" s="18"/>
      <c r="R41" s="19"/>
      <c r="S41" s="19"/>
      <c r="T41" s="17"/>
      <c r="U41" s="17"/>
      <c r="V41" s="19"/>
      <c r="W41" s="19"/>
      <c r="X41" s="8"/>
      <c r="Y41" s="10" t="s">
        <v>44</v>
      </c>
      <c r="Z41" s="11" t="str">
        <f t="shared" si="1"/>
        <v>{
    "id": "M2-NyO-5c-E-1-EN",
    "stimulus": "&lt;p&gt;Select the correct comparison.&lt;/p&gt;",
    "hint": "&lt;p&gt;Compare the numbers starting with the digit on the left.&lt;/p&gt;",
    "feedback": "&lt;p&gt;Compare the numbers starting with the digit on the left.&lt;/p&gt;",
    "seed": {
        "parameters": [
            {
                "name": "Q1",
                "label": null,
                "min": 100,
                "max": 199,
                "step": 1
            },
            {
                "name": "Q2",
                "label": null,
                "min": 100,
                "max": 199,
                "step": 1
            },
            {
                "name": "Q3",
                "label": null,
                "min": 100,
                "max": 199,
                "step": 1
            }
        ],
        "calculated": [
            {
                "name": "T1",
                "label": "{{function}}",
                "function": "math.max({{Q1}}, {{Q2}}, {{Q3}})",
                "temp": true
            },
            {
                "name": "T2",
                "label": "{{function}}",
                "function": "{{Q1}}+{{Q2}}+{{Q3}}-math.max({{Q1}}, {{Q2}}, {{Q3}})-math.min({{Q1}}, {{Q2}}, {{Q3}})",
                "temp": true
            },
            {
                "name": "T3",
                "label": "{{function}}",
                "function": "math.min({{Q1}}, {{Q2}}, {{Q3}})",
                "temp": true
            },
            {
                "name": "A1",
                "label": "{{T1}} &gt; {{T2}}",
                "function": ""
            },
            {
                "name": "A2",
                "label": "{{T1}} &gt; {{T3}}",
                "function": ""
            },
            {
                "name": "A3",
                "label": "{{T2}} &gt; {{T3}}",
                "function": ""
            },
            {
                "name": "A4",
                "label": "{{T2}} &lt; {{T1}}",
                "function": ""
            },
            {
                "name": "TO 5",
                "label": "{{T3}} &lt; {{T1}}",
                "function": ""
            },
            {
                "name": "A6",
                "label": "{{T3}} &lt; {{T2}}",
                "function": ""
            },
            {
                "name": "A7",
                "label": "{{T1}} &lt; {{T2}}",
                "function": "",
                "incorrect": true
            },
            {
                "name": "A8",
                "label": "{{T1}} &lt; {{T3}}",
                "function": "",
                "incorrect": true
            },
            {
                "name": "A9",
                "label": "{{T2}} &lt; {{T3}}",
                "function": "",
                "incorrect": true
            },
            {
                "name": "A10",
                "label": "{{T2}} &gt; {{T1}}",
                "function": "",
                "incorrect": true
            },
            {
                "name": "A11",
                "label": "{{T3}} &gt; {{T1}}",
                "function": "",
                "incorrect": true
            },
            {
                "name": "A12",
                "label": "{{T3}} &gt; {{T2}}",
                "function": "",
                "incorrect": true
            }
        ],
        "uniques": true
    },
    "algorithm": {
        "name": "trueFalse",
        "template": "Multiple choice – standard",
        "params": {
            "countCorrect": 1,
            "countIncorrect": 2,
            "showCheckIcon": false,
            "columns": 3
        }
    }
}</v>
      </c>
      <c r="AA41" s="14" t="s">
        <v>219</v>
      </c>
      <c r="AB41" s="12" t="str">
        <f t="shared" si="2"/>
        <v>M2-NyO-5c-E-1</v>
      </c>
      <c r="AC41" s="12" t="str">
        <f t="shared" si="3"/>
        <v>M2-NyO-5c-E-1-EN</v>
      </c>
      <c r="AD41" s="10" t="s">
        <v>46</v>
      </c>
      <c r="AE41" s="18"/>
      <c r="AF41" s="10" t="s">
        <v>47</v>
      </c>
      <c r="AG41" s="10" t="s">
        <v>48</v>
      </c>
    </row>
    <row r="42" ht="75.0" customHeight="1">
      <c r="A42" s="6" t="s">
        <v>220</v>
      </c>
      <c r="B42" s="6" t="s">
        <v>221</v>
      </c>
      <c r="C42" s="6" t="s">
        <v>34</v>
      </c>
      <c r="D42" s="7" t="s">
        <v>35</v>
      </c>
      <c r="E42" s="6"/>
      <c r="F42" s="8" t="s">
        <v>222</v>
      </c>
      <c r="G42" s="8" t="s">
        <v>223</v>
      </c>
      <c r="H42" s="9"/>
      <c r="I42" s="9"/>
      <c r="J42" s="6" t="s">
        <v>68</v>
      </c>
      <c r="K42" s="9" t="s">
        <v>91</v>
      </c>
      <c r="L42" s="8" t="s">
        <v>224</v>
      </c>
      <c r="M42" s="6" t="s">
        <v>41</v>
      </c>
      <c r="N42" s="9" t="s">
        <v>86</v>
      </c>
      <c r="O42" s="9" t="s">
        <v>87</v>
      </c>
      <c r="P42" s="17"/>
      <c r="Q42" s="18"/>
      <c r="R42" s="17"/>
      <c r="S42" s="17"/>
      <c r="T42" s="17"/>
      <c r="U42" s="17"/>
      <c r="V42" s="17"/>
      <c r="W42" s="17"/>
      <c r="X42" s="18"/>
      <c r="Y42" s="10" t="s">
        <v>44</v>
      </c>
      <c r="Z42" s="11" t="str">
        <f t="shared" si="1"/>
        <v>{
    "id": "M2-NyO-5d-I-1-EN",
    "stimulus": "&lt;p&gt;Look at this example.&lt;/p&gt;&lt;p style=\"text-align: center\"&gt;{{T1}} = 100 + {{T3}} + {{Q2}}&lt;/p&gt;",
    "feedback": "&lt;p&gt;To decompose a number you have to look at the position of each digit.&lt;/p&gt;",
    "hint": "&lt;p&gt;Notice the position of each digit.&lt;/p&gt;",
    "template": "&lt;p style=\"text-align: center\"&gt;{{T2}} = {{response}} + {{response}} + {{response}}&lt;/p&gt;",
    "seed": {
        "parameters": [
            {
                "name": "Q1",
                "label": null,
                "min": 1,
                "max": 9,
                "step": 1
            },
            {
                "name": "Q2",
                "label": null,
                "min": 1,
                "max": 9,
                "step": 1
            },
            {
                "name": "Q3",
                "label": null,
                "min": 1,
                "max": 9,
                "step": 1
            },
            {
                "name": "Q4",
                "label": null,
                "min": 1,
                "max": 9,
                "step": 1
            }
        ],
        "calculated": [
            {
                "name": "T1",
                "label": "{{function}}",
                "function": "100+{{Q1}}*10+{{Q2}}",
                "temp": true
            },
            {
                "name": "T2",
                "label": "{{function}}",
                "function": "100+{{Q3}}*10+{{Q4}}",
                "temp": true
            },
            {
                "name": "T3",
                "label": "{{function}}",
                "function": "{{Q1}}*10",
                "temp": true
            },
            {
                "name": "A1",
                "label": "{{function}}",
                "function": "100"
            },
            {
                "name": "A2",
                "label": "{{function}}",
                "function": "{{Q3}}*10"
            },
            {
                "name": "A3",
                "label": "{{function}}",
                "function": "{{Q4}}"
            },
            {
                "name": "A4",
                "label": "{{function}}",
                "function": "{{Q3}}",
                "incorrect": "true"
            },
            {
                "name": "A5",
                "label": "{{function}}",
                "function": "{{Q4}}*10",
                "incorrect": "true"
            }
        ],
        "uniques": true
    },
    "algorithm": {
        "name": "calculateOperation",
        "template": "Cloze with drag &amp; drop"
    }
}</v>
      </c>
      <c r="AA42" s="14" t="s">
        <v>225</v>
      </c>
      <c r="AB42" s="12" t="str">
        <f t="shared" si="2"/>
        <v>M2-NyO-5d-I-1</v>
      </c>
      <c r="AC42" s="12" t="str">
        <f t="shared" si="3"/>
        <v>M2-NyO-5d-I-1-EN</v>
      </c>
      <c r="AD42" s="10" t="s">
        <v>46</v>
      </c>
      <c r="AE42" s="18"/>
      <c r="AF42" s="10" t="s">
        <v>47</v>
      </c>
      <c r="AG42" s="10" t="s">
        <v>48</v>
      </c>
    </row>
    <row r="43" ht="75.0" customHeight="1">
      <c r="A43" s="6" t="s">
        <v>220</v>
      </c>
      <c r="B43" s="6" t="s">
        <v>221</v>
      </c>
      <c r="C43" s="6" t="s">
        <v>54</v>
      </c>
      <c r="D43" s="7" t="s">
        <v>35</v>
      </c>
      <c r="E43" s="6"/>
      <c r="F43" s="8" t="s">
        <v>226</v>
      </c>
      <c r="G43" s="9" t="s">
        <v>227</v>
      </c>
      <c r="H43" s="9"/>
      <c r="I43" s="9"/>
      <c r="J43" s="6" t="s">
        <v>78</v>
      </c>
      <c r="K43" s="9" t="s">
        <v>91</v>
      </c>
      <c r="L43" s="9" t="s">
        <v>228</v>
      </c>
      <c r="M43" s="6" t="s">
        <v>41</v>
      </c>
      <c r="N43" s="9" t="s">
        <v>86</v>
      </c>
      <c r="O43" s="9" t="s">
        <v>87</v>
      </c>
      <c r="P43" s="17"/>
      <c r="Q43" s="18"/>
      <c r="R43" s="19"/>
      <c r="S43" s="19"/>
      <c r="T43" s="17"/>
      <c r="U43" s="17"/>
      <c r="V43" s="19"/>
      <c r="W43" s="19"/>
      <c r="X43" s="18"/>
      <c r="Y43" s="10" t="s">
        <v>44</v>
      </c>
      <c r="Z43" s="11" t="str">
        <f t="shared" si="1"/>
        <v>{
    "id": "M2-NyO-5d-E-1-EN",
    "stimulus": "&lt;p&gt;Look at the example and write the missing numbers to complete the following decomposition.&lt;/p&gt;&lt;p style=\"text-align: center\"&gt;1{{Q1}}{{Q2}} = 100 + {{Q1}}0 + {{Q2}}&lt;/p&gt;",
    "feedback": "&lt;p&gt;To decompose a number you have to look at the position of each digit.&lt;/p&gt;",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"100+{{Q3}}*10+{{Q4}}",
                "temp": true
            },
            {
                "name": "A1",
                "label": null,
                "function": "100"
            },
            {
                "name": "A2",
                "label": null,
                "function": "{{Q3}}*10"
            },
            {
                "name": "A3",
                "label": null,
                "function": "{{Q4}}"
            }
        ],
        "uniques": true
    },
    "algorithm": {
        "name": "calculateOperation",
        "params": {
            "method": "equivLiteral",
            "keyboard": "NUMERICAL"
        }
    }
}</v>
      </c>
      <c r="AA43" s="14" t="s">
        <v>229</v>
      </c>
      <c r="AB43" s="12" t="str">
        <f t="shared" si="2"/>
        <v>M2-NyO-5d-E-1</v>
      </c>
      <c r="AC43" s="12" t="str">
        <f t="shared" si="3"/>
        <v>M2-NyO-5d-E-1-EN</v>
      </c>
      <c r="AD43" s="10" t="s">
        <v>46</v>
      </c>
      <c r="AE43" s="18"/>
      <c r="AF43" s="10" t="s">
        <v>47</v>
      </c>
      <c r="AG43" s="10" t="s">
        <v>48</v>
      </c>
    </row>
    <row r="44" ht="75.0" customHeight="1">
      <c r="A44" s="6" t="s">
        <v>230</v>
      </c>
      <c r="B44" s="6" t="s">
        <v>231</v>
      </c>
      <c r="C44" s="6" t="s">
        <v>34</v>
      </c>
      <c r="D44" s="7" t="s">
        <v>35</v>
      </c>
      <c r="E44" s="6"/>
      <c r="F44" s="9" t="s">
        <v>232</v>
      </c>
      <c r="G44" s="9"/>
      <c r="H44" s="23"/>
      <c r="I44" s="24" t="s">
        <v>37</v>
      </c>
      <c r="J44" s="24" t="s">
        <v>38</v>
      </c>
      <c r="K44" s="23" t="s">
        <v>233</v>
      </c>
      <c r="L44" s="23" t="s">
        <v>178</v>
      </c>
      <c r="M44" s="24" t="s">
        <v>41</v>
      </c>
      <c r="N44" s="23" t="s">
        <v>42</v>
      </c>
      <c r="O44" s="23" t="s">
        <v>42</v>
      </c>
      <c r="P44" s="19"/>
      <c r="Q44" s="18"/>
      <c r="R44" s="17"/>
      <c r="S44" s="17"/>
      <c r="T44" s="17"/>
      <c r="U44" s="17"/>
      <c r="V44" s="17"/>
      <c r="W44" s="17"/>
      <c r="X44" s="18"/>
      <c r="Y44" s="10" t="s">
        <v>44</v>
      </c>
      <c r="Z44" s="11" t="str">
        <f t="shared" si="1"/>
        <v>{
    "id": "M2-NyO-6a-I-1-EN",
    "stimulus": "&lt;p&gt;Select the correct sentence.&lt;/p&gt;",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"T2",
                "label": "{{function}}",
                "function": "Lemonlib.numToWords({{Q2}},'en')",
                "temp": true
            },
            {
                "name": "T3",
                "label": "{{function}}",
                "function": "Lemonlib.numToWords({{Q3}},'en')",
                "temp": true
            },
            {
                "name": "A1",
                "label": "{{Q1}} is read “{{T1}}.”",
                "function": ""
            },
            {
                "name": "A2",
                "label": "{{Q1}} is read “{{T2}}.”",
                "function": "",
                "incorrect": true
            },
            {
                "name": "A3",
                "label": "{{Q1}} is read “{{T3}}.”",
                "function": "",
                "incorrect": true
            }
        ],
        "uniques": true
    },
    "algorithm": {
        "name": "trueFalse",
        "template": "Multiple choice – standard",
        "params": {
            "countCorrect": 1,
            "countIncorrect": 2,
            "showCheckIcon": true
        }
    }
}</v>
      </c>
      <c r="AA44" s="14" t="s">
        <v>234</v>
      </c>
      <c r="AB44" s="12" t="str">
        <f t="shared" si="2"/>
        <v>M2-NyO-6a-I-1</v>
      </c>
      <c r="AC44" s="12" t="str">
        <f t="shared" si="3"/>
        <v>M2-NyO-6a-I-1-EN</v>
      </c>
      <c r="AD44" s="10" t="s">
        <v>46</v>
      </c>
      <c r="AE44" s="18"/>
      <c r="AF44" s="10" t="s">
        <v>47</v>
      </c>
      <c r="AG44" s="10" t="s">
        <v>48</v>
      </c>
    </row>
    <row r="45" ht="75.0" customHeight="1">
      <c r="A45" s="6" t="s">
        <v>230</v>
      </c>
      <c r="B45" s="6" t="s">
        <v>231</v>
      </c>
      <c r="C45" s="6" t="s">
        <v>34</v>
      </c>
      <c r="D45" s="7" t="s">
        <v>35</v>
      </c>
      <c r="E45" s="6"/>
      <c r="F45" s="9" t="s">
        <v>235</v>
      </c>
      <c r="G45" s="9"/>
      <c r="H45" s="23"/>
      <c r="I45" s="24" t="s">
        <v>37</v>
      </c>
      <c r="J45" s="24" t="s">
        <v>50</v>
      </c>
      <c r="K45" s="23" t="s">
        <v>233</v>
      </c>
      <c r="L45" s="23" t="s">
        <v>178</v>
      </c>
      <c r="M45" s="24" t="s">
        <v>41</v>
      </c>
      <c r="N45" s="23" t="s">
        <v>42</v>
      </c>
      <c r="O45" s="23" t="s">
        <v>42</v>
      </c>
      <c r="P45" s="19"/>
      <c r="Q45" s="18"/>
      <c r="R45" s="17"/>
      <c r="S45" s="17"/>
      <c r="T45" s="17"/>
      <c r="U45" s="17"/>
      <c r="V45" s="17"/>
      <c r="W45" s="17"/>
      <c r="X45" s="18"/>
      <c r="Y45" s="10" t="s">
        <v>44</v>
      </c>
      <c r="Z45" s="11" t="str">
        <f t="shared" si="1"/>
        <v>{
    "id": "M2-NyO-6a-I-2-EN",
    "stimulus": "&lt;p&gt;Drag the spelling of each number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200,
                "max": 299,
                "step": 1
            },
            {
                "name": "Q2",
                "label": null,
                "min": 200,
                "max": 299,
                "step": 1
            },
            {
                "name": "Q3",
                "label": null,
                "min": 200,
                "max": 299,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45" s="14" t="s">
        <v>236</v>
      </c>
      <c r="AB45" s="12" t="str">
        <f t="shared" si="2"/>
        <v>M2-NyO-6a-I-2</v>
      </c>
      <c r="AC45" s="12" t="str">
        <f t="shared" si="3"/>
        <v>M2-NyO-6a-I-2-EN</v>
      </c>
      <c r="AD45" s="10" t="s">
        <v>46</v>
      </c>
      <c r="AE45" s="18"/>
      <c r="AF45" s="10" t="s">
        <v>47</v>
      </c>
      <c r="AG45" s="10" t="s">
        <v>48</v>
      </c>
    </row>
    <row r="46" ht="75.0" customHeight="1">
      <c r="A46" s="6" t="s">
        <v>230</v>
      </c>
      <c r="B46" s="6" t="s">
        <v>231</v>
      </c>
      <c r="C46" s="6" t="s">
        <v>54</v>
      </c>
      <c r="D46" s="7" t="s">
        <v>35</v>
      </c>
      <c r="E46" s="10"/>
      <c r="F46" s="9" t="s">
        <v>237</v>
      </c>
      <c r="G46" s="23" t="s">
        <v>182</v>
      </c>
      <c r="H46" s="23"/>
      <c r="I46" s="24" t="s">
        <v>37</v>
      </c>
      <c r="J46" s="24" t="s">
        <v>57</v>
      </c>
      <c r="K46" s="9" t="s">
        <v>183</v>
      </c>
      <c r="L46" s="8" t="s">
        <v>238</v>
      </c>
      <c r="M46" s="24" t="s">
        <v>41</v>
      </c>
      <c r="N46" s="23" t="s">
        <v>42</v>
      </c>
      <c r="O46" s="23" t="s">
        <v>42</v>
      </c>
      <c r="P46" s="19"/>
      <c r="Q46" s="18"/>
      <c r="R46" s="17"/>
      <c r="S46" s="17"/>
      <c r="T46" s="17"/>
      <c r="U46" s="17"/>
      <c r="V46" s="17"/>
      <c r="W46" s="17"/>
      <c r="X46" s="18"/>
      <c r="Y46" s="10" t="s">
        <v>44</v>
      </c>
      <c r="Z46" s="11" t="str">
        <f t="shared" si="1"/>
        <v>{
    "id": "M2-NyO-6a-E-1-EN",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"200+{{Q1}}*10+{{Q2}}",
                "temp": true
            },
            {
                "name": "T2",
                "label": "{{function}}",
                "function": "Lemonlib.numToWords(200+{{Q1}}*10,'en')",
                "temp": true
            },
            {
                "name": "A1",
                "label": "{{function}}",
                "function": "Lemonlib.numToWords({{Q2}},'en')"
            }
        ],
        "uniques": true
    },
    "algorithm": {
        "name": "calculateOperation",
        "template": "Cloze with text"
    }
}</v>
      </c>
      <c r="AA46" s="14" t="s">
        <v>239</v>
      </c>
      <c r="AB46" s="12" t="str">
        <f t="shared" si="2"/>
        <v>M2-NyO-6a-E-1</v>
      </c>
      <c r="AC46" s="12" t="str">
        <f t="shared" si="3"/>
        <v>M2-NyO-6a-E-1-EN</v>
      </c>
      <c r="AD46" s="10" t="s">
        <v>46</v>
      </c>
      <c r="AE46" s="18"/>
      <c r="AF46" s="10" t="s">
        <v>47</v>
      </c>
      <c r="AG46" s="10" t="s">
        <v>48</v>
      </c>
    </row>
    <row r="47" ht="75.0" customHeight="1">
      <c r="A47" s="6" t="s">
        <v>230</v>
      </c>
      <c r="B47" s="6" t="s">
        <v>231</v>
      </c>
      <c r="C47" s="6" t="s">
        <v>54</v>
      </c>
      <c r="D47" s="7" t="s">
        <v>35</v>
      </c>
      <c r="E47" s="10"/>
      <c r="F47" s="9" t="s">
        <v>237</v>
      </c>
      <c r="G47" s="23" t="s">
        <v>240</v>
      </c>
      <c r="H47" s="23"/>
      <c r="I47" s="24" t="s">
        <v>37</v>
      </c>
      <c r="J47" s="24" t="s">
        <v>57</v>
      </c>
      <c r="K47" s="9" t="s">
        <v>187</v>
      </c>
      <c r="L47" s="9" t="s">
        <v>241</v>
      </c>
      <c r="M47" s="24" t="s">
        <v>41</v>
      </c>
      <c r="N47" s="23" t="s">
        <v>42</v>
      </c>
      <c r="O47" s="23" t="s">
        <v>42</v>
      </c>
      <c r="P47" s="19"/>
      <c r="Q47" s="18"/>
      <c r="R47" s="17"/>
      <c r="S47" s="17"/>
      <c r="T47" s="17"/>
      <c r="U47" s="17"/>
      <c r="V47" s="17"/>
      <c r="W47" s="17"/>
      <c r="X47" s="18"/>
      <c r="Y47" s="10" t="s">
        <v>44</v>
      </c>
      <c r="Z47" s="11" t="str">
        <f t="shared" si="1"/>
        <v>{
    "id": "M2-NyO-6a-E-2-EN",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two hundred and {{response}}&lt;/p&gt;",
    "seed": {
        "parameters": [
            {
                "name": "Q1",
                "label": null,
                "min": 10,
                "max": 30,
                "step": 1
            }
        ],
        "calculated": [
            {
                "name": "T1",
                "label": "{{function}}",
                "function": "200+{{Q1}}",
                "temp": true
            },
            {
                "name": "A1",
                "label": "{{function}}",
                "function": "Lemonlib.numToWords({{Q1}},'en')"
            }
        ],
        "uniques": true
    },
    "algorithm": {
        "name": "calculateOperation",
        "template": "Cloze with text"
    }
}</v>
      </c>
      <c r="AA47" s="14" t="s">
        <v>242</v>
      </c>
      <c r="AB47" s="12" t="str">
        <f t="shared" si="2"/>
        <v>M2-NyO-6a-E-2</v>
      </c>
      <c r="AC47" s="12" t="str">
        <f t="shared" si="3"/>
        <v>M2-NyO-6a-E-2-EN</v>
      </c>
      <c r="AD47" s="10" t="s">
        <v>46</v>
      </c>
      <c r="AE47" s="18"/>
      <c r="AF47" s="10" t="s">
        <v>47</v>
      </c>
      <c r="AG47" s="10" t="s">
        <v>48</v>
      </c>
    </row>
    <row r="48" ht="75.0" customHeight="1">
      <c r="A48" s="6" t="s">
        <v>230</v>
      </c>
      <c r="B48" s="6" t="s">
        <v>231</v>
      </c>
      <c r="C48" s="6" t="s">
        <v>54</v>
      </c>
      <c r="D48" s="7" t="s">
        <v>35</v>
      </c>
      <c r="E48" s="10"/>
      <c r="F48" s="9" t="s">
        <v>237</v>
      </c>
      <c r="G48" s="23" t="s">
        <v>243</v>
      </c>
      <c r="H48" s="23"/>
      <c r="I48" s="24" t="s">
        <v>37</v>
      </c>
      <c r="J48" s="24" t="s">
        <v>57</v>
      </c>
      <c r="K48" s="9" t="s">
        <v>183</v>
      </c>
      <c r="L48" s="9" t="s">
        <v>244</v>
      </c>
      <c r="M48" s="24" t="s">
        <v>41</v>
      </c>
      <c r="N48" s="23" t="s">
        <v>42</v>
      </c>
      <c r="O48" s="23" t="s">
        <v>42</v>
      </c>
      <c r="P48" s="19"/>
      <c r="Q48" s="18"/>
      <c r="R48" s="17"/>
      <c r="S48" s="17"/>
      <c r="T48" s="17"/>
      <c r="U48" s="17"/>
      <c r="V48" s="17"/>
      <c r="W48" s="17"/>
      <c r="X48" s="18"/>
      <c r="Y48" s="10" t="s">
        <v>44</v>
      </c>
      <c r="Z48" s="11" t="str">
        <f t="shared" si="1"/>
        <v>{
    "id": "M2-NyO-6a-E-3-EN",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two hundred and {{response}}-{{T2}}&lt;/p&gt;",
    "seed": {
        "parameters": [
            {
                "name": "Q1",
                "label": null,
                "min": 3,
                "max": 9,
                "step": 1
            },
            {
                "name": "Q2",
                "label": null,
                "min": 1,
                "max": 9,
                "step": 1
            }
        ],
        "calculated": [
            {
                "name": "T1",
                "label": "{{function}}",
                "function": "200+{{Q1}}*10+{{Q2}}",
                "temp": true
            },
            {
                "name": "T2",
                "label": "{{function}}",
                "function": "Lemonlib.numToWords({{Q2}},'en')",
                "temp": true
            },
            {
                "name": "A1",
                "label": "{{function}}",
                "function": "Lemonlib.numToWords({{Q1}}*10,'en')"
            }
        ],
        "uniques": true
    },
    "algorithm": {
        "name": "calculateOperation",
        "template": "Cloze with text"
    }
}</v>
      </c>
      <c r="AA48" s="14" t="s">
        <v>245</v>
      </c>
      <c r="AB48" s="12" t="str">
        <f t="shared" si="2"/>
        <v>M2-NyO-6a-E-3</v>
      </c>
      <c r="AC48" s="12" t="str">
        <f t="shared" si="3"/>
        <v>M2-NyO-6a-E-3-EN</v>
      </c>
      <c r="AD48" s="10" t="s">
        <v>46</v>
      </c>
      <c r="AE48" s="18"/>
      <c r="AF48" s="10" t="s">
        <v>47</v>
      </c>
      <c r="AG48" s="10" t="s">
        <v>48</v>
      </c>
    </row>
    <row r="49" ht="75.0" customHeight="1">
      <c r="A49" s="6" t="s">
        <v>230</v>
      </c>
      <c r="B49" s="6" t="s">
        <v>231</v>
      </c>
      <c r="C49" s="6" t="s">
        <v>54</v>
      </c>
      <c r="D49" s="7" t="s">
        <v>35</v>
      </c>
      <c r="E49" s="10"/>
      <c r="F49" s="9" t="s">
        <v>237</v>
      </c>
      <c r="G49" s="23" t="s">
        <v>193</v>
      </c>
      <c r="H49" s="23"/>
      <c r="I49" s="24" t="s">
        <v>37</v>
      </c>
      <c r="J49" s="24" t="s">
        <v>57</v>
      </c>
      <c r="K49" s="9" t="s">
        <v>194</v>
      </c>
      <c r="L49" s="8" t="s">
        <v>246</v>
      </c>
      <c r="M49" s="24" t="s">
        <v>41</v>
      </c>
      <c r="N49" s="23" t="s">
        <v>42</v>
      </c>
      <c r="O49" s="23" t="s">
        <v>42</v>
      </c>
      <c r="P49" s="19"/>
      <c r="Q49" s="18"/>
      <c r="R49" s="17"/>
      <c r="S49" s="17"/>
      <c r="T49" s="17"/>
      <c r="U49" s="17"/>
      <c r="V49" s="17"/>
      <c r="W49" s="17"/>
      <c r="X49" s="18"/>
      <c r="Y49" s="10" t="s">
        <v>44</v>
      </c>
      <c r="Z49" s="11" t="str">
        <f t="shared" si="1"/>
        <v>{
    "id": "M2-NyO-6a-E-4-EN",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"200+{{Q1}}",
                "temp": true
            },
            {
                "name": "T2",
                "label": "{{function}}",
                "function": "Lemonlib.numToWords({{Q1}},'en')",
                "temp": true
            },
            {
                "name": "A1",
                "label": "two hundred",
                "function": ""
            }
        ],
        "uniques": true
    },
    "algorithm": {
        "name": "calculateOperation",
        "template": "Cloze with text"
    }
}</v>
      </c>
      <c r="AA49" s="14" t="s">
        <v>247</v>
      </c>
      <c r="AB49" s="12" t="str">
        <f t="shared" si="2"/>
        <v>M2-NyO-6a-E-4</v>
      </c>
      <c r="AC49" s="12" t="str">
        <f t="shared" si="3"/>
        <v>M2-NyO-6a-E-4-EN</v>
      </c>
      <c r="AD49" s="10" t="s">
        <v>46</v>
      </c>
      <c r="AE49" s="18"/>
      <c r="AF49" s="10" t="s">
        <v>47</v>
      </c>
      <c r="AG49" s="10" t="s">
        <v>48</v>
      </c>
    </row>
    <row r="50" ht="75.0" customHeight="1">
      <c r="A50" s="6" t="s">
        <v>248</v>
      </c>
      <c r="B50" s="6" t="s">
        <v>249</v>
      </c>
      <c r="C50" s="6" t="s">
        <v>34</v>
      </c>
      <c r="D50" s="7" t="s">
        <v>35</v>
      </c>
      <c r="E50" s="6"/>
      <c r="F50" s="9" t="s">
        <v>250</v>
      </c>
      <c r="G50" s="9" t="s">
        <v>251</v>
      </c>
      <c r="H50" s="9"/>
      <c r="I50" s="6" t="s">
        <v>37</v>
      </c>
      <c r="J50" s="6" t="s">
        <v>68</v>
      </c>
      <c r="K50" s="9" t="s">
        <v>233</v>
      </c>
      <c r="L50" s="23" t="s">
        <v>252</v>
      </c>
      <c r="M50" s="24" t="s">
        <v>41</v>
      </c>
      <c r="N50" s="23" t="s">
        <v>42</v>
      </c>
      <c r="O50" s="23" t="s">
        <v>42</v>
      </c>
      <c r="P50" s="19"/>
      <c r="Q50" s="18"/>
      <c r="R50" s="17"/>
      <c r="S50" s="17"/>
      <c r="T50" s="17"/>
      <c r="U50" s="17"/>
      <c r="V50" s="17"/>
      <c r="W50" s="17"/>
      <c r="X50" s="18"/>
      <c r="Y50" s="10" t="s">
        <v>44</v>
      </c>
      <c r="Z50" s="11" t="str">
        <f t="shared" si="1"/>
        <v>{
    "id": "M2-NyO-6b-I-1-EN",
    "stimulus": "&lt;p&gt;Drag the correct number to the following spelling.&lt;/p&gt;",
    "feedback": "&lt;p&gt;The position of each digit determines the way in which the number is read and spelled.&lt;/p&gt;",
    "hint": "&lt;p&gt;The position of each digit determines the way in which the number is read and spelled.&lt;/p&gt;",
    "template": "&lt;p&gt;{{T1}}: {{response}}&lt;/p&gt;",
    "seed": {
        "parameters": [
            {
                "name": "Q1",
                "label": null,
                "min": 200,
                "max": 299,
                "step": 1
            },
            {
                "name": "Q2",
                "label": null,
                "min": 200,
                "max": 299,
                "step": 1
            },
            {
                "name": "Q3",
                "label": null,
                "min": 200,
                "max": 299,
                "step": 1
            }
        ],
        "calculated": [
            {
                "name": "T1",
                "label": "{{function}}",
                "function": "Lemonlib.numToWords({{Q1}},'en')[0].toUpperCase() + Lemonlib.numToWords({{Q1}},'en').slice(1,)",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50" s="14" t="s">
        <v>253</v>
      </c>
      <c r="AB50" s="12" t="str">
        <f t="shared" si="2"/>
        <v>M2-NyO-6b-I-1</v>
      </c>
      <c r="AC50" s="12" t="str">
        <f t="shared" si="3"/>
        <v>M2-NyO-6b-I-1-EN</v>
      </c>
      <c r="AD50" s="10" t="s">
        <v>46</v>
      </c>
      <c r="AE50" s="18"/>
      <c r="AF50" s="10" t="s">
        <v>47</v>
      </c>
      <c r="AG50" s="10" t="s">
        <v>48</v>
      </c>
    </row>
    <row r="51" ht="75.0" customHeight="1">
      <c r="A51" s="6" t="s">
        <v>248</v>
      </c>
      <c r="B51" s="6" t="s">
        <v>249</v>
      </c>
      <c r="C51" s="10" t="s">
        <v>34</v>
      </c>
      <c r="D51" s="7" t="s">
        <v>35</v>
      </c>
      <c r="E51" s="6"/>
      <c r="F51" s="9" t="s">
        <v>150</v>
      </c>
      <c r="G51" s="9" t="s">
        <v>74</v>
      </c>
      <c r="H51" s="9"/>
      <c r="I51" s="9"/>
      <c r="J51" s="6" t="s">
        <v>75</v>
      </c>
      <c r="K51" s="9" t="s">
        <v>233</v>
      </c>
      <c r="L51" s="23" t="s">
        <v>254</v>
      </c>
      <c r="M51" s="24" t="s">
        <v>41</v>
      </c>
      <c r="N51" s="23" t="s">
        <v>42</v>
      </c>
      <c r="O51" s="23" t="s">
        <v>42</v>
      </c>
      <c r="P51" s="27"/>
      <c r="Q51" s="18"/>
      <c r="R51" s="17"/>
      <c r="S51" s="17"/>
      <c r="T51" s="17"/>
      <c r="U51" s="17"/>
      <c r="V51" s="17"/>
      <c r="W51" s="17"/>
      <c r="X51" s="18"/>
      <c r="Y51" s="10" t="s">
        <v>44</v>
      </c>
      <c r="Z51" s="11" t="str">
        <f t="shared" si="1"/>
        <v>{
    "id": "M2-NyO-6b-I-2-EN",
    "stimulus": "&lt;p&gt;Select the correct option.&lt;/p&gt;",
    "template": "&lt;p&gt;The number “{{T1}}” is {{response}}.&lt;/p&gt;",
    "hint": "&lt;p&gt;The position of each digit determines the way in which the number is read and spelled.&lt;/p&gt;",
    "feedback": "&lt;p&gt;The position of each digit determines the way in which the number is read and spelled.&lt;/p&gt;",
    "seed": {
        "parameters": [
            {
                "name": "Q1",
                "label": null,
                "min": 200,
                "max": 299,
                "step": 1
            },
            {
                "name": "Q2",
                "label": null,
                "min": 200,
                "max": 299,
                "step": 1
            },
            {
                "name": "Q3",
                "label": null,
                "min": 200,
                "max": 299,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v>
      </c>
      <c r="AA51" s="14" t="s">
        <v>255</v>
      </c>
      <c r="AB51" s="12" t="str">
        <f t="shared" si="2"/>
        <v>M2-NyO-6b-I-2</v>
      </c>
      <c r="AC51" s="12" t="str">
        <f t="shared" si="3"/>
        <v>M2-NyO-6b-I-2-EN</v>
      </c>
      <c r="AD51" s="10" t="s">
        <v>46</v>
      </c>
      <c r="AE51" s="18"/>
      <c r="AF51" s="10" t="s">
        <v>47</v>
      </c>
      <c r="AG51" s="10" t="s">
        <v>48</v>
      </c>
    </row>
    <row r="52" ht="75.0" customHeight="1">
      <c r="A52" s="6" t="s">
        <v>248</v>
      </c>
      <c r="B52" s="6" t="s">
        <v>249</v>
      </c>
      <c r="C52" s="10" t="s">
        <v>54</v>
      </c>
      <c r="D52" s="7" t="s">
        <v>35</v>
      </c>
      <c r="E52" s="6"/>
      <c r="F52" s="23" t="s">
        <v>256</v>
      </c>
      <c r="G52" s="23" t="s">
        <v>208</v>
      </c>
      <c r="H52" s="23"/>
      <c r="I52" s="23"/>
      <c r="J52" s="28" t="s">
        <v>78</v>
      </c>
      <c r="K52" s="23" t="s">
        <v>257</v>
      </c>
      <c r="L52" s="23" t="s">
        <v>210</v>
      </c>
      <c r="M52" s="24" t="s">
        <v>41</v>
      </c>
      <c r="N52" s="23" t="s">
        <v>42</v>
      </c>
      <c r="O52" s="23" t="s">
        <v>42</v>
      </c>
      <c r="P52" s="9"/>
      <c r="Q52" s="18"/>
      <c r="R52" s="17"/>
      <c r="S52" s="17"/>
      <c r="T52" s="17"/>
      <c r="U52" s="17"/>
      <c r="V52" s="17"/>
      <c r="W52" s="17"/>
      <c r="X52" s="18"/>
      <c r="Y52" s="10" t="s">
        <v>44</v>
      </c>
      <c r="Z52" s="11" t="str">
        <f t="shared" si="1"/>
        <v>{
    "id": "M2-NyO-6b-E-1-EN",
    "stimulus": "&lt;p&gt;Type the number “{{T1}}.”&lt;/p&gt;",
    "feedback": "&lt;p&gt;The position of each digit determines the way in which the number is read and spelled.&lt;/p&gt;",
    "hint": "&lt;p&gt;The position of each digit determines the way in which the number is read and spelled.&lt;/p&gt;",
    "template": "&lt;p&gt;{{response}}&lt;/p&gt;",
    "seed": {
        "parameters": [
            {
                "name": "Q1",
                "label": null,
                "min": 200,
                "max": 299,
                "step": 1
            }
        ],
        "calculated": [
            {
                "name": "T1",
                "label": null,
                "function": "Lemonlib.numToWords({{Q1}},'en')",
                "temp": true
            },
            {
                "name": "A1",
                "label": null,
                "function": "{{Q1}}"
            }
        ],
        "uniques": true
    },
    "algorithm": {
        "name": "calculateOperation",
        "params": {
            "method": "equivLiteral",
            "keyboard": "NUMERICAL"
        }
    }
}</v>
      </c>
      <c r="AA52" s="14" t="s">
        <v>258</v>
      </c>
      <c r="AB52" s="12" t="str">
        <f t="shared" si="2"/>
        <v>M2-NyO-6b-E-1</v>
      </c>
      <c r="AC52" s="12" t="str">
        <f t="shared" si="3"/>
        <v>M2-NyO-6b-E-1-EN</v>
      </c>
      <c r="AD52" s="10" t="s">
        <v>46</v>
      </c>
      <c r="AE52" s="18"/>
      <c r="AF52" s="10" t="s">
        <v>47</v>
      </c>
      <c r="AG52" s="10" t="s">
        <v>48</v>
      </c>
    </row>
    <row r="53" ht="75.0" customHeight="1">
      <c r="A53" s="6" t="s">
        <v>259</v>
      </c>
      <c r="B53" s="6" t="s">
        <v>260</v>
      </c>
      <c r="C53" s="6" t="s">
        <v>34</v>
      </c>
      <c r="D53" s="7" t="s">
        <v>35</v>
      </c>
      <c r="E53" s="6"/>
      <c r="F53" s="9" t="s">
        <v>96</v>
      </c>
      <c r="G53" s="9"/>
      <c r="H53" s="9"/>
      <c r="I53" s="9"/>
      <c r="J53" s="18" t="s">
        <v>97</v>
      </c>
      <c r="K53" s="8" t="s">
        <v>233</v>
      </c>
      <c r="L53" s="9"/>
      <c r="M53" s="6" t="s">
        <v>41</v>
      </c>
      <c r="N53" s="9" t="s">
        <v>99</v>
      </c>
      <c r="O53" s="9" t="s">
        <v>99</v>
      </c>
      <c r="P53" s="29"/>
      <c r="Q53" s="18"/>
      <c r="R53" s="19"/>
      <c r="S53" s="19"/>
      <c r="T53" s="17"/>
      <c r="U53" s="17"/>
      <c r="V53" s="19"/>
      <c r="W53" s="19"/>
      <c r="X53" s="18"/>
      <c r="Y53" s="10" t="s">
        <v>44</v>
      </c>
      <c r="Z53" s="11" t="str">
        <f t="shared" si="1"/>
        <v>{
    "id": "M2-NyO-6c-I-1-EN",
    "stimulus": "&lt;p&gt;Drag and put these numbers in order from lowest to highest.&lt;/p&gt;",
    "template": "&lt;p style=\"text-align:center;\"&gt;{{response}} &lt; {{response}} &lt; {{response}}&lt;/p&gt;",
    "feedback": "&lt;p&gt;Compare the numbers starting &lt;b&gt;with the digit on the left&lt;/b&gt;:&lt;/p&gt;&lt;p style=\"text-align: center\"&gt;&lt;b&gt;{{T1}}&lt;/b&gt;{{T2}} &lt; &lt;b&gt;{{T3}}&lt;/b&gt;{{T4}} &lt; &lt;b&gt;{{T5}}&lt;/b&gt;{{T6}}&lt;/p&gt;",
    "hint": "&lt;p&gt;Compare the numbers starting with the digit on the left.&lt;/p&gt;",
    "seed": {
        "parameters": [
            {
                "name": "Q1",
                "label": null,
                "min": 200,
                "max": 299,
                "step": 1
            },
            {
                "name": "Q2",
                "label": null,
                "min": 200,
                "max": 299,
                "step": 1
            },
            {
                "name": "Q3",
                "label": null,
                "min": 200,
                "max": 299,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53" s="14" t="s">
        <v>261</v>
      </c>
      <c r="AB53" s="12" t="str">
        <f t="shared" si="2"/>
        <v>M2-NyO-6c-I-1</v>
      </c>
      <c r="AC53" s="12" t="str">
        <f t="shared" si="3"/>
        <v>M2-NyO-6c-I-1-EN</v>
      </c>
      <c r="AD53" s="10" t="s">
        <v>46</v>
      </c>
      <c r="AE53" s="18"/>
      <c r="AF53" s="10" t="s">
        <v>47</v>
      </c>
      <c r="AG53" s="10" t="s">
        <v>48</v>
      </c>
    </row>
    <row r="54" ht="75.0" customHeight="1">
      <c r="A54" s="6" t="s">
        <v>259</v>
      </c>
      <c r="B54" s="6" t="s">
        <v>260</v>
      </c>
      <c r="C54" s="6" t="s">
        <v>54</v>
      </c>
      <c r="D54" s="7" t="s">
        <v>35</v>
      </c>
      <c r="E54" s="6"/>
      <c r="F54" s="8" t="s">
        <v>262</v>
      </c>
      <c r="G54" s="9" t="s">
        <v>263</v>
      </c>
      <c r="H54" s="9"/>
      <c r="I54" s="9"/>
      <c r="J54" s="10" t="s">
        <v>68</v>
      </c>
      <c r="K54" s="9" t="s">
        <v>264</v>
      </c>
      <c r="L54" s="9" t="s">
        <v>265</v>
      </c>
      <c r="M54" s="6" t="s">
        <v>41</v>
      </c>
      <c r="N54" s="9" t="s">
        <v>99</v>
      </c>
      <c r="O54" s="9" t="s">
        <v>99</v>
      </c>
      <c r="P54" s="19"/>
      <c r="Q54" s="18"/>
      <c r="R54" s="17"/>
      <c r="S54" s="17"/>
      <c r="T54" s="17"/>
      <c r="U54" s="17"/>
      <c r="V54" s="17"/>
      <c r="W54" s="17"/>
      <c r="X54" s="18"/>
      <c r="Y54" s="10" t="s">
        <v>44</v>
      </c>
      <c r="Z54" s="11" t="str">
        <f t="shared" si="1"/>
        <v>{
    "id": "M2-NyO-6c-E-1-EN",
    "stimulus": "&lt;p&gt;Drag a number to complete the following comparison.&lt;/p&gt;",
    "feedback": "&lt;p&gt;Compare the numbers starting &lt;b&gt;with the digit on the left&lt;/b&gt;:&lt;/p&gt;&lt;p style=\"text-align: center\"&gt;&lt;b&gt;{{T1}}&lt;/b&gt;{{T2}} &lt; &lt;b&gt;{{T3}}&lt;/b&gt;{{T4}}&lt;/p&gt;",
    "hint": "&lt;p&gt;Compare the numbers starting with the digit on the left.&lt;/p&gt;",
    "template": "&lt;p style=\"text-align: center\"&gt;{{Q1}} &lt;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4" s="14" t="s">
        <v>266</v>
      </c>
      <c r="AB54" s="12" t="str">
        <f t="shared" si="2"/>
        <v>M2-NyO-6c-E-1</v>
      </c>
      <c r="AC54" s="12" t="str">
        <f t="shared" si="3"/>
        <v>M2-NyO-6c-E-1-EN</v>
      </c>
      <c r="AD54" s="10" t="s">
        <v>46</v>
      </c>
      <c r="AE54" s="18"/>
      <c r="AF54" s="10" t="s">
        <v>47</v>
      </c>
      <c r="AG54" s="10" t="s">
        <v>48</v>
      </c>
    </row>
    <row r="55" ht="75.0" customHeight="1">
      <c r="A55" s="6" t="s">
        <v>259</v>
      </c>
      <c r="B55" s="6" t="s">
        <v>267</v>
      </c>
      <c r="C55" s="6" t="s">
        <v>54</v>
      </c>
      <c r="D55" s="7" t="s">
        <v>35</v>
      </c>
      <c r="E55" s="6"/>
      <c r="F55" s="8" t="s">
        <v>262</v>
      </c>
      <c r="G55" s="9" t="s">
        <v>268</v>
      </c>
      <c r="H55" s="9"/>
      <c r="I55" s="9"/>
      <c r="J55" s="10" t="s">
        <v>68</v>
      </c>
      <c r="K55" s="9" t="s">
        <v>264</v>
      </c>
      <c r="L55" s="9" t="s">
        <v>269</v>
      </c>
      <c r="M55" s="6" t="s">
        <v>41</v>
      </c>
      <c r="N55" s="9" t="s">
        <v>99</v>
      </c>
      <c r="O55" s="9" t="s">
        <v>99</v>
      </c>
      <c r="P55" s="19"/>
      <c r="Q55" s="18"/>
      <c r="R55" s="17"/>
      <c r="S55" s="17"/>
      <c r="T55" s="17"/>
      <c r="U55" s="17"/>
      <c r="V55" s="17"/>
      <c r="W55" s="17"/>
      <c r="X55" s="18"/>
      <c r="Y55" s="10" t="s">
        <v>44</v>
      </c>
      <c r="Z55" s="11" t="str">
        <f t="shared" si="1"/>
        <v>{
    "id": "M2-NyO-6c-E-2-EN",
    "stimulus": "&lt;p&gt;Drag a number to complete the following comparison.&lt;/p&gt;",
    "feedback": "&lt;p&gt;Compare the numbers starting &lt;b&gt;with the digit on the left&lt;/b&gt;:&lt;/p&gt;&lt;p style=\"text-align: center\"&gt;&lt;b&gt;{{T1}}&lt;/b&gt;{{T2}} &gt; &lt;b&gt;{{T3}}&lt;/b&gt;{{T4}}&lt;/p&gt;",
    "hint": "&lt;p&gt;Compare the numbers starting with the digit on the left.&lt;/p&gt;",
    "template": "&lt;p style=\"text-align: center\"&gt;{{Q1}} &gt; {{response}}&lt;/p&gt;",
    "seed": {
        "parameters": [
            {
                "name": "Q1",
                "label": null,
                "min": 220,
                "max": 279,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"T7",
                "label": "{{function}}",
                "function": "{{Q1}}",
                "temp": "true"
            },
            {
                "name": "T8",
                "label": "{{function}}",
                "function": "{{Q1}}-{{Q2}}",
                "temp": "true"
            },
            {
                "name": "T1",
                "label": "{{function}}",
                "function": "'{{T7}}'.substring(0, 2)",
                "temp": "true"
            },
            {
                "name": "T2",
                "label": "{{function}}",
                "function": "'{{T7}}'.substring(2, 3)",
                "temp": "true"
            },
            {
                "name": "T3",
                "label": "{{function}}",
                "function": "'{{T8}}'.substring(0, 2)",
                "temp": "true"
            },
            {
                "name": "T4",
                "label": "{{function}}",
                "function": "'{{T8}}'.substring(2, 3)",
                "temp": "true"
            }
        ],
        "uniques": true
    },
    "algorithm": {
        "name": "calculateOperation",
        "template": "Cloze with drag &amp; drop",
        "params": {
            "keyboard": "NUMERICAL"
        }
    }
}</v>
      </c>
      <c r="AA55" s="14" t="s">
        <v>270</v>
      </c>
      <c r="AB55" s="12" t="str">
        <f t="shared" si="2"/>
        <v>M2-NyO-6c-E-2</v>
      </c>
      <c r="AC55" s="12" t="str">
        <f t="shared" si="3"/>
        <v>M2-NyO-6c-E-2-EN</v>
      </c>
      <c r="AD55" s="10" t="s">
        <v>46</v>
      </c>
      <c r="AE55" s="18"/>
      <c r="AF55" s="10" t="s">
        <v>47</v>
      </c>
      <c r="AG55" s="10" t="s">
        <v>48</v>
      </c>
    </row>
    <row r="56" ht="75.0" customHeight="1">
      <c r="A56" s="6" t="s">
        <v>271</v>
      </c>
      <c r="B56" s="6" t="s">
        <v>272</v>
      </c>
      <c r="C56" s="6" t="s">
        <v>34</v>
      </c>
      <c r="D56" s="7" t="s">
        <v>35</v>
      </c>
      <c r="E56" s="6"/>
      <c r="F56" s="8" t="s">
        <v>273</v>
      </c>
      <c r="G56" s="9"/>
      <c r="H56" s="9"/>
      <c r="I56" s="9"/>
      <c r="J56" s="6" t="s">
        <v>38</v>
      </c>
      <c r="K56" s="9" t="s">
        <v>84</v>
      </c>
      <c r="L56" s="8" t="s">
        <v>274</v>
      </c>
      <c r="M56" s="6" t="s">
        <v>41</v>
      </c>
      <c r="N56" s="9" t="s">
        <v>86</v>
      </c>
      <c r="O56" s="9" t="s">
        <v>87</v>
      </c>
      <c r="P56" s="9"/>
      <c r="Q56" s="18"/>
      <c r="R56" s="17"/>
      <c r="S56" s="17"/>
      <c r="T56" s="17"/>
      <c r="U56" s="17"/>
      <c r="V56" s="17"/>
      <c r="W56" s="17"/>
      <c r="X56" s="18"/>
      <c r="Y56" s="10" t="s">
        <v>44</v>
      </c>
      <c r="Z56" s="11" t="str">
        <f t="shared" si="1"/>
        <v>{
    "id": "M2-NyO-6d-I-1-EN",
    "stimulus": "&lt;p&gt;Choose the decomposition of the number {{T1}}.&lt;/p&gt;",
    "hint": "&lt;p&gt;Notice the position of each digit.&lt;/p&gt;",
    "feedback": "&lt;p&gt;To decompose a number you have to look at the position of each digit:&lt;/p&gt;&lt;p style=\"text-align: center\"&gt;&lt;span style=\"color: #2C9CDC\"&gt;2&lt;/span&gt;&lt;span style=\"color: #E3360C\"&gt;{{Q1}}&lt;/span&gt;&lt;span style=\"color: #2CC133\"&gt;{{Q2}}&lt;/span&gt; = &lt;span style=\"color: #2C9CDC\"&gt;200&lt;/span&gt; + &lt;span style=\"color: #E3360C\"&gt;{{Q1}}0&lt;/span&gt; + &lt;span style=\"color: #2CC133\"&gt;{{Q2}}&lt;/span&gt;&lt;/p&gt;",
    "seed": {
        "parameters": [
            {
                "name": "Q1",
                "label": null,
                "min": 3,
                "max": 9,
                "step": 1
            },
            {
                "name": "Q2",
                "label": null,
                "min": 3,
                "max": 9,
                "step": 1
            },
            {
                "name": "Q3",
                "label": null,
                "min": 1,
                "max": 9,
                "step": 1
            },
            {
                "name": "Q4",
                "label": null,
                "min": 1,
                "max": 9,
                "step": 1
            },
            {
                "name": "Q5",
                "label": null,
                "min": 1,
                "max": 9,
                "step": 1
            },
            {
                "name": "Q6",
                "label": null,
                "min": 1,
                "max": 9,
                "step": 1
            }
        ],
        "calculated": [
            {
                "name": "T1",
                "label": "{{function}}",
                "function": "200+{{Q1}}*10+{{Q2}}",
                "temp": true
            },
            {
                "name": "A1",
                "label": "200 + {{Q1}}0 + {{Q2}}",
                "function": ""
            },
            {
                "name": "A2",
                "label": "200 + {{Q2}}0 + {{Q1}}",
                "function": "",
                "incorrect": true
            },
            {
                "name": "A3",
                "label": "{{Q1}}00 + 20 + {{Q2}}",
                "function": "",
                "incorrect": true
            },
            {
                "name": "A4",
                "label": "{{Q2}}00 + {{Q1}}0 + 2",
                "function": "",
                "incorrect": true
            }
        ],
        "uniques": true
    },
    "algorithm": {
        "name": "trueFalse",
        "template": "Multiple choice – standard",
        "params": {
            "countCorrect": 1,
            "countIncorrect": 2,
            "showCheckIcon": false,
            "columns": 3
        }
    }
}</v>
      </c>
      <c r="AA56" s="14" t="s">
        <v>275</v>
      </c>
      <c r="AB56" s="12" t="str">
        <f t="shared" si="2"/>
        <v>M2-NyO-6d-I-1</v>
      </c>
      <c r="AC56" s="12" t="str">
        <f t="shared" si="3"/>
        <v>M2-NyO-6d-I-1-EN</v>
      </c>
      <c r="AD56" s="10" t="s">
        <v>46</v>
      </c>
      <c r="AE56" s="18"/>
      <c r="AF56" s="10" t="s">
        <v>47</v>
      </c>
      <c r="AG56" s="10" t="s">
        <v>48</v>
      </c>
    </row>
    <row r="57" ht="75.0" customHeight="1">
      <c r="A57" s="6" t="s">
        <v>271</v>
      </c>
      <c r="B57" s="6" t="s">
        <v>272</v>
      </c>
      <c r="C57" s="6" t="s">
        <v>54</v>
      </c>
      <c r="D57" s="7" t="s">
        <v>35</v>
      </c>
      <c r="E57" s="6"/>
      <c r="F57" s="8" t="s">
        <v>276</v>
      </c>
      <c r="G57" s="9" t="s">
        <v>227</v>
      </c>
      <c r="H57" s="9"/>
      <c r="I57" s="9"/>
      <c r="J57" s="6" t="s">
        <v>78</v>
      </c>
      <c r="K57" s="9" t="s">
        <v>91</v>
      </c>
      <c r="L57" s="8" t="s">
        <v>277</v>
      </c>
      <c r="M57" s="6" t="s">
        <v>41</v>
      </c>
      <c r="N57" s="9" t="s">
        <v>86</v>
      </c>
      <c r="O57" s="9" t="s">
        <v>87</v>
      </c>
      <c r="P57" s="9"/>
      <c r="Q57" s="30"/>
      <c r="R57" s="30"/>
      <c r="S57" s="30"/>
      <c r="T57" s="30"/>
      <c r="U57" s="30"/>
      <c r="V57" s="30"/>
      <c r="W57" s="17"/>
      <c r="X57" s="18"/>
      <c r="Y57" s="10" t="s">
        <v>44</v>
      </c>
      <c r="Z57" s="11" t="str">
        <f t="shared" si="1"/>
        <v>{
    "id": "M2-NyO-6d-E-1-EN",
    "stimulus": "&lt;p&gt;Look at the example and type the following decomposition.&lt;/p&gt;&lt;p style=\"text-align: center\"&gt;2{{Q1}}{{Q2}} = 200 + {{Q1}}0 + {{Q2}}&lt;/p&gt;",
    "feedback": "&lt;p&gt;To decompose a number you have to look at the position of each digit:&lt;/p&gt;&lt;p style=\"text-align: center\"&gt;&lt;span style=\"color: #2C9CDC\"&gt;2&lt;/span&gt;&lt;span style=\"color: #E3360C\"&gt;{{Q3}}&lt;/span&gt;&lt;span style=\"color: #2CC133\"&gt;{{Q4}}&lt;/span&gt; = &lt;span style=\"color: #2C9CDC\"&gt;200&lt;/span&gt;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"200+{{Q3}}*10+{{Q4}}",
                "temp": true
            },
            {
                "name": "A1",
                "label": null,
                "function": "200"
            },
            {
                "name": "A2",
                "label": null,
                "function": "{{Q3}}*10"
            },
            {
                "name": "A3",
                "label": null,
                "function": "{{Q4}}"
            }
        ],
        "uniques": true
    },
    "algorithm": {
        "name": "calculateOperation",
        "params": {
            "method": "equivLiteral",
            "keyboard": "NUMERICAL"
        }
    }
}</v>
      </c>
      <c r="AA57" s="14" t="s">
        <v>278</v>
      </c>
      <c r="AB57" s="12" t="str">
        <f t="shared" si="2"/>
        <v>M2-NyO-6d-E-1</v>
      </c>
      <c r="AC57" s="12" t="str">
        <f t="shared" si="3"/>
        <v>M2-NyO-6d-E-1-EN</v>
      </c>
      <c r="AD57" s="10" t="s">
        <v>46</v>
      </c>
      <c r="AE57" s="18"/>
      <c r="AF57" s="10" t="s">
        <v>47</v>
      </c>
      <c r="AG57" s="10" t="s">
        <v>48</v>
      </c>
    </row>
    <row r="58" ht="75.0" customHeight="1">
      <c r="A58" s="6" t="s">
        <v>279</v>
      </c>
      <c r="B58" s="6" t="s">
        <v>280</v>
      </c>
      <c r="C58" s="6" t="s">
        <v>34</v>
      </c>
      <c r="D58" s="7" t="s">
        <v>35</v>
      </c>
      <c r="E58" s="6"/>
      <c r="F58" s="23" t="s">
        <v>281</v>
      </c>
      <c r="G58" s="23"/>
      <c r="H58" s="23"/>
      <c r="I58" s="24" t="s">
        <v>37</v>
      </c>
      <c r="J58" s="24" t="s">
        <v>50</v>
      </c>
      <c r="K58" s="23" t="s">
        <v>282</v>
      </c>
      <c r="L58" s="23" t="s">
        <v>283</v>
      </c>
      <c r="M58" s="24" t="s">
        <v>41</v>
      </c>
      <c r="N58" s="23" t="s">
        <v>42</v>
      </c>
      <c r="O58" s="23" t="s">
        <v>42</v>
      </c>
      <c r="P58" s="19"/>
      <c r="Q58" s="18"/>
      <c r="R58" s="17"/>
      <c r="S58" s="17"/>
      <c r="T58" s="17"/>
      <c r="U58" s="17"/>
      <c r="V58" s="17"/>
      <c r="W58" s="17"/>
      <c r="X58" s="18"/>
      <c r="Y58" s="10" t="s">
        <v>44</v>
      </c>
      <c r="Z58" s="11" t="str">
        <f t="shared" si="1"/>
        <v>{
    "id": "M2-NyO-7a-I-1-EN",
    "stimulus": "&lt;p&gt;Drag each spelling to its corresponding place.&lt;/p&gt;",
    "feedback": "&lt;p&gt;The position of each digit determines the way in which the number is read and spelled.&lt;/p&gt;",
    "hint": "&lt;p&gt;The position of each digit determines the way in which the number is read and spelled.&lt;/p&gt;",
    "seed": {
        "parameters": [
            {
                "name": "Q1",
                "label": null,
                "min": 300,
                "max": 399,
                "step": 1
            },
            {
                "name": "Q2",
                "label": null,
                "min": 300,
                "max": 399,
                "step": 1
            },
            {
                "name": "Q3",
                "label": null,
                "min": 300,
                "max": 399,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true
        },
        "template": "match list"
    }
}</v>
      </c>
      <c r="AA58" s="14" t="s">
        <v>284</v>
      </c>
      <c r="AB58" s="12" t="str">
        <f t="shared" si="2"/>
        <v>M2-NyO-7a-I-1</v>
      </c>
      <c r="AC58" s="12" t="str">
        <f t="shared" si="3"/>
        <v>M2-NyO-7a-I-1-EN</v>
      </c>
      <c r="AD58" s="10" t="s">
        <v>46</v>
      </c>
      <c r="AE58" s="18"/>
      <c r="AF58" s="10" t="s">
        <v>47</v>
      </c>
      <c r="AG58" s="10" t="s">
        <v>48</v>
      </c>
    </row>
    <row r="59" ht="75.0" customHeight="1">
      <c r="A59" s="6" t="s">
        <v>279</v>
      </c>
      <c r="B59" s="6" t="s">
        <v>280</v>
      </c>
      <c r="C59" s="10" t="s">
        <v>34</v>
      </c>
      <c r="D59" s="7" t="s">
        <v>35</v>
      </c>
      <c r="E59" s="6"/>
      <c r="F59" s="23" t="s">
        <v>172</v>
      </c>
      <c r="G59" s="23"/>
      <c r="H59" s="23"/>
      <c r="I59" s="23"/>
      <c r="J59" s="24" t="s">
        <v>38</v>
      </c>
      <c r="K59" s="23" t="s">
        <v>285</v>
      </c>
      <c r="L59" s="23" t="s">
        <v>286</v>
      </c>
      <c r="M59" s="24" t="s">
        <v>41</v>
      </c>
      <c r="N59" s="23" t="s">
        <v>42</v>
      </c>
      <c r="O59" s="23" t="s">
        <v>42</v>
      </c>
      <c r="P59" s="29"/>
      <c r="Q59" s="18"/>
      <c r="R59" s="17"/>
      <c r="S59" s="17"/>
      <c r="T59" s="17"/>
      <c r="U59" s="17"/>
      <c r="V59" s="17"/>
      <c r="W59" s="17"/>
      <c r="X59" s="18"/>
      <c r="Y59" s="10" t="s">
        <v>44</v>
      </c>
      <c r="Z59" s="11" t="str">
        <f t="shared" si="1"/>
        <v>{
    "id": "M2-NyO-7a-I-2-EN",
    "stimulus": "&lt;p&gt;Select the correct spelling of the number {{Q1}}.&lt;/p&gt;",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false,"columns":3
        }
    }
}</v>
      </c>
      <c r="AA59" s="14" t="s">
        <v>287</v>
      </c>
      <c r="AB59" s="12" t="str">
        <f t="shared" si="2"/>
        <v>M2-NyO-7a-I-2</v>
      </c>
      <c r="AC59" s="12" t="str">
        <f t="shared" si="3"/>
        <v>M2-NyO-7a-I-2-EN</v>
      </c>
      <c r="AD59" s="10" t="s">
        <v>46</v>
      </c>
      <c r="AE59" s="18"/>
      <c r="AF59" s="10" t="s">
        <v>47</v>
      </c>
      <c r="AG59" s="10" t="s">
        <v>48</v>
      </c>
    </row>
    <row r="60" ht="75.0" customHeight="1">
      <c r="A60" s="6" t="s">
        <v>279</v>
      </c>
      <c r="B60" s="6" t="s">
        <v>280</v>
      </c>
      <c r="C60" s="10" t="s">
        <v>54</v>
      </c>
      <c r="D60" s="7" t="s">
        <v>35</v>
      </c>
      <c r="E60" s="6"/>
      <c r="F60" s="9" t="s">
        <v>181</v>
      </c>
      <c r="G60" s="23" t="s">
        <v>182</v>
      </c>
      <c r="H60" s="23"/>
      <c r="I60" s="24" t="s">
        <v>37</v>
      </c>
      <c r="J60" s="28" t="s">
        <v>57</v>
      </c>
      <c r="K60" s="9" t="s">
        <v>183</v>
      </c>
      <c r="L60" s="9" t="s">
        <v>288</v>
      </c>
      <c r="M60" s="24" t="s">
        <v>41</v>
      </c>
      <c r="N60" s="23" t="s">
        <v>42</v>
      </c>
      <c r="O60" s="23" t="s">
        <v>42</v>
      </c>
      <c r="P60" s="29"/>
      <c r="Q60" s="18"/>
      <c r="R60" s="17"/>
      <c r="S60" s="17"/>
      <c r="T60" s="17"/>
      <c r="U60" s="17"/>
      <c r="V60" s="17"/>
      <c r="W60" s="17"/>
      <c r="X60" s="18"/>
      <c r="Y60" s="10" t="s">
        <v>44</v>
      </c>
      <c r="Z60" s="11" t="str">
        <f t="shared" si="1"/>
        <v>{
    "id": "M2-NyO-7a-E-1-EN",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"300+{{Q1}}*10+{{Q2}}",
                "temp": true
            },
            {
                "name": "T2",
                "label": "{{function}}",
                "function": "Lemonlib.numToWords(300+{{Q1}}*10,'en')",
                "temp": true
            },
            {
                "name": "A1",
                "label": "{{function}}",
                "function": "Lemonlib.numToWords({{Q2}},'en')"
            }
        ],
        "uniques": true
    },
    "algorithm": {
        "name": "calculateOperation",
        "template": "Cloze with text"
    }
}</v>
      </c>
      <c r="AA60" s="14" t="s">
        <v>289</v>
      </c>
      <c r="AB60" s="12" t="str">
        <f t="shared" si="2"/>
        <v>M2-NyO-7a-E-1</v>
      </c>
      <c r="AC60" s="12" t="str">
        <f t="shared" si="3"/>
        <v>M2-NyO-7a-E-1-EN</v>
      </c>
      <c r="AD60" s="10" t="s">
        <v>46</v>
      </c>
      <c r="AE60" s="18"/>
      <c r="AF60" s="10" t="s">
        <v>47</v>
      </c>
      <c r="AG60" s="10" t="s">
        <v>48</v>
      </c>
    </row>
    <row r="61" ht="75.0" customHeight="1">
      <c r="A61" s="6" t="s">
        <v>279</v>
      </c>
      <c r="B61" s="6" t="s">
        <v>280</v>
      </c>
      <c r="C61" s="10" t="s">
        <v>54</v>
      </c>
      <c r="D61" s="7" t="s">
        <v>35</v>
      </c>
      <c r="E61" s="6"/>
      <c r="F61" s="9" t="s">
        <v>181</v>
      </c>
      <c r="G61" s="23" t="s">
        <v>290</v>
      </c>
      <c r="H61" s="23"/>
      <c r="I61" s="24" t="s">
        <v>37</v>
      </c>
      <c r="J61" s="28" t="s">
        <v>57</v>
      </c>
      <c r="K61" s="9" t="s">
        <v>187</v>
      </c>
      <c r="L61" s="9" t="s">
        <v>291</v>
      </c>
      <c r="M61" s="24" t="s">
        <v>41</v>
      </c>
      <c r="N61" s="23" t="s">
        <v>42</v>
      </c>
      <c r="O61" s="23" t="s">
        <v>42</v>
      </c>
      <c r="P61" s="29"/>
      <c r="Q61" s="18"/>
      <c r="R61" s="17"/>
      <c r="S61" s="17"/>
      <c r="T61" s="17"/>
      <c r="U61" s="17"/>
      <c r="V61" s="17"/>
      <c r="W61" s="17"/>
      <c r="X61" s="18"/>
      <c r="Y61" s="10" t="s">
        <v>44</v>
      </c>
      <c r="Z61" s="11" t="str">
        <f t="shared" si="1"/>
        <v>{
    "id": "M2-NyO-7a-E-2-EN",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"{{T1}}: three hundred and {{response}}&lt;/p&gt;",
    "seed": {
        "parameters": [
            {
                "name": "Q1",
                "label": null,
                "min": 10,
                "max": 30,
                "step": 1
            }
        ],
        "calculated": [
            {
                "name": "T1",
                "label": "{{function}}",
                "function": "300+{{Q1}}",
                "temp": true
            },
            {
                "name": "A1",
                "label": "{{function}}",
                "function": "Lemonlib.numToWords({{Q1}},'en')"
            }
        ],
        "uniques": true
    },
    "algorithm": {
        "name": "calculateOperation",
        "template": "Cloze with text"
    }
}</v>
      </c>
      <c r="AA61" s="14" t="s">
        <v>292</v>
      </c>
      <c r="AB61" s="12" t="str">
        <f t="shared" si="2"/>
        <v>M2-NyO-7a-E-2</v>
      </c>
      <c r="AC61" s="12" t="str">
        <f t="shared" si="3"/>
        <v>M2-NyO-7a-E-2-EN</v>
      </c>
      <c r="AD61" s="10" t="s">
        <v>46</v>
      </c>
      <c r="AE61" s="18"/>
      <c r="AF61" s="10" t="s">
        <v>47</v>
      </c>
      <c r="AG61" s="10" t="s">
        <v>48</v>
      </c>
    </row>
    <row r="62" ht="75.0" customHeight="1">
      <c r="A62" s="6" t="s">
        <v>279</v>
      </c>
      <c r="B62" s="6" t="s">
        <v>280</v>
      </c>
      <c r="C62" s="10" t="s">
        <v>54</v>
      </c>
      <c r="D62" s="7" t="s">
        <v>35</v>
      </c>
      <c r="E62" s="6"/>
      <c r="F62" s="9" t="s">
        <v>181</v>
      </c>
      <c r="G62" s="23" t="s">
        <v>293</v>
      </c>
      <c r="H62" s="23"/>
      <c r="I62" s="24" t="s">
        <v>37</v>
      </c>
      <c r="J62" s="28" t="s">
        <v>57</v>
      </c>
      <c r="K62" s="9" t="s">
        <v>183</v>
      </c>
      <c r="L62" s="9" t="s">
        <v>294</v>
      </c>
      <c r="M62" s="24" t="s">
        <v>41</v>
      </c>
      <c r="N62" s="23" t="s">
        <v>42</v>
      </c>
      <c r="O62" s="23" t="s">
        <v>42</v>
      </c>
      <c r="P62" s="29"/>
      <c r="Q62" s="18"/>
      <c r="R62" s="17"/>
      <c r="S62" s="17"/>
      <c r="T62" s="17"/>
      <c r="U62" s="17"/>
      <c r="V62" s="17"/>
      <c r="W62" s="17"/>
      <c r="X62" s="18"/>
      <c r="Y62" s="10" t="s">
        <v>44</v>
      </c>
      <c r="Z62" s="11" t="str">
        <f t="shared" si="1"/>
        <v>{
    "id": "M2-NyO-7a-E-3-EN",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three hundred {{response}}-{{T2}}&lt;/p&gt;",
    "seed": {
        "parameters": [
            {
                "name": "Q1",
                "label": null,
                "min": 3,
                "max": 9,
                "step": 1
            },
            {
                "name": "Q2",
                "label": null,
                "min": 1,
                "max": 9,
                "step": 1
            }
        ],
        "calculated": [
            {
                "name": "T1",
                "label": "{{function}}",
                "function": "300+{{Q1}}*10+{{Q2}}",
                "temp": true
            },
            {
                "name": "T2",
                "label": "{{function}}",
                "function": "Lemonlib.numToWords({{Q2}},'en')",
                "temp": true
            },
            {
                "name": "A1",
                "label": "{{function}}",
                "function": "Lemonlib.numToWords({{Q1}}*10,'en')"
            }
        ],
        "uniques": true
    },
    "algorithm": {
        "name": "calculateOperation",
        "template": "Cloze with text"
    }
}</v>
      </c>
      <c r="AA62" s="14" t="s">
        <v>295</v>
      </c>
      <c r="AB62" s="12" t="str">
        <f t="shared" si="2"/>
        <v>M2-NyO-7a-E-3</v>
      </c>
      <c r="AC62" s="12" t="str">
        <f t="shared" si="3"/>
        <v>M2-NyO-7a-E-3-EN</v>
      </c>
      <c r="AD62" s="10" t="s">
        <v>46</v>
      </c>
      <c r="AE62" s="18"/>
      <c r="AF62" s="10" t="s">
        <v>47</v>
      </c>
      <c r="AG62" s="10" t="s">
        <v>48</v>
      </c>
    </row>
    <row r="63" ht="75.0" customHeight="1">
      <c r="A63" s="6" t="s">
        <v>279</v>
      </c>
      <c r="B63" s="6" t="s">
        <v>280</v>
      </c>
      <c r="C63" s="10" t="s">
        <v>54</v>
      </c>
      <c r="D63" s="7" t="s">
        <v>35</v>
      </c>
      <c r="E63" s="6"/>
      <c r="F63" s="9" t="s">
        <v>181</v>
      </c>
      <c r="G63" s="23" t="s">
        <v>193</v>
      </c>
      <c r="H63" s="23"/>
      <c r="I63" s="24" t="s">
        <v>37</v>
      </c>
      <c r="J63" s="28" t="s">
        <v>57</v>
      </c>
      <c r="K63" s="9" t="s">
        <v>194</v>
      </c>
      <c r="L63" s="9" t="s">
        <v>296</v>
      </c>
      <c r="M63" s="24" t="s">
        <v>41</v>
      </c>
      <c r="N63" s="23" t="s">
        <v>42</v>
      </c>
      <c r="O63" s="23" t="s">
        <v>42</v>
      </c>
      <c r="P63" s="29"/>
      <c r="Q63" s="18"/>
      <c r="R63" s="17"/>
      <c r="S63" s="17"/>
      <c r="T63" s="17"/>
      <c r="U63" s="17"/>
      <c r="V63" s="17"/>
      <c r="W63" s="17"/>
      <c r="X63" s="18"/>
      <c r="Y63" s="10" t="s">
        <v>44</v>
      </c>
      <c r="Z63" s="11" t="str">
        <f t="shared" si="1"/>
        <v>{
    "id": "M2-NyO-7a-E-4-EN",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"300+{{Q1}}",
                "temp": true
            },
            {
                "name": "T2",
                "label": "{{function}}",
                "function": "Lemonlib.numToWords({{Q1}},'en')",
                "temp": true
            },
            {
                "name": "A1",
                "label": "three hundred",
                "function": ""
            }
        ],
        "uniques": true
    },
    "algorithm": {
        "name": "calculateOperation",
        "template": "Cloze with text"
    }
}</v>
      </c>
      <c r="AA63" s="14" t="s">
        <v>297</v>
      </c>
      <c r="AB63" s="12" t="str">
        <f t="shared" si="2"/>
        <v>M2-NyO-7a-E-4</v>
      </c>
      <c r="AC63" s="12" t="str">
        <f t="shared" si="3"/>
        <v>M2-NyO-7a-E-4-EN</v>
      </c>
      <c r="AD63" s="10" t="s">
        <v>46</v>
      </c>
      <c r="AE63" s="18"/>
      <c r="AF63" s="10" t="s">
        <v>47</v>
      </c>
      <c r="AG63" s="10" t="s">
        <v>48</v>
      </c>
    </row>
    <row r="64" ht="75.0" customHeight="1">
      <c r="A64" s="6" t="s">
        <v>298</v>
      </c>
      <c r="B64" s="6" t="s">
        <v>299</v>
      </c>
      <c r="C64" s="6" t="s">
        <v>34</v>
      </c>
      <c r="D64" s="7" t="s">
        <v>35</v>
      </c>
      <c r="E64" s="10"/>
      <c r="F64" s="31" t="s">
        <v>300</v>
      </c>
      <c r="G64" s="23"/>
      <c r="H64" s="23"/>
      <c r="I64" s="24" t="s">
        <v>37</v>
      </c>
      <c r="J64" s="24" t="s">
        <v>177</v>
      </c>
      <c r="K64" s="23" t="s">
        <v>301</v>
      </c>
      <c r="L64" s="25" t="s">
        <v>302</v>
      </c>
      <c r="M64" s="24" t="s">
        <v>41</v>
      </c>
      <c r="N64" s="23" t="s">
        <v>42</v>
      </c>
      <c r="O64" s="25" t="s">
        <v>303</v>
      </c>
      <c r="P64" s="17"/>
      <c r="Q64" s="10"/>
      <c r="R64" s="19"/>
      <c r="S64" s="19"/>
      <c r="T64" s="29"/>
      <c r="U64" s="29"/>
      <c r="V64" s="19"/>
      <c r="W64" s="19"/>
      <c r="X64" s="10"/>
      <c r="Y64" s="10" t="s">
        <v>44</v>
      </c>
      <c r="Z64" s="11" t="str">
        <f t="shared" si="1"/>
        <v>{
    "id": "M2-NyO-7b-I-1-EN",
    "stimulus": "&lt;p&gt;Are these numbers spelled correctly or incorrectly? Select the correct option.&lt;/p&gt;",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310,
                "max": 399,
                "step": 1
            },
            {
                "name": "Q4",
                "label": null,
                "min": 300,
                "max": 399,
                "step": 1
            },
            {
                "name": "Q5",
                "label": null,
                "min": 300,
                "max": 399,
                "step": 1
            },
            {
                "name": "Q6",
                "label": null,
                "min": 300,
                "max": 399,
                "step": 1
            }
        ],
        "calculated": [
            {
                "name": "T3",
                "label": "{{function}}",
                "function": "Lemonlib.numToWords({{Q3}},'en')",
                "temp": true
            },
            {
                "name": "T4",
                "label": "{{function}}",
                "function": "Lemonlib.numToWords({{Q4}},'en')",
                "temp": true
            },
            {
                "name": "T5",
                "label": "{{function}}",
                "function": "Lemonlib.numToWords({{Q5}},'en')",
                "temp": true
            },
            {
                "name": "T6",
                "label": "{{function}}",
                "function": "Lemonlib.numToWords({{Q6}},'en')",
                "temp": true
            },
            {
                "name": "A1",
                "label": "“{{function}}” is written as {{Q1}}.",
                "function": "Lemonlib.numToWords({{Q1}},'en')[0].toUpperCase() + Lemonlib.numToWords({{Q1}},'en').slice(1,)"
            },
            {
                "name": "A2",
                "label": "“{{function}}” is written as {{Q2}}.",
                "function": "Lemonlib.numToWords({{Q2}},'en')[0].toUpperCase() + Lemonlib.numToWords({{Q2}},'en').slice(1,)"
            },
            {
                "name": "A3",
                "label": "“{{function}}” is written as {{Q3}}.",
                "function": "Lemonlib.numToWords({{Q3}}-10,'en')[0].toUpperCase() + Lemonlib.numToWords({{Q3}}-10,'en').slice(1,)",
                "incorrect": true,
                "feedback": "&lt;p&gt;{{Q3}} is spelled as “{{T3}}”.&lt;/p&gt;"
            },
            {
                "name": "A4",
                "label": "“{{function}}” is written as {{Q4}}.",
                "function": "Lemonlib.numToWords({{Q4}}+10,'en')[0].toUpperCase() + Lemonlib.numToWords({{Q4}}+10,'en').slice(1,)",
                "incorrect": true,
                "feedback": "&lt;p&gt;{{Q4}} is spelled as “{{T4}}”.&lt;/p&gt;"
            },
            {
                "name": "A5",
                "label": "“{{function}}” is written as {{Q5}}.",
                "function": "Lemonlib.numToWords({{Q5}}-100,'en')[0].toUpperCase() + Lemonlib.numToWords({{Q5}}-100,'en').slice(1,)",
                "incorrect": true,
                "feedback": "&lt;p&gt;{{Q5}} is spelled as “{{T5}}”.&lt;/p&gt;"
            },
            {
                "name": "A6",
                "label": "“{{function}}” is written as {{Q6}}.",
                "function": "Lemonlib.numToWords({{Q6}}+100,'en')[0].toUpperCase() + Lemonlib.numToWords({{Q6}}+100,'en').slice(1,)",
                "incorrect": true,
                "feedback": "&lt;p&gt;{{Q6}} is spelled as “{{T6}}”.&lt;/p&gt;"
            }
        ],
        "uniques": true
    },
    "algorithm": {
        "name": "trueFalse",
        "template": "Choice matrix – inline",
        "params": {
            "countCorrect": 2,
            "countIncorrect": 1,
            "showCheckIcon": false,
            "options": [
                "Correct",
                "Incorrect"
            ]
        }
    }
}</v>
      </c>
      <c r="AA64" s="14" t="s">
        <v>304</v>
      </c>
      <c r="AB64" s="12" t="str">
        <f t="shared" si="2"/>
        <v>M2-NyO-7b-I-1</v>
      </c>
      <c r="AC64" s="12" t="str">
        <f t="shared" si="3"/>
        <v>M2-NyO-7b-I-1-EN</v>
      </c>
      <c r="AD64" s="10" t="s">
        <v>46</v>
      </c>
      <c r="AE64" s="18"/>
      <c r="AF64" s="10" t="s">
        <v>47</v>
      </c>
      <c r="AG64" s="10" t="s">
        <v>48</v>
      </c>
    </row>
    <row r="65" ht="75.0" customHeight="1">
      <c r="A65" s="6" t="s">
        <v>298</v>
      </c>
      <c r="B65" s="6" t="s">
        <v>299</v>
      </c>
      <c r="C65" s="10" t="s">
        <v>34</v>
      </c>
      <c r="D65" s="7" t="s">
        <v>35</v>
      </c>
      <c r="E65" s="6"/>
      <c r="F65" s="25" t="s">
        <v>305</v>
      </c>
      <c r="G65" s="23"/>
      <c r="H65" s="23"/>
      <c r="I65" s="23"/>
      <c r="J65" s="24" t="s">
        <v>38</v>
      </c>
      <c r="K65" s="23" t="s">
        <v>285</v>
      </c>
      <c r="L65" s="25" t="s">
        <v>306</v>
      </c>
      <c r="M65" s="24" t="s">
        <v>41</v>
      </c>
      <c r="N65" s="23" t="s">
        <v>42</v>
      </c>
      <c r="O65" s="23" t="s">
        <v>42</v>
      </c>
      <c r="P65" s="17"/>
      <c r="Q65" s="18"/>
      <c r="R65" s="19"/>
      <c r="S65" s="19"/>
      <c r="T65" s="19"/>
      <c r="U65" s="17"/>
      <c r="V65" s="19"/>
      <c r="W65" s="19"/>
      <c r="X65" s="18"/>
      <c r="Y65" s="10" t="s">
        <v>44</v>
      </c>
      <c r="Z65" s="11" t="str">
        <f t="shared" si="1"/>
        <v>{
    "id": "M2-NyO-7b-I-2-EN",
    "stimulus": "&lt;p&gt;What number is “{{T1}}”?&lt;/p&gt;",
      "hint": "&lt;p&gt;The position of each digit determines the way in which the number is read and spelled.&lt;/p&gt;",
    "feedback": "&lt;p&gt;The position of each digit determines the way in which the number is read and spelled.&lt;/p&gt;",
    "seed": {
        "parameters": [
            {
                "name": "Q1",
                "label": null,
                "min": 300,
                "max": 399,
                "step": 1
            },
            {
                "name": "Q2",
                "label": null,
                "min": 300,
                "max": 399,
                "step": 1
            },
            {
                "name": "Q3",
                "label": null,
                "min": 300,
                "max": 399,
                "step": 1
            }
        ],
        "calculated": [
            {
                "name": "T1",
                "label": "{{function}}",
                "function": "Lemonlib.numToWords({{Q1}},'eng')",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65" s="14" t="s">
        <v>307</v>
      </c>
      <c r="AB65" s="12" t="str">
        <f t="shared" si="2"/>
        <v>M2-NyO-7b-I-2</v>
      </c>
      <c r="AC65" s="12" t="str">
        <f t="shared" si="3"/>
        <v>M2-NyO-7b-I-2-EN</v>
      </c>
      <c r="AD65" s="10" t="s">
        <v>46</v>
      </c>
      <c r="AE65" s="18"/>
      <c r="AF65" s="10" t="s">
        <v>47</v>
      </c>
      <c r="AG65" s="10" t="s">
        <v>48</v>
      </c>
    </row>
    <row r="66" ht="75.0" customHeight="1">
      <c r="A66" s="6" t="s">
        <v>298</v>
      </c>
      <c r="B66" s="6" t="s">
        <v>299</v>
      </c>
      <c r="C66" s="10" t="s">
        <v>54</v>
      </c>
      <c r="D66" s="7" t="s">
        <v>35</v>
      </c>
      <c r="E66" s="6"/>
      <c r="F66" s="23" t="s">
        <v>256</v>
      </c>
      <c r="G66" s="23" t="s">
        <v>208</v>
      </c>
      <c r="H66" s="23"/>
      <c r="I66" s="23"/>
      <c r="J66" s="24" t="s">
        <v>78</v>
      </c>
      <c r="K66" s="23" t="s">
        <v>308</v>
      </c>
      <c r="L66" s="23" t="s">
        <v>309</v>
      </c>
      <c r="M66" s="24" t="s">
        <v>41</v>
      </c>
      <c r="N66" s="23" t="s">
        <v>42</v>
      </c>
      <c r="O66" s="23" t="s">
        <v>42</v>
      </c>
      <c r="P66" s="17"/>
      <c r="Q66" s="18"/>
      <c r="R66" s="19"/>
      <c r="S66" s="19"/>
      <c r="T66" s="17"/>
      <c r="U66" s="17"/>
      <c r="V66" s="19"/>
      <c r="W66" s="19"/>
      <c r="X66" s="18"/>
      <c r="Y66" s="10" t="s">
        <v>44</v>
      </c>
      <c r="Z66" s="11" t="str">
        <f t="shared" si="1"/>
        <v>{
    "id": "M2-NyO-7b-E-1-EN",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300,
                "max": 399,
                "step": 1
            }
        ],
        "calculated": [
            {
                "name": "T1",
                "label": null,
                "function": " Lemonlib.numToWords({{Q1}},'eng')",
                "temp": true
            },
            {
                "name": "A1",
                "label": null,
                "function": "{{Q1}}"
            }
        ],
        "uniques": true
    },
    "algorithm": {
        "name": "calculateOperation",
        "params": {
            "method": "equivLiteral",
            "keyboard": "NUMERICAL"
        }
    }
}</v>
      </c>
      <c r="AA66" s="14" t="s">
        <v>310</v>
      </c>
      <c r="AB66" s="12" t="str">
        <f t="shared" si="2"/>
        <v>M2-NyO-7b-E-1</v>
      </c>
      <c r="AC66" s="12" t="str">
        <f t="shared" si="3"/>
        <v>M2-NyO-7b-E-1-EN</v>
      </c>
      <c r="AD66" s="10" t="s">
        <v>46</v>
      </c>
      <c r="AE66" s="18"/>
      <c r="AF66" s="10" t="s">
        <v>47</v>
      </c>
      <c r="AG66" s="10" t="s">
        <v>48</v>
      </c>
    </row>
    <row r="67" ht="75.0" customHeight="1">
      <c r="A67" s="6" t="s">
        <v>311</v>
      </c>
      <c r="B67" s="6" t="s">
        <v>312</v>
      </c>
      <c r="C67" s="6" t="s">
        <v>34</v>
      </c>
      <c r="D67" s="7" t="s">
        <v>35</v>
      </c>
      <c r="E67" s="6"/>
      <c r="F67" s="23" t="s">
        <v>214</v>
      </c>
      <c r="G67" s="23"/>
      <c r="H67" s="23"/>
      <c r="I67" s="23"/>
      <c r="J67" s="24" t="s">
        <v>97</v>
      </c>
      <c r="K67" s="23" t="s">
        <v>313</v>
      </c>
      <c r="L67" s="23"/>
      <c r="M67" s="24" t="s">
        <v>41</v>
      </c>
      <c r="N67" s="23" t="s">
        <v>99</v>
      </c>
      <c r="O67" s="32" t="s">
        <v>99</v>
      </c>
      <c r="P67" s="30"/>
      <c r="Q67" s="18"/>
      <c r="R67" s="17"/>
      <c r="S67" s="17"/>
      <c r="T67" s="17"/>
      <c r="U67" s="17"/>
      <c r="V67" s="17"/>
      <c r="W67" s="17"/>
      <c r="X67" s="18"/>
      <c r="Y67" s="10" t="s">
        <v>44</v>
      </c>
      <c r="Z67" s="11" t="str">
        <f t="shared" si="1"/>
        <v>{
    "id": "M2-NyO-7c-I-1-EN",
    "stimulus": "&lt;p&gt;Drag and put these numbers in order from highest to lowest.&lt;/p&gt;",
    "template": "&lt;p style= \"text-align:center;\"&gt;{{response}} &gt; {{response}} &gt; {{response}}&lt;/p&gt;",
    "hint": "&lt;p&gt;Compare the numbers starting &lt;b&gt;with the digit on the left&lt;/b&gt;.&lt;/p&gt;",
    "feedback": "&lt;p&gt;Compare the numbers starting &lt;b&gt;with the digit on the left&lt;/b&gt;:&lt;/p&gt;&lt;p style=\"text-align: center\"&gt;&lt;b&gt;{{T1}}&lt;/b&gt;{{T2}} &gt; &lt;b&gt;{{T3}}&lt;/b&gt;{{T4}} &gt; &lt;b&gt;{{T5}}&lt;/b&gt;{{T6}}&lt;/p&gt;",
    "seed": {
        "parameters": [
            {
                "name": "Q1",
                "label": null,
                "min": 300,
                "max": 399,
                "step": 1
            },
            {
                "name": "Q2",
                "label": null,
                "min": 300,
                "max": 399,
                "step": 1
            },
            {
                "name": "Q3",
                "label": null,
                "min": 300,
                "max": 399,
                "step": 1
            }
        ],
        "calculated": [
            {
                "name": "A1",
                "label": "{{function}}",
                "function": "math.max({{Q1}}, {{Q2}}, {{Q3}})"
            },
            {
                "name": "A2",
                "label": "{{function}}",
                "function": "{{Q1}}+{{Q2}}+{{Q3}}-math.min({{Q1}}, {{Q2}}, {{Q3}})-math.max({{Q1}}, {{Q2}}, {{Q3}})"
            },
            {
                "name": "A3",
                "label": "{{function}}",
                "function": "math.min({{Q1}}, {{Q2}}, {{Q3}})"
            },
            {
                "name": "T9",
                "label": "{{function}}",
                "function": "math.min({{Q1}}, {{Q2}}, {{Q3}})",
                "temp": "true"
            },
            {
                "name": "T8",
                "label": "{{function}}",
                "function": "{{Q1}}+{{Q2}}+{{Q3}}-math.min({{Q1}}, {{Q2}}, {{Q3}})-math.max({{Q1}}, {{Q2}}, {{Q3}})",
                "temp": "true"
            },
            {
                "name": "T7",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67" s="14" t="s">
        <v>314</v>
      </c>
      <c r="AB67" s="12" t="str">
        <f t="shared" si="2"/>
        <v>M2-NyO-7c-I-1</v>
      </c>
      <c r="AC67" s="12" t="str">
        <f t="shared" si="3"/>
        <v>M2-NyO-7c-I-1-EN</v>
      </c>
      <c r="AD67" s="10" t="s">
        <v>46</v>
      </c>
      <c r="AE67" s="18"/>
      <c r="AF67" s="10" t="s">
        <v>47</v>
      </c>
      <c r="AG67" s="10" t="s">
        <v>48</v>
      </c>
    </row>
    <row r="68" ht="75.0" customHeight="1">
      <c r="A68" s="6" t="s">
        <v>311</v>
      </c>
      <c r="B68" s="6" t="s">
        <v>312</v>
      </c>
      <c r="C68" s="6" t="s">
        <v>54</v>
      </c>
      <c r="D68" s="7" t="s">
        <v>35</v>
      </c>
      <c r="E68" s="6"/>
      <c r="F68" s="23" t="s">
        <v>315</v>
      </c>
      <c r="G68" s="23" t="s">
        <v>316</v>
      </c>
      <c r="H68" s="23"/>
      <c r="I68" s="23"/>
      <c r="J68" s="24" t="s">
        <v>75</v>
      </c>
      <c r="K68" s="23" t="s">
        <v>317</v>
      </c>
      <c r="L68" s="23" t="s">
        <v>318</v>
      </c>
      <c r="M68" s="24" t="s">
        <v>41</v>
      </c>
      <c r="N68" s="23" t="s">
        <v>99</v>
      </c>
      <c r="O68" s="23" t="s">
        <v>99</v>
      </c>
      <c r="P68" s="9"/>
      <c r="Q68" s="10"/>
      <c r="R68" s="19"/>
      <c r="S68" s="19"/>
      <c r="T68" s="19"/>
      <c r="U68" s="19"/>
      <c r="V68" s="19"/>
      <c r="W68" s="19"/>
      <c r="X68" s="10"/>
      <c r="Y68" s="10" t="s">
        <v>44</v>
      </c>
      <c r="Z68" s="11" t="str">
        <f t="shared" si="1"/>
        <v>{
    "id": "M2-NyO-7c-E-1-EN",
    "stimulus": "&lt;p&gt;Choose the correct sign in this comparison.&lt;/p&gt;",
    "template": "&lt;p style=\"text-align: center\"&gt;{{T1}} {{response}} {{T2}}&lt;/p&gt;",
    "hint": "&lt;p&gt;Compare the numbers starting &lt;b&gt;with the digit on the left&lt;/b&gt;.&lt;/p&gt;",
    "feedback": "&lt;p&gt;Compare the numbers starting &lt;b&gt;with the digit on the left&lt;/b&gt;:&lt;/p&gt;&lt;p style=\"text-align: center\"&gt;&lt;b&gt;{{T3}}&lt;/b&gt;{{T4}} &gt;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"&gt;",
                "group": 1
            },
            {
                "name": "A2",
                "label": "{{function}}",
                "function": "&lt;",
                "group": 1,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"groupResponses",
        "template": "Cloze with drop down"
    }
}</v>
      </c>
      <c r="AA68" s="14" t="s">
        <v>319</v>
      </c>
      <c r="AB68" s="12" t="str">
        <f t="shared" si="2"/>
        <v>M2-NyO-7c-E-1</v>
      </c>
      <c r="AC68" s="12" t="str">
        <f t="shared" si="3"/>
        <v>M2-NyO-7c-E-1-EN</v>
      </c>
      <c r="AD68" s="10" t="s">
        <v>46</v>
      </c>
      <c r="AE68" s="18"/>
      <c r="AF68" s="10" t="s">
        <v>47</v>
      </c>
      <c r="AG68" s="10" t="s">
        <v>48</v>
      </c>
    </row>
    <row r="69" ht="75.0" customHeight="1">
      <c r="A69" s="6" t="s">
        <v>311</v>
      </c>
      <c r="B69" s="6" t="s">
        <v>320</v>
      </c>
      <c r="C69" s="6" t="s">
        <v>54</v>
      </c>
      <c r="D69" s="7" t="s">
        <v>35</v>
      </c>
      <c r="E69" s="6"/>
      <c r="F69" s="23" t="s">
        <v>315</v>
      </c>
      <c r="G69" s="23" t="s">
        <v>321</v>
      </c>
      <c r="H69" s="23"/>
      <c r="I69" s="23"/>
      <c r="J69" s="24" t="s">
        <v>75</v>
      </c>
      <c r="K69" s="23" t="s">
        <v>317</v>
      </c>
      <c r="L69" s="23" t="s">
        <v>322</v>
      </c>
      <c r="M69" s="24" t="s">
        <v>41</v>
      </c>
      <c r="N69" s="23" t="s">
        <v>99</v>
      </c>
      <c r="O69" s="23" t="s">
        <v>99</v>
      </c>
      <c r="P69" s="9"/>
      <c r="Q69" s="10"/>
      <c r="R69" s="19"/>
      <c r="S69" s="19"/>
      <c r="T69" s="19"/>
      <c r="U69" s="19"/>
      <c r="V69" s="19"/>
      <c r="W69" s="19"/>
      <c r="X69" s="10"/>
      <c r="Y69" s="10" t="s">
        <v>44</v>
      </c>
      <c r="Z69" s="11" t="str">
        <f t="shared" si="1"/>
        <v>{
    "id": "M2-NyO-7c-E-2-EN",
    "stimulus": "&lt;p&gt;Choose the correct sign in this comparison.&lt;/p&gt;",
    "template": "&lt;p style=\"text-align: center\"&gt;{{T2}} {{response}} {{T1}}&lt;/p&gt;",
    "hint": "&lt;p&gt;Compare the numbers starting &lt;b&gt;with the digit on the left&lt;/b&gt;.&lt;/p&gt;",
    "feedback": "&lt;p&gt;Compare the numbers starting &lt;b&gt;with the digit on the left&lt;/b&gt;:&lt;/p&gt;&lt;p style=\"text-align: center\"&gt;&lt;b&gt;{{T3}}&lt;/b&gt;{{T4}} &lt; &lt;b&gt;{{T5}}&lt;/b&gt;{{T6}}&lt;/p&gt;",
    "seed": {
        "parameters": [
            {
                "name": "Q1",
                "label": null,
                "min": 300,
                "max": 399,
                "step": 1
            },
            {
                "name": "Q2",
                "label": null,
                "min": 300,
                "max": 399,
                "step": 1
            }
        ],
        "calculated": [
            {
                "name": "T1",
                "label": "{{function}}",
                "function": "math.max({{Q1}},{{Q2}})",
                "temp": true
            },
            {
                "name": "T2",
                "label": "{{function}}",
                "function": "math.min({{Q1}},{{Q2}})",
                "temp": true
            },
            {
                "name": "A1",
                "label": "{{function}}",
                "function": "&lt;",
                "group": 1
            },
            {
                "name": "A2",
                "label": "{{function}}",
                "function": "&gt;",
                "group": 1,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"groupResponses",
        "template": "Cloze with drop down"
    }
}</v>
      </c>
      <c r="AA69" s="14" t="s">
        <v>323</v>
      </c>
      <c r="AB69" s="12" t="str">
        <f t="shared" si="2"/>
        <v>M2-NyO-7c-E-2</v>
      </c>
      <c r="AC69" s="12" t="str">
        <f t="shared" si="3"/>
        <v>M2-NyO-7c-E-2-EN</v>
      </c>
      <c r="AD69" s="10" t="s">
        <v>46</v>
      </c>
      <c r="AE69" s="18"/>
      <c r="AF69" s="10" t="s">
        <v>47</v>
      </c>
      <c r="AG69" s="10" t="s">
        <v>48</v>
      </c>
    </row>
    <row r="70" ht="75.0" customHeight="1">
      <c r="A70" s="6" t="s">
        <v>324</v>
      </c>
      <c r="B70" s="6" t="s">
        <v>325</v>
      </c>
      <c r="C70" s="6" t="s">
        <v>34</v>
      </c>
      <c r="D70" s="7" t="s">
        <v>35</v>
      </c>
      <c r="E70" s="6"/>
      <c r="F70" s="8" t="s">
        <v>326</v>
      </c>
      <c r="G70" s="9" t="s">
        <v>227</v>
      </c>
      <c r="H70" s="9"/>
      <c r="I70" s="9"/>
      <c r="J70" s="6" t="s">
        <v>68</v>
      </c>
      <c r="K70" s="9" t="s">
        <v>91</v>
      </c>
      <c r="L70" s="8" t="s">
        <v>327</v>
      </c>
      <c r="M70" s="6" t="s">
        <v>41</v>
      </c>
      <c r="N70" s="9" t="s">
        <v>86</v>
      </c>
      <c r="O70" s="9" t="s">
        <v>87</v>
      </c>
      <c r="P70" s="30"/>
      <c r="Q70" s="18"/>
      <c r="R70" s="17"/>
      <c r="S70" s="17"/>
      <c r="T70" s="17"/>
      <c r="U70" s="17"/>
      <c r="V70" s="17"/>
      <c r="W70" s="17"/>
      <c r="X70" s="18"/>
      <c r="Y70" s="10" t="s">
        <v>44</v>
      </c>
      <c r="Z70" s="11" t="str">
        <f t="shared" si="1"/>
        <v>{
    "id": "M2-NyO-7d-I-1-EN",
    "stimulus": "&lt;p&gt;Look at this example:&lt;/p&gt;&lt;p style=\"text-align: center\"&gt;3{{Q1}}{{Q2}} = 300 + {{Q1}}0 + {{Q2}}&lt;/p&gt;&lt;p&gt;Drag the numbers to complete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"name": "A4",
                "label": "{{function}}",
                "function": "{{Q3}}",
                "incorrect": true
            },
            {
                "name": "A5",
                "label": "{{function}}",
                "function": "{{Q4}}*10",
                "incorrect": true
            }
        ],
        "uniques": true
    },
    "algorithm": {
        "name": "calculateOperation",
        "template": "Cloze with drag &amp; drop",
        "params": {
            "keyboard": "NUMERICAL"
        }
    }
}</v>
      </c>
      <c r="AA70" s="14" t="s">
        <v>328</v>
      </c>
      <c r="AB70" s="12" t="str">
        <f t="shared" si="2"/>
        <v>M2-NyO-7d-I-1</v>
      </c>
      <c r="AC70" s="12" t="str">
        <f t="shared" si="3"/>
        <v>M2-NyO-7d-I-1-EN</v>
      </c>
      <c r="AD70" s="10" t="s">
        <v>46</v>
      </c>
      <c r="AE70" s="18"/>
      <c r="AF70" s="10" t="s">
        <v>47</v>
      </c>
      <c r="AG70" s="10" t="s">
        <v>48</v>
      </c>
    </row>
    <row r="71" ht="75.0" customHeight="1">
      <c r="A71" s="6" t="s">
        <v>324</v>
      </c>
      <c r="B71" s="6" t="s">
        <v>325</v>
      </c>
      <c r="C71" s="6" t="s">
        <v>54</v>
      </c>
      <c r="D71" s="7" t="s">
        <v>35</v>
      </c>
      <c r="E71" s="6"/>
      <c r="F71" s="8" t="s">
        <v>329</v>
      </c>
      <c r="G71" s="9" t="s">
        <v>227</v>
      </c>
      <c r="H71" s="9"/>
      <c r="I71" s="9"/>
      <c r="J71" s="10" t="s">
        <v>78</v>
      </c>
      <c r="K71" s="9" t="s">
        <v>91</v>
      </c>
      <c r="L71" s="9" t="s">
        <v>330</v>
      </c>
      <c r="M71" s="6" t="s">
        <v>41</v>
      </c>
      <c r="N71" s="9" t="s">
        <v>86</v>
      </c>
      <c r="O71" s="9" t="s">
        <v>87</v>
      </c>
      <c r="P71" s="9"/>
      <c r="Q71" s="18"/>
      <c r="R71" s="17"/>
      <c r="S71" s="17"/>
      <c r="T71" s="17"/>
      <c r="U71" s="17"/>
      <c r="V71" s="17"/>
      <c r="W71" s="17"/>
      <c r="X71" s="18"/>
      <c r="Y71" s="10" t="s">
        <v>44</v>
      </c>
      <c r="Z71" s="11" t="str">
        <f t="shared" si="1"/>
        <v>{
    "id": "M2-NyO-7d-E-1-EN",
    "stimulus": "&lt;p&gt;Look at this example:&lt;/p&gt;&lt;p style=\"text-align: center\"&gt;3{{Q1}}{{Q2}} = 300 + {{Q1}}0 + {{Q2}}&lt;/p&gt;&lt;p&gt;Type the numbers of the following decomposition.&lt;/p&gt;",
    "feedback": "&lt;p&gt;To decompose a number look at the position of each digit:&lt;/p&gt;&lt;p style=\"text-align: center\"&gt;&lt;span style=\"color: #2C9CDC\"&gt;3&lt;/span&gt;&lt;span style=\"color: #E3360C\"&gt;{{Q3}}&lt;/span&gt;&lt;span style=\"color: #2CC133\"&gt;{{Q4}}&lt;/span&gt; = &lt;span style=\"color: #2C9CDC\"&gt;300&lt;/span&gt;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"{{function}}",
                "function": "300+{{Q3}}*10+{{Q4}}",
                "temp": true
            },
            {
                "name": "A1",
                "label": "{{function}}",
                "function": "300"
            },
            {
                "name": "A2",
                "label": "{{function}}",
                "function": "{{Q3}}*10"
            },
            {
                "name": "A3",
                "label": "{{function}}",
                "function": "{{Q4}}"
            }
        ],
        "uniques": true
    },
    "algorithm": {
        "name": "calculateOperation",
        "params": {
            "method": "equivLiteral",
            "keyboard": "NUMERICAL"
        }
    }
}</v>
      </c>
      <c r="AA71" s="14" t="s">
        <v>331</v>
      </c>
      <c r="AB71" s="12" t="str">
        <f t="shared" si="2"/>
        <v>M2-NyO-7d-E-1</v>
      </c>
      <c r="AC71" s="12" t="str">
        <f t="shared" si="3"/>
        <v>M2-NyO-7d-E-1-EN</v>
      </c>
      <c r="AD71" s="10" t="s">
        <v>46</v>
      </c>
      <c r="AE71" s="18"/>
      <c r="AF71" s="10" t="s">
        <v>47</v>
      </c>
      <c r="AG71" s="10" t="s">
        <v>48</v>
      </c>
    </row>
    <row r="72" ht="75.0" customHeight="1">
      <c r="A72" s="6" t="s">
        <v>332</v>
      </c>
      <c r="B72" s="6" t="s">
        <v>333</v>
      </c>
      <c r="C72" s="6" t="s">
        <v>34</v>
      </c>
      <c r="D72" s="7" t="s">
        <v>35</v>
      </c>
      <c r="E72" s="6"/>
      <c r="F72" s="8" t="s">
        <v>334</v>
      </c>
      <c r="G72" s="23" t="s">
        <v>208</v>
      </c>
      <c r="H72" s="9"/>
      <c r="I72" s="6" t="s">
        <v>37</v>
      </c>
      <c r="J72" s="6" t="s">
        <v>68</v>
      </c>
      <c r="K72" s="9" t="s">
        <v>335</v>
      </c>
      <c r="L72" s="9" t="s">
        <v>286</v>
      </c>
      <c r="M72" s="6" t="s">
        <v>41</v>
      </c>
      <c r="N72" s="9" t="s">
        <v>42</v>
      </c>
      <c r="O72" s="9" t="s">
        <v>42</v>
      </c>
      <c r="P72" s="29"/>
      <c r="Q72" s="6"/>
      <c r="R72" s="29"/>
      <c r="S72" s="29"/>
      <c r="T72" s="29"/>
      <c r="U72" s="29"/>
      <c r="V72" s="29"/>
      <c r="W72" s="29"/>
      <c r="X72" s="9"/>
      <c r="Y72" s="10" t="s">
        <v>44</v>
      </c>
      <c r="Z72" s="11" t="str">
        <f t="shared" si="1"/>
        <v>{
    "id": "M2-NyO-8a-I-1-EN",
    "stimulus": "&lt;p&gt;Drag the correct option.&lt;/p&gt;",
    "feedback": "&lt;p&gt;The position of each digit determines how it is read.&lt;/p&gt;",
    "hint": "&lt;p&gt;The position of each digit determines how it is read.&lt;/p&gt;",
    "template": "{{Q1}} is read {{response}}.&lt;/p&gt;",
    "seed": {
        "parameters": [
            {
                "name": "Q1",
                "label": null,
                "min": 400,
                "max": 499,
                "step": 1
            },
            {
                "name": "Q2",
                "label": null,
                "min": 400,
                "max": 499,
                "step": 1
            },
            {
                "name": "Q3",
                "label": null,
                "min": 400,
                "max": 499,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v>
      </c>
      <c r="AA72" s="14" t="s">
        <v>336</v>
      </c>
      <c r="AB72" s="12" t="str">
        <f t="shared" si="2"/>
        <v>M2-NyO-8a-I-1</v>
      </c>
      <c r="AC72" s="12" t="str">
        <f t="shared" si="3"/>
        <v>M2-NyO-8a-I-1-EN</v>
      </c>
      <c r="AD72" s="10" t="s">
        <v>46</v>
      </c>
      <c r="AE72" s="18"/>
      <c r="AF72" s="10" t="s">
        <v>47</v>
      </c>
      <c r="AG72" s="10" t="s">
        <v>48</v>
      </c>
    </row>
    <row r="73" ht="75.0" customHeight="1">
      <c r="A73" s="6" t="s">
        <v>332</v>
      </c>
      <c r="B73" s="6" t="s">
        <v>333</v>
      </c>
      <c r="C73" s="10" t="s">
        <v>34</v>
      </c>
      <c r="D73" s="7" t="s">
        <v>35</v>
      </c>
      <c r="E73" s="6"/>
      <c r="F73" s="23" t="s">
        <v>337</v>
      </c>
      <c r="G73" s="23"/>
      <c r="H73" s="23"/>
      <c r="I73" s="24" t="s">
        <v>37</v>
      </c>
      <c r="J73" s="24" t="s">
        <v>38</v>
      </c>
      <c r="K73" s="23" t="s">
        <v>338</v>
      </c>
      <c r="L73" s="23" t="s">
        <v>283</v>
      </c>
      <c r="M73" s="24" t="s">
        <v>41</v>
      </c>
      <c r="N73" s="23" t="s">
        <v>42</v>
      </c>
      <c r="O73" s="23" t="s">
        <v>42</v>
      </c>
      <c r="P73" s="17"/>
      <c r="Q73" s="18"/>
      <c r="R73" s="17"/>
      <c r="S73" s="17"/>
      <c r="T73" s="17"/>
      <c r="U73" s="17"/>
      <c r="V73" s="17"/>
      <c r="W73" s="17"/>
      <c r="X73" s="18"/>
      <c r="Y73" s="10" t="s">
        <v>44</v>
      </c>
      <c r="Z73" s="11" t="str">
        <f t="shared" si="1"/>
        <v>{
    "id": "M2-NyO-8a-I-2-EN",
    "stimulus": "&lt;p&gt;Select how the number {{Q1}} is read.&lt;/p&gt;",
    "feedback": "&lt;p&gt;The position of each digit determines how it is read.&lt;/p&gt;",
    "hint": "&lt;p&gt;The position of each digit determines how it is read.&lt;/p&gt;",
    "seed": {
        "parameters": [
            {
                "name": "Q1",
                "label": null,
                "min": 400,
                "max": 499,
                "step": 5
            },
            {
                "name": "Q2",
                "label": null,
                "min": 400,
                "max": 499,
                "step": 1
            },
            {
                "name": "Q3",
                "label": null,
                "min": 400,
                "max": 499,
                "step": 1
            }
        ],
        "calculated": [
            {
                "name": "A1",
                "label": "{{function}}",
                "function": "Lemonlib.numToWords({{Q1}},'en')[0].toUpperCase() + Lemonlib.numToWords({{Q1}},'en').slice(1,)"
            },
            {
                "name": "A2",
                "label": "{{function}}",
                "function": "Lemonlib.numToWords({{Q2}},'en')[0].toUpperCase() + Lemonlib.numToWords({{Q2}},'en').slice(1,)",
                "incorrect": true
            },
            {
                "name": "A3",
                "label": "{{function}}",
                "function": "Lemonlib.numToWords({{Q3}},'en')[0].toUpperCase() + Lemonlib.numToWords({{Q3}},'en').slice(1,)",
                "incorrect": true
            }
        ],
        "uniques": true
    },
    "algorithm": {
        "name": "trueFalse",
        "template": "Multiple choice – standard",
        "params": {
            "countCorrect": 1,
            "countIncorrect": 2,
            "showCheckIcon": false,
            "columns": 3
        }
    }
}</v>
      </c>
      <c r="AA73" s="14" t="s">
        <v>339</v>
      </c>
      <c r="AB73" s="12" t="str">
        <f t="shared" si="2"/>
        <v>M2-NyO-8a-I-2</v>
      </c>
      <c r="AC73" s="12" t="str">
        <f t="shared" si="3"/>
        <v>M2-NyO-8a-I-2-EN</v>
      </c>
      <c r="AD73" s="10" t="s">
        <v>46</v>
      </c>
      <c r="AE73" s="18"/>
      <c r="AF73" s="10" t="s">
        <v>47</v>
      </c>
      <c r="AG73" s="10" t="s">
        <v>48</v>
      </c>
    </row>
    <row r="74" ht="75.0" customHeight="1">
      <c r="A74" s="6" t="s">
        <v>332</v>
      </c>
      <c r="B74" s="6" t="s">
        <v>333</v>
      </c>
      <c r="C74" s="10" t="s">
        <v>54</v>
      </c>
      <c r="D74" s="7" t="s">
        <v>35</v>
      </c>
      <c r="E74" s="6"/>
      <c r="F74" s="9" t="s">
        <v>181</v>
      </c>
      <c r="G74" s="23" t="s">
        <v>182</v>
      </c>
      <c r="H74" s="23"/>
      <c r="I74" s="24" t="s">
        <v>37</v>
      </c>
      <c r="J74" s="24" t="s">
        <v>57</v>
      </c>
      <c r="K74" s="9" t="s">
        <v>183</v>
      </c>
      <c r="L74" s="9" t="s">
        <v>340</v>
      </c>
      <c r="M74" s="24" t="s">
        <v>41</v>
      </c>
      <c r="N74" s="23" t="s">
        <v>42</v>
      </c>
      <c r="O74" s="23" t="s">
        <v>42</v>
      </c>
      <c r="P74" s="17"/>
      <c r="Q74" s="18"/>
      <c r="R74" s="17"/>
      <c r="S74" s="17"/>
      <c r="T74" s="17"/>
      <c r="U74" s="17"/>
      <c r="V74" s="17"/>
      <c r="W74" s="17"/>
      <c r="X74" s="18"/>
      <c r="Y74" s="10" t="s">
        <v>44</v>
      </c>
      <c r="Z74" s="11" t="str">
        <f t="shared" si="1"/>
        <v>{
    "id": "M2-NyO-8a-E-1-EN",
    "stimulus": "&lt;p&gt;Complete with the remaining part of this number.&lt;/p&gt;",
    "feedback": "&lt;p&gt;The position of each digit determines how it is read.&lt;/p&gt;",
    "hint": "&lt;p&gt;The position of each digit determines how it is read.&lt;/p&gt;",
    "template": "&lt;p&gt;{{T1}}: {{T2}} and {{response}}&lt;/p&gt;",
    "seed": {
        "parameters": [
            {
                "name": "Q1",
                "label": null,
                "min": 3,
                "max": 9,
                "step": 1
            },
            {
                "name": "Q2",
                "label": null,
                "min": 1,
                "max": 9,
                "step": 1
            }
        ],
        "calculated": [
            {
                "name": "T1",
                "label": "{{function}}",
                "function": "400+{{Q1}}*10+{{Q2}}",
                "temp": true
            },
            {
                "name": "T2",
                "label": "{{function}}",
                "function": "Lemonlib.numToWords(400+{{Q1}}*10,'en')",
                "temp": true
            },
            {
                "name": "A1",
                "label": "{{function}}",
                "function": "Lemonlib.numToWords({{Q2}},'en')"
            }
        ],
        "uniques": true
    },
    "algorithm": {
        "name": "calculateOperation",
        "template": "Cloze with text"
    }
}</v>
      </c>
      <c r="AA74" s="14" t="s">
        <v>341</v>
      </c>
      <c r="AB74" s="12" t="str">
        <f t="shared" si="2"/>
        <v>M2-NyO-8a-E-1</v>
      </c>
      <c r="AC74" s="12" t="str">
        <f t="shared" si="3"/>
        <v>M2-NyO-8a-E-1-EN</v>
      </c>
      <c r="AD74" s="10" t="s">
        <v>46</v>
      </c>
      <c r="AE74" s="18"/>
      <c r="AF74" s="10" t="s">
        <v>47</v>
      </c>
      <c r="AG74" s="10" t="s">
        <v>48</v>
      </c>
    </row>
    <row r="75" ht="75.0" customHeight="1">
      <c r="A75" s="6" t="s">
        <v>332</v>
      </c>
      <c r="B75" s="6" t="s">
        <v>333</v>
      </c>
      <c r="C75" s="10" t="s">
        <v>54</v>
      </c>
      <c r="D75" s="7" t="s">
        <v>35</v>
      </c>
      <c r="E75" s="6"/>
      <c r="F75" s="9" t="s">
        <v>181</v>
      </c>
      <c r="G75" s="23" t="s">
        <v>342</v>
      </c>
      <c r="H75" s="23"/>
      <c r="I75" s="24" t="s">
        <v>37</v>
      </c>
      <c r="J75" s="24" t="s">
        <v>57</v>
      </c>
      <c r="K75" s="9" t="s">
        <v>187</v>
      </c>
      <c r="L75" s="9" t="s">
        <v>343</v>
      </c>
      <c r="M75" s="24" t="s">
        <v>41</v>
      </c>
      <c r="N75" s="23" t="s">
        <v>42</v>
      </c>
      <c r="O75" s="23" t="s">
        <v>42</v>
      </c>
      <c r="P75" s="17"/>
      <c r="Q75" s="18"/>
      <c r="R75" s="17"/>
      <c r="S75" s="17"/>
      <c r="T75" s="17"/>
      <c r="U75" s="17"/>
      <c r="V75" s="17"/>
      <c r="W75" s="17"/>
      <c r="X75" s="18"/>
      <c r="Y75" s="10" t="s">
        <v>44</v>
      </c>
      <c r="Z75" s="11" t="str">
        <f t="shared" si="1"/>
        <v>{
    "id": "M2-NyO-8a-E-2-EN",
    "stimulus": "&lt;p&gt;How do you write this number? Fill in the blank.&lt;/p&gt;",
    "feedback": "&lt;p&gt;The position of each digit determines how it is read.&lt;/p&gt;",
    "hint": "&lt;p&gt;The position of each digit determines how it is read.&lt;/p&gt;",
    "template": "{{T1}}: four hundred and {{response}}&lt;/p&gt;",
    "seed": {
        "parameters": [
            {
                "name": "Q1",
                "label": null,
                "min": 10,
                "max": 30,
                "step": 1
            }
        ],
        "calculated": [
            {
                "name": "T1",
                "label": "{{function}}",
                "function": "400+{{Q1}}",
                "temp": true
            },
            {
                "name": "A1",
                "label": "{{function}}",
                "function": "Lemonlib.numToWords({{Q1}},'en')"
            }
        ],
        "uniques": true
    },
    "algorithm": {
        "name": "calculateOperation",
        "template": "Cloze with text"
    }
}</v>
      </c>
      <c r="AA75" s="14" t="s">
        <v>344</v>
      </c>
      <c r="AB75" s="12" t="str">
        <f t="shared" si="2"/>
        <v>M2-NyO-8a-E-2</v>
      </c>
      <c r="AC75" s="12" t="str">
        <f t="shared" si="3"/>
        <v>M2-NyO-8a-E-2-EN</v>
      </c>
      <c r="AD75" s="10" t="s">
        <v>46</v>
      </c>
      <c r="AE75" s="18"/>
      <c r="AF75" s="10" t="s">
        <v>47</v>
      </c>
      <c r="AG75" s="10" t="s">
        <v>48</v>
      </c>
    </row>
    <row r="76" ht="75.0" customHeight="1">
      <c r="A76" s="6" t="s">
        <v>332</v>
      </c>
      <c r="B76" s="6" t="s">
        <v>333</v>
      </c>
      <c r="C76" s="10" t="s">
        <v>54</v>
      </c>
      <c r="D76" s="7" t="s">
        <v>35</v>
      </c>
      <c r="E76" s="6"/>
      <c r="F76" s="9" t="s">
        <v>181</v>
      </c>
      <c r="G76" s="23" t="s">
        <v>345</v>
      </c>
      <c r="H76" s="23"/>
      <c r="I76" s="24" t="s">
        <v>37</v>
      </c>
      <c r="J76" s="24" t="s">
        <v>57</v>
      </c>
      <c r="K76" s="9" t="s">
        <v>183</v>
      </c>
      <c r="L76" s="9" t="s">
        <v>346</v>
      </c>
      <c r="M76" s="24" t="s">
        <v>41</v>
      </c>
      <c r="N76" s="23" t="s">
        <v>42</v>
      </c>
      <c r="O76" s="23" t="s">
        <v>42</v>
      </c>
      <c r="P76" s="17"/>
      <c r="Q76" s="18"/>
      <c r="R76" s="17"/>
      <c r="S76" s="17"/>
      <c r="T76" s="17"/>
      <c r="U76" s="17"/>
      <c r="V76" s="17"/>
      <c r="W76" s="17"/>
      <c r="X76" s="18"/>
      <c r="Y76" s="10" t="s">
        <v>44</v>
      </c>
      <c r="Z76" s="11" t="str">
        <f t="shared" si="1"/>
        <v>{
    "id": "M2-NyO-8a-E-3-EN",
    "stimulus": "&lt;p&gt;How do you write this number? Fill in the blank.&lt;/p&gt;",
    "feedback": "&lt;p&gt;The position of each digit determines how it is read.&lt;/p&gt;",
    "hint": "&lt;p&gt;The position of each digit determines how it is read.&lt;/p&gt;",
    "template": "&lt;p&gt;{{T1}}: four hundred and {{response}} {{T2}}&lt;/p&gt;",
    "seed": {
        "parameters": [
            {
                "name": "Q1",
                "label": null,
                "min": 3,
                "max": 9,
                "step": 1
            },
            {
                "name": "Q2",
                "label": null,
                "min": 1,
                "max": 9,
                "step": 1
            }
        ],
        "calculated": [
            {
                "name": "T1",
                "label": "{{function}}",
                "function": "400+{{Q1}}*10+{{Q2}}",
                "temp": true
            },
            {
                "name": "T2",
                "label": "{{function}}",
                "function": "Lemonlib.numToWords({{Q2}},'en')",
                "temp": true
            },
            {
                "name": "A1",
                "label": "{{function}}",
                "function": "Lemonlib.numToWords({{Q1}}*10,'en')"
            }
        ],
        "uniques": true
    },
    "algorithm": {
        "name": "calculateOperation",
        "template": "Cloze with text"
    }
}</v>
      </c>
      <c r="AA76" s="33" t="s">
        <v>347</v>
      </c>
      <c r="AB76" s="12" t="str">
        <f t="shared" si="2"/>
        <v>M2-NyO-8a-E-3</v>
      </c>
      <c r="AC76" s="12" t="str">
        <f t="shared" si="3"/>
        <v>M2-NyO-8a-E-3-EN</v>
      </c>
      <c r="AD76" s="10" t="s">
        <v>46</v>
      </c>
      <c r="AE76" s="18"/>
      <c r="AF76" s="10" t="s">
        <v>47</v>
      </c>
      <c r="AG76" s="10" t="s">
        <v>48</v>
      </c>
    </row>
    <row r="77" ht="75.0" customHeight="1">
      <c r="A77" s="6" t="s">
        <v>332</v>
      </c>
      <c r="B77" s="6" t="s">
        <v>333</v>
      </c>
      <c r="C77" s="10" t="s">
        <v>54</v>
      </c>
      <c r="D77" s="7" t="s">
        <v>35</v>
      </c>
      <c r="E77" s="6"/>
      <c r="F77" s="9" t="s">
        <v>181</v>
      </c>
      <c r="G77" s="23" t="s">
        <v>193</v>
      </c>
      <c r="H77" s="23"/>
      <c r="I77" s="24" t="s">
        <v>37</v>
      </c>
      <c r="J77" s="24" t="s">
        <v>57</v>
      </c>
      <c r="K77" s="9" t="s">
        <v>194</v>
      </c>
      <c r="L77" s="9" t="s">
        <v>348</v>
      </c>
      <c r="M77" s="24" t="s">
        <v>41</v>
      </c>
      <c r="N77" s="23" t="s">
        <v>42</v>
      </c>
      <c r="O77" s="23" t="s">
        <v>42</v>
      </c>
      <c r="P77" s="17"/>
      <c r="Q77" s="18"/>
      <c r="R77" s="17"/>
      <c r="S77" s="17"/>
      <c r="T77" s="17"/>
      <c r="U77" s="17"/>
      <c r="V77" s="17"/>
      <c r="W77" s="17"/>
      <c r="X77" s="18"/>
      <c r="Y77" s="10" t="s">
        <v>44</v>
      </c>
      <c r="Z77" s="11" t="str">
        <f t="shared" si="1"/>
        <v>{
    "id": "M2-NyO-8a-E-4-EN",
    "stimulus": "&lt;p&gt;How do you write this number? Fill in the blank.&lt;/p&gt;",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"400+{{Q1}}",
                "temp": true
            },
            {
                "name": "T2",
                "label": "{{function}}",
                "function": "Lemonlib.numToWords({{Q1}},'en')",
                "temp": true
            },
            {
                "name": "A1",
                "label": "four hundred",
                "function": ""
            }
        ],
        "uniques": true
    },
    "algorithm": {
        "name": "calculateOperation",
        "template": "Cloze with text"
    }
}</v>
      </c>
      <c r="AA77" s="14" t="s">
        <v>349</v>
      </c>
      <c r="AB77" s="12" t="str">
        <f t="shared" si="2"/>
        <v>M2-NyO-8a-E-4</v>
      </c>
      <c r="AC77" s="12" t="str">
        <f t="shared" si="3"/>
        <v>M2-NyO-8a-E-4-EN</v>
      </c>
      <c r="AD77" s="10" t="s">
        <v>46</v>
      </c>
      <c r="AE77" s="18"/>
      <c r="AF77" s="10" t="s">
        <v>47</v>
      </c>
      <c r="AG77" s="10" t="s">
        <v>48</v>
      </c>
    </row>
    <row r="78" ht="75.0" customHeight="1">
      <c r="A78" s="6" t="s">
        <v>350</v>
      </c>
      <c r="B78" s="6" t="s">
        <v>351</v>
      </c>
      <c r="C78" s="6" t="s">
        <v>34</v>
      </c>
      <c r="D78" s="7" t="s">
        <v>35</v>
      </c>
      <c r="E78" s="6"/>
      <c r="F78" s="25" t="s">
        <v>352</v>
      </c>
      <c r="G78" s="23"/>
      <c r="H78" s="23"/>
      <c r="I78" s="24" t="s">
        <v>37</v>
      </c>
      <c r="J78" s="24" t="s">
        <v>50</v>
      </c>
      <c r="K78" s="23" t="s">
        <v>353</v>
      </c>
      <c r="L78" s="23" t="s">
        <v>283</v>
      </c>
      <c r="M78" s="24" t="s">
        <v>41</v>
      </c>
      <c r="N78" s="23" t="s">
        <v>42</v>
      </c>
      <c r="O78" s="23" t="s">
        <v>42</v>
      </c>
      <c r="P78" s="17"/>
      <c r="Q78" s="18"/>
      <c r="R78" s="17"/>
      <c r="S78" s="17"/>
      <c r="T78" s="17"/>
      <c r="U78" s="17"/>
      <c r="V78" s="17"/>
      <c r="W78" s="17"/>
      <c r="X78" s="18"/>
      <c r="Y78" s="10" t="s">
        <v>44</v>
      </c>
      <c r="Z78" s="11" t="str">
        <f t="shared" si="1"/>
        <v>{
    "id": "M2-NyO-8b-I-1-EN",
    "stimulus": "&lt;p&gt;Drag the numbers to their corresponding places.&lt;/p&gt;",
    "feedback": "&lt;p&gt;The position of each digit determines how it is read.&lt;/p&gt;",
    "hint": "&lt;p&gt;The position of each digit determines how it is read.&lt;/p&gt;",
    "seed": {
        "parameters": [
            {
                "name": "Q1",
                "label": null,
                "min": 400,
                "max": 499,
                "step": 1
            },
            {
                "name": "Q2",
                "label": null,
                "min": 400,
                "max": 499,
                "step": 1
            },
            {
                "name": "Q3",
                "label": null,
                "min": 400,
                "max": 499,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78" s="14" t="s">
        <v>354</v>
      </c>
      <c r="AB78" s="12" t="str">
        <f t="shared" si="2"/>
        <v>M2-NyO-8b-I-1</v>
      </c>
      <c r="AC78" s="12" t="str">
        <f t="shared" si="3"/>
        <v>M2-NyO-8b-I-1-EN</v>
      </c>
      <c r="AD78" s="10" t="s">
        <v>46</v>
      </c>
      <c r="AE78" s="18"/>
      <c r="AF78" s="10" t="s">
        <v>47</v>
      </c>
      <c r="AG78" s="10" t="s">
        <v>48</v>
      </c>
    </row>
    <row r="79" ht="75.0" customHeight="1">
      <c r="A79" s="6" t="s">
        <v>350</v>
      </c>
      <c r="B79" s="6" t="s">
        <v>351</v>
      </c>
      <c r="C79" s="10" t="s">
        <v>34</v>
      </c>
      <c r="D79" s="7" t="s">
        <v>35</v>
      </c>
      <c r="E79" s="6"/>
      <c r="F79" s="25" t="s">
        <v>355</v>
      </c>
      <c r="G79" s="23" t="s">
        <v>74</v>
      </c>
      <c r="H79" s="23"/>
      <c r="I79" s="24" t="s">
        <v>37</v>
      </c>
      <c r="J79" s="24" t="s">
        <v>75</v>
      </c>
      <c r="K79" s="23" t="s">
        <v>353</v>
      </c>
      <c r="L79" s="23" t="s">
        <v>356</v>
      </c>
      <c r="M79" s="24" t="s">
        <v>41</v>
      </c>
      <c r="N79" s="23" t="s">
        <v>42</v>
      </c>
      <c r="O79" s="23" t="s">
        <v>42</v>
      </c>
      <c r="P79" s="17"/>
      <c r="Q79" s="18"/>
      <c r="R79" s="17"/>
      <c r="S79" s="17"/>
      <c r="T79" s="17"/>
      <c r="U79" s="17"/>
      <c r="V79" s="17"/>
      <c r="W79" s="17"/>
      <c r="X79" s="18"/>
      <c r="Y79" s="10" t="s">
        <v>44</v>
      </c>
      <c r="Z79" s="11" t="str">
        <f t="shared" si="1"/>
        <v>{
    "id": "M2-NyO-8b-I-2-EN",
    "stimulus": "&lt;p&gt;Complete the following sentence.&lt;/p&gt;",
    "template": "&lt;p&gt;The number “{{T1}}” is written as {{response}}.&lt;/p&gt;",
    "feedback": "&lt;p&gt;The position of each digit determines the way in which the number is read and spelled.&lt;/p&gt;",
    "hint": "&lt;p&gt;The position of each digit determines the way in which the number is read and spelled.&lt;/p&gt;",
    "seed": {
        "parameters": [
            {
                "name": "Q1",
                "label": null,
                "min": 400,
                "max": 499,
                "step": 1
            },
            {
                "name": "Q2",
                "label": null,
                "min": 400,
                "max": 499,
                "step": 1
            },
            {
                "name": "Q3",
                "label": null,
                "min": 400,
                "max": 499,
                "step": 1
            }
        ],
        "calculated": [
            {
                "name": "T1",
                "label": "{{function}}",
                "function": "Lemonlib.numToWords({{Q1}},'en')",
                "temp": true
            },
            {
                "name": "A1",
                "label": "{{function}}",
                "function": "{{Q1}}",
                "group": 1
            },
            {
                "name": "A2",
                "label": "{{function}}",
                "function": "{{Q2}}",
                "group": 1,
                "incorrect": true
            },
            {
                "name": "A3",
                "label": "{{function}}",
                "function": "{{Q3}}",
                "group": 1,
                "incorrect": true
            }
        ],
        "uniques": true
    },
    "algorithm": {
        "name": "groupResponses",
        "template": "Cloze with drop down"
    }
}</v>
      </c>
      <c r="AA79" s="14" t="s">
        <v>357</v>
      </c>
      <c r="AB79" s="12" t="str">
        <f t="shared" si="2"/>
        <v>M2-NyO-8b-I-2</v>
      </c>
      <c r="AC79" s="12" t="str">
        <f t="shared" si="3"/>
        <v>M2-NyO-8b-I-2-EN</v>
      </c>
      <c r="AD79" s="10" t="s">
        <v>46</v>
      </c>
      <c r="AE79" s="18"/>
      <c r="AF79" s="10" t="s">
        <v>47</v>
      </c>
      <c r="AG79" s="10" t="s">
        <v>48</v>
      </c>
    </row>
    <row r="80" ht="75.0" customHeight="1">
      <c r="A80" s="6" t="s">
        <v>350</v>
      </c>
      <c r="B80" s="6" t="s">
        <v>351</v>
      </c>
      <c r="C80" s="10" t="s">
        <v>54</v>
      </c>
      <c r="D80" s="7" t="s">
        <v>35</v>
      </c>
      <c r="E80" s="6"/>
      <c r="F80" s="23" t="s">
        <v>256</v>
      </c>
      <c r="G80" s="23" t="s">
        <v>208</v>
      </c>
      <c r="H80" s="23"/>
      <c r="I80" s="24" t="s">
        <v>37</v>
      </c>
      <c r="J80" s="24" t="s">
        <v>78</v>
      </c>
      <c r="K80" s="23" t="s">
        <v>358</v>
      </c>
      <c r="L80" s="23" t="s">
        <v>309</v>
      </c>
      <c r="M80" s="24" t="s">
        <v>41</v>
      </c>
      <c r="N80" s="23" t="s">
        <v>42</v>
      </c>
      <c r="O80" s="23" t="s">
        <v>42</v>
      </c>
      <c r="P80" s="17"/>
      <c r="Q80" s="18"/>
      <c r="R80" s="19"/>
      <c r="S80" s="19"/>
      <c r="T80" s="19"/>
      <c r="U80" s="19"/>
      <c r="V80" s="19"/>
      <c r="W80" s="19"/>
      <c r="X80" s="18"/>
      <c r="Y80" s="10" t="s">
        <v>44</v>
      </c>
      <c r="Z80" s="11" t="str">
        <f t="shared" si="1"/>
        <v>{
    "id": "M2-NyO-8b-E-1-EN",
    "stimulus": "&lt;p&gt;Type the number “{{T1}}.”&lt;/p&gt;",
    "feedback": "&lt;p&gt;The position of each digit determines how it is read.&lt;/p&gt;",
    "hint": "&lt;p&gt;The position of each digit determines how it is read.&lt;/p&gt;",
    "template": "{{response}}",
    "seed": {
        "parameters": [
            {
                "name": "Q1",
                "label": null,
                "min": 400,
                "max": 499,
                "step": 1
            }
        ],
        "calculated": [
            {
                "name": "T1",
                "label": null,
                "function": " Lemonlib.numToWords({{Q1}},'en')",
                "temp": true
            },
            {
                "name": "A1",
                "label": null,
                "function": "{{Q1}}"
            }
        ],
        "uniques": true
    },
    "algorithm": {
        "name": "calculateOperation",
        "params": {
            "method": "equivLiteral",
            "keyboard": "NUMERICAL"
        }
    }
}</v>
      </c>
      <c r="AA80" s="14" t="s">
        <v>359</v>
      </c>
      <c r="AB80" s="12" t="str">
        <f t="shared" si="2"/>
        <v>M2-NyO-8b-E-1</v>
      </c>
      <c r="AC80" s="12" t="str">
        <f t="shared" si="3"/>
        <v>M2-NyO-8b-E-1-EN</v>
      </c>
      <c r="AD80" s="10" t="s">
        <v>46</v>
      </c>
      <c r="AE80" s="18"/>
      <c r="AF80" s="10" t="s">
        <v>47</v>
      </c>
      <c r="AG80" s="10" t="s">
        <v>48</v>
      </c>
    </row>
    <row r="81" ht="75.0" customHeight="1">
      <c r="A81" s="6" t="s">
        <v>360</v>
      </c>
      <c r="B81" s="6" t="s">
        <v>361</v>
      </c>
      <c r="C81" s="6" t="s">
        <v>34</v>
      </c>
      <c r="D81" s="7" t="s">
        <v>35</v>
      </c>
      <c r="E81" s="6"/>
      <c r="F81" s="23" t="s">
        <v>96</v>
      </c>
      <c r="G81" s="23"/>
      <c r="H81" s="23"/>
      <c r="I81" s="23"/>
      <c r="J81" s="24" t="s">
        <v>97</v>
      </c>
      <c r="K81" s="25" t="s">
        <v>362</v>
      </c>
      <c r="L81" s="23"/>
      <c r="M81" s="24" t="s">
        <v>41</v>
      </c>
      <c r="N81" s="23" t="s">
        <v>99</v>
      </c>
      <c r="O81" s="32" t="s">
        <v>99</v>
      </c>
      <c r="P81" s="17"/>
      <c r="Q81" s="18"/>
      <c r="R81" s="19"/>
      <c r="S81" s="19"/>
      <c r="T81" s="19"/>
      <c r="U81" s="17"/>
      <c r="V81" s="19"/>
      <c r="W81" s="19"/>
      <c r="X81" s="18"/>
      <c r="Y81" s="10" t="s">
        <v>44</v>
      </c>
      <c r="Z81" s="11" t="str">
        <f t="shared" si="1"/>
        <v>{
    "id": "M2-NyO-8c-I-1-EN",
    "stimulus": "&lt;p&gt;Drag and put these numbers in order from lowest to highest.&lt;/p&gt;",
    "template": "&lt;p style= \"text-align:center;\"&gt;{{response}} &lt; {{response}} &lt; {{response}}&lt;/p&gt;",
    "feedback": "&lt;p&gt;Compare numbers starting &lt;b&gt;with the digit of the left&lt;/b&gt;:&lt;/p&gt;&lt;p style=\"text-align: center\"&gt;&lt;b&gt;{{T1}}&lt;/b&gt;{{T2}} &lt; &lt;b&gt;{{T3}}&lt;/b&gt;{{T4}} &lt; &lt;b&gt;{{T5}}&lt;/b&gt;{{T6}}&lt;/p&gt;",
    "hint": "&lt;p&gt;Compare numbers starting &lt;b&gt;with the digit on the left&lt;/b&gt;.&lt;/p&gt;",
    "seed": {
        "parameters": [
            {
                "name": "Q1",
                "label": null,
                "min": 400,
                "max": 499,
                "step": 1
            },
            {
                "name": "Q2",
                "label": null,
                "min": 400,
                "max": 499,
                "step": 1
            },
            {
                "name": "Q3",
                "label": null,
                "min": 400,
                "max": 499,
                "step": 1
            }
        ],
        "calculated": [
            {
                "name": "A1",
                "label": "{{function}}",
                "function": "math.min({{Q1}}, {{Q2}}, {{Q3}})"
            },
            {
                "name": "A2",
                "label": "{{function}}",
                "function": "{{Q1}}+{{Q2}}+{{Q3}}-math.min({{Q1}}, {{Q2}}, {{Q3}})-math.max({{Q1}}, {{Q2}}, {{Q3}})"
            },
            {
                "name": "A3",
                "label": "{{function}}",
                "function": "math.max({{Q1}}, {{Q2}}, {{Q3}})"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"template": "Cloze with drag &amp; drop",
        "params": {
            "keyboard": "NUMERICAL"
        }
    }
}</v>
      </c>
      <c r="AA81" s="14" t="s">
        <v>363</v>
      </c>
      <c r="AB81" s="12" t="str">
        <f t="shared" si="2"/>
        <v>M2-NyO-8c-I-1</v>
      </c>
      <c r="AC81" s="12" t="str">
        <f t="shared" si="3"/>
        <v>M2-NyO-8c-I-1-EN</v>
      </c>
      <c r="AD81" s="10" t="s">
        <v>46</v>
      </c>
      <c r="AE81" s="18"/>
      <c r="AF81" s="10" t="s">
        <v>47</v>
      </c>
      <c r="AG81" s="10" t="s">
        <v>48</v>
      </c>
    </row>
    <row r="82" ht="75.0" customHeight="1">
      <c r="A82" s="6" t="s">
        <v>360</v>
      </c>
      <c r="B82" s="6" t="s">
        <v>361</v>
      </c>
      <c r="C82" s="6" t="s">
        <v>34</v>
      </c>
      <c r="D82" s="7" t="s">
        <v>35</v>
      </c>
      <c r="E82" s="6"/>
      <c r="F82" s="23" t="s">
        <v>364</v>
      </c>
      <c r="G82" s="23"/>
      <c r="H82" s="23"/>
      <c r="I82" s="23"/>
      <c r="J82" s="24" t="s">
        <v>38</v>
      </c>
      <c r="K82" s="23" t="s">
        <v>365</v>
      </c>
      <c r="L82" s="23" t="s">
        <v>366</v>
      </c>
      <c r="M82" s="24" t="s">
        <v>41</v>
      </c>
      <c r="N82" s="23" t="s">
        <v>99</v>
      </c>
      <c r="O82" s="32" t="s">
        <v>99</v>
      </c>
      <c r="P82" s="17"/>
      <c r="Q82" s="18"/>
      <c r="R82" s="19"/>
      <c r="S82" s="19"/>
      <c r="T82" s="19"/>
      <c r="U82" s="17"/>
      <c r="V82" s="19"/>
      <c r="W82" s="19"/>
      <c r="X82" s="18"/>
      <c r="Y82" s="10" t="s">
        <v>44</v>
      </c>
      <c r="Z82" s="11" t="str">
        <f t="shared" si="1"/>
        <v>{
    "id": "M2-NyO-8c-I-2-EN",
    "stimulus": "&lt;p&gt;Which of these numbers is greater than {{Q1}}?&lt;/p&gt;",
    "hint": " &lt;p&gt;Compare numbers starting &lt;b&gt;with the digit on the left&lt;/b&gt;.&lt;/p&gt;",
    "feedback": "&lt;p&gt;Compare numbers starting &lt;b&gt;with the digit on the left&lt;/b&gt;:&lt;/p&gt;&lt;p style=\"text-align: center\"&gt;&lt;b&gt;{{T4}}&lt;/b&gt;{{T5}} &lt; &lt;b&gt;{{T6}}&lt;/b&gt;{{T7}}&lt;/p&gt;",
    "seed": {
        "parameters": [
            {
                "name": "Q1",
                "label": null,
                "min": 430,
                "max": 469,
                "step": 1
            },
            {
                "name": "Q2",
                "label": null,
                "min": 1,
                "max": 30,
                "step": 1
            },
            {
                "name": "Q3",
                "label": null,
                "min": 1,
                "max": 30,
                "step": 1
            },
            {
                "name": "Q4",
                "label": null,
                "min": 1,
                "max": 30,
                "step": 1
            }
        ],
        "calculated": [
            {
                "name": "T1",
                "label": "{{function}}",
                "function": "{{Q1}}+{{Q2}}",
                "temp": true
            },
            {
                "name": "T2",
                "label": "{{function}}",
                "function": "{{Q1}}-{{Q3}}",
                "temp": true
            },
            {
                "name": "T3",
                "label": "{{function}}",
                "function": "{{Q1}}-{{Q4}}",
                "temp": true
            },
            {
                "name": "A1",
                "label": "{{function}}",
                "function": "{{T1}}"
            },
            {
                "name": "A2",
                "label": "{{function}}",
                "function": "{{T2}}",
                "incorrect": true
            },
            {
                "name": "A3",
                "label": "{{function}}",
                "function": "{{T3}}",
                "incorrect": true
            },
            {
                "name": "T4",
                "label": "{{function}}",
                "function": "'{{Q1}}'.substring(0, 2)",
                "temp": "true"
            },
            {
                "name": "T5",
                "label": "{{function}}",
                "function": "'{{Q1}}'.substring(2, 3)",
                "temp": "true"
            },
            {
                "name": "T6",
                "label": "{{function}}",
                "function": "'{{T1}}'.substring(0, 2)",
                "temp": "true"
            },
            {
                "name": "T7",
                "label": "{{function}}",
                "function": "'{{T1}}'.substring(2, 3)",
                "temp": "true"
            }
        ],
        "uniques": true
    },
    "algorithm": {
        "name": "trueFalse",
        "template": "Multiple choice – standard",
        "params": {
            "countCorrect": 1,
            "countIncorrect": 2,
            "showCheckIcon": false,
            "columns": 3
        }
    }
}</v>
      </c>
      <c r="AA82" s="14" t="s">
        <v>367</v>
      </c>
      <c r="AB82" s="12" t="str">
        <f t="shared" si="2"/>
        <v>M2-NyO-8c-I-2</v>
      </c>
      <c r="AC82" s="12" t="str">
        <f t="shared" si="3"/>
        <v>M2-NyO-8c-I-2-EN</v>
      </c>
      <c r="AD82" s="10" t="s">
        <v>46</v>
      </c>
      <c r="AE82" s="18"/>
      <c r="AF82" s="10" t="s">
        <v>47</v>
      </c>
      <c r="AG82" s="10" t="s">
        <v>48</v>
      </c>
    </row>
    <row r="83" ht="75.0" customHeight="1">
      <c r="A83" s="6" t="s">
        <v>360</v>
      </c>
      <c r="B83" s="6" t="s">
        <v>361</v>
      </c>
      <c r="C83" s="6" t="s">
        <v>54</v>
      </c>
      <c r="D83" s="7" t="s">
        <v>35</v>
      </c>
      <c r="E83" s="6"/>
      <c r="F83" s="25" t="s">
        <v>368</v>
      </c>
      <c r="G83" s="23" t="s">
        <v>208</v>
      </c>
      <c r="H83" s="23"/>
      <c r="I83" s="23"/>
      <c r="J83" s="24" t="s">
        <v>78</v>
      </c>
      <c r="K83" s="23" t="s">
        <v>353</v>
      </c>
      <c r="L83" s="25" t="s">
        <v>369</v>
      </c>
      <c r="M83" s="24" t="s">
        <v>41</v>
      </c>
      <c r="N83" s="23" t="s">
        <v>99</v>
      </c>
      <c r="O83" s="32" t="s">
        <v>99</v>
      </c>
      <c r="P83" s="30"/>
      <c r="Q83" s="18"/>
      <c r="R83" s="30"/>
      <c r="S83" s="30"/>
      <c r="T83" s="30"/>
      <c r="U83" s="30"/>
      <c r="V83" s="8"/>
      <c r="W83" s="8"/>
      <c r="X83" s="18"/>
      <c r="Y83" s="10" t="s">
        <v>44</v>
      </c>
      <c r="Z83" s="11" t="str">
        <f t="shared" si="1"/>
        <v>{
    "id": "M2-NyO-8c-E-1-EN",
    "stimulus": "&lt;p&gt;Type which of these three numbers is the lowest:&lt;/p&gt;&lt;p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"math.min({{Q1}},{{Q2}},{{Q3}})"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3" s="14" t="s">
        <v>370</v>
      </c>
      <c r="AB83" s="12" t="str">
        <f t="shared" si="2"/>
        <v>M2-NyO-8c-E-1</v>
      </c>
      <c r="AC83" s="12" t="str">
        <f t="shared" si="3"/>
        <v>M2-NyO-8c-E-1-EN</v>
      </c>
      <c r="AD83" s="10" t="s">
        <v>46</v>
      </c>
      <c r="AE83" s="18"/>
      <c r="AF83" s="10" t="s">
        <v>47</v>
      </c>
      <c r="AG83" s="10" t="s">
        <v>48</v>
      </c>
    </row>
    <row r="84" ht="75.0" customHeight="1">
      <c r="A84" s="6" t="s">
        <v>360</v>
      </c>
      <c r="B84" s="6" t="s">
        <v>361</v>
      </c>
      <c r="C84" s="6" t="s">
        <v>54</v>
      </c>
      <c r="D84" s="7" t="s">
        <v>35</v>
      </c>
      <c r="E84" s="6"/>
      <c r="F84" s="23" t="s">
        <v>371</v>
      </c>
      <c r="G84" s="23" t="s">
        <v>208</v>
      </c>
      <c r="H84" s="23"/>
      <c r="I84" s="23"/>
      <c r="J84" s="24" t="s">
        <v>78</v>
      </c>
      <c r="K84" s="23" t="s">
        <v>353</v>
      </c>
      <c r="L84" s="23" t="s">
        <v>372</v>
      </c>
      <c r="M84" s="24" t="s">
        <v>41</v>
      </c>
      <c r="N84" s="23" t="s">
        <v>99</v>
      </c>
      <c r="O84" s="32" t="s">
        <v>99</v>
      </c>
      <c r="P84" s="30"/>
      <c r="Q84" s="18"/>
      <c r="R84" s="30"/>
      <c r="S84" s="30"/>
      <c r="T84" s="30"/>
      <c r="U84" s="30"/>
      <c r="V84" s="8"/>
      <c r="W84" s="8"/>
      <c r="X84" s="18"/>
      <c r="Y84" s="10" t="s">
        <v>44</v>
      </c>
      <c r="Z84" s="11" t="str">
        <f t="shared" si="1"/>
        <v>{
    "id": "M2-NyO-8c-E-2-EN",
    "stimulus": "&lt;p&gt;Write the highest of these three numbers:&lt;/p&gt;&lt;p style=\"text-align: center\"&gt;{{Q1}}, {{Q2}} and {{Q3}}&lt;/p&gt;",
    "feedback": "&lt;p&gt;Compare numbers starting &lt;b&gt;with the digit on the left&lt;/b&gt;:&lt;/p&gt;&lt;p style=\"text-align: center\"&gt;&lt;b&gt;{{T1}}&lt;/b&gt;{{T2}} &lt; &lt;b&gt;{{T3}}&lt;/b&gt;{{T4}} &lt; &lt;b&gt;{{T5}}&lt;/b&gt;{{T6}}&lt;/p&gt;",
    "hint": "&lt;p&gt;Compare numbers starting &lt;b&gt;with the digit on the left&lt;/b&gt;.&lt;/p&gt;",
    "template": "{{response}}",
    "seed": {
        "parameters": [
            {
                "name": "Q1",
                "label": null,
                "min": 400,
                "max": 499,
                "step": 1
            },
            {
                "name": "Q2",
                "label": null,
                "min": 400,
                "max": 499,
                "step": 1
            },
            {
                "name": "Q3",
                "label": null,
                "min": 400,
                "max": 499,
                "step": 1
            }
        ],
        "calculated": [
            {
                "name": "A1",
                "label": null,
                "function": "math.max({{Q1}},{{Q2}},{{Q3}})"
            },
            {
                "name": "T7",
                "label": "{{function}}",
                "function": "math.min({{Q1}}, {{Q2}}, {{Q3}})",
                "temp": "true"
            },
            {
                "name": "T8",
                "label": "{{function}}",
                "function": "{{Q1}}+{{Q2}}+{{Q3}}-math.min({{Q1}}, {{Q2}}, {{Q3}})-math.max({{Q1}}, {{Q2}}, {{Q3}})",
                "temp": "true"
            },
            {
                "name": "T9",
                "label": "{{function}}",
                "function": "math.max({{Q1}}, {{Q2}}, {{Q3}})",
                "temp": "true"
            },
            {
                "name": "T1",
                "label": "{{function}}",
                "function": "'{{T7}}'.substring(0, 2)",
                "temp": "true"
            },
            {
                "name": "T2",
                "label": "{{function}}",
                "function": "'{{T7}}'.substring(2, 3)",
                "temp": "true"
            },
            {
                "name": "T3",
                "label": "{{function}}",
                "function": "'{{T8}}'.substring(0, 2)",
                "temp": "true"
            },
            {
                "name": "T4",
                "label": "{{function}}",
                "function": "'{{T8}}'.substring(2, 3)",
                "temp": "true"
            },
            {
                "name": "T5",
                "label": "{{function}}",
                "function": "'{{T9}}'.substring(0, 2)",
                "temp": "true"
            },
            {
                "name": "T6",
                "label": "{{function}}",
                "function": "'{{T9}}'.substring(2, 3)",
                "temp": "true"
            }
        ],
        "uniques": true
    },
    "algorithm": {
        "name": "calculateOperation",
        "params": {
            "method": "equivLiteral",
            "keyboard": "NUMERICAL"
        }
    }
}</v>
      </c>
      <c r="AA84" s="14" t="s">
        <v>373</v>
      </c>
      <c r="AB84" s="12" t="str">
        <f t="shared" si="2"/>
        <v>M2-NyO-8c-E-2</v>
      </c>
      <c r="AC84" s="12" t="str">
        <f t="shared" si="3"/>
        <v>M2-NyO-8c-E-2-EN</v>
      </c>
      <c r="AD84" s="10" t="s">
        <v>46</v>
      </c>
      <c r="AE84" s="18"/>
      <c r="AF84" s="10" t="s">
        <v>47</v>
      </c>
      <c r="AG84" s="10" t="s">
        <v>48</v>
      </c>
    </row>
    <row r="85" ht="75.0" customHeight="1">
      <c r="A85" s="6" t="s">
        <v>374</v>
      </c>
      <c r="B85" s="6" t="s">
        <v>375</v>
      </c>
      <c r="C85" s="6" t="s">
        <v>34</v>
      </c>
      <c r="D85" s="7" t="s">
        <v>35</v>
      </c>
      <c r="E85" s="6"/>
      <c r="F85" s="8" t="s">
        <v>376</v>
      </c>
      <c r="G85" s="9"/>
      <c r="H85" s="9"/>
      <c r="I85" s="9"/>
      <c r="J85" s="6" t="s">
        <v>50</v>
      </c>
      <c r="K85" s="9" t="s">
        <v>84</v>
      </c>
      <c r="L85" s="8" t="s">
        <v>377</v>
      </c>
      <c r="M85" s="6" t="s">
        <v>41</v>
      </c>
      <c r="N85" s="9" t="s">
        <v>86</v>
      </c>
      <c r="O85" s="9" t="s">
        <v>87</v>
      </c>
      <c r="P85" s="29"/>
      <c r="Q85" s="18"/>
      <c r="R85" s="17"/>
      <c r="S85" s="17"/>
      <c r="T85" s="17"/>
      <c r="U85" s="17"/>
      <c r="V85" s="17"/>
      <c r="W85" s="17"/>
      <c r="X85" s="30"/>
      <c r="Y85" s="10" t="s">
        <v>44</v>
      </c>
      <c r="Z85" s="11" t="str">
        <f t="shared" si="1"/>
        <v>{
    "id": "M2-NyO-8d-I-1-EN",
    "stimulus": "&lt;p&gt;Drag each number with its decomposition.&lt;/p&gt;",
    "feedback": "&lt;p&gt;To decompose a number pay attention to the position of each number:&lt;/p&gt;&lt;p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"400+{{Q1}}*10+{{Q2}}",
                "temp": true
            },
            {
                "name": "T2",
                "label": "{{function}}",
                "function": "400+{{Q3}}*10+{{Q4}}",
                "temp": true
            },
            {
                "name": "T3",
                "label": "{{function}}",
                "function": "400+{{Q5}}*10+{{Q6}}",
                "temp": true
            },
            {
                "name": "T4",
                "label": "{{function}}",
                "function": "{{Q1}}*10",
                "temp": true
            },
            {
                "name": "T5",
                "label": "{{function}}",
                "function": "{{Q3}}*10",
                "temp": true
            },
            {
                "name": "T6",
                "label": "{{function}}",
                "function": "{{Q5}}*10",
                "temp": true
            },
            {
                "name": "A1",
                "label": "400 + {{T4}} + {{Q2}}",
                "function": "{{T1}}"
            },
            {
                "name": "A2",
                "label": "400 + {{T5}} + {{Q4}}",
                "function": "{{T2}}"
            },
            {
                "name": "A3",
                "label": "400 + {{T6}} + {{Q6}}",
                "function": "{{T3}}"
            }
        ],
        "isNumToWords": true,
        "uniques": true
    },
    "algorithm": {
        "name": "linkOperationResult",
        "params": {
            "invert": true
        },
        "template": "Match list"
    }
}</v>
      </c>
      <c r="AA85" s="14" t="s">
        <v>378</v>
      </c>
      <c r="AB85" s="12" t="str">
        <f t="shared" si="2"/>
        <v>M2-NyO-8d-I-1</v>
      </c>
      <c r="AC85" s="12" t="str">
        <f t="shared" si="3"/>
        <v>M2-NyO-8d-I-1-EN</v>
      </c>
      <c r="AD85" s="10" t="s">
        <v>46</v>
      </c>
      <c r="AE85" s="18"/>
      <c r="AF85" s="10" t="s">
        <v>47</v>
      </c>
      <c r="AG85" s="10" t="s">
        <v>48</v>
      </c>
    </row>
    <row r="86" ht="75.0" customHeight="1">
      <c r="A86" s="6" t="s">
        <v>374</v>
      </c>
      <c r="B86" s="6" t="s">
        <v>375</v>
      </c>
      <c r="C86" s="6" t="s">
        <v>54</v>
      </c>
      <c r="D86" s="7" t="s">
        <v>35</v>
      </c>
      <c r="E86" s="6"/>
      <c r="F86" s="8" t="s">
        <v>379</v>
      </c>
      <c r="G86" s="9" t="s">
        <v>227</v>
      </c>
      <c r="H86" s="9"/>
      <c r="I86" s="9"/>
      <c r="J86" s="6" t="s">
        <v>78</v>
      </c>
      <c r="K86" s="9" t="s">
        <v>91</v>
      </c>
      <c r="L86" s="9" t="s">
        <v>380</v>
      </c>
      <c r="M86" s="6" t="s">
        <v>41</v>
      </c>
      <c r="N86" s="9" t="s">
        <v>86</v>
      </c>
      <c r="O86" s="9" t="s">
        <v>87</v>
      </c>
      <c r="P86" s="19"/>
      <c r="Q86" s="18"/>
      <c r="R86" s="17"/>
      <c r="S86" s="17"/>
      <c r="T86" s="17"/>
      <c r="U86" s="17"/>
      <c r="V86" s="17"/>
      <c r="W86" s="17"/>
      <c r="X86" s="30"/>
      <c r="Y86" s="10" t="s">
        <v>44</v>
      </c>
      <c r="Z86" s="11" t="str">
        <f t="shared" si="1"/>
        <v>{
    "id": "M2-NyO-8d-E-1-EN",
    "stimulus": "&lt;p&gt;Look at the example to write the following decomposition.&lt;/p&gt;&lt;p style=\"text-align: center\"&gt;4{{Q1}}{{Q2}} = 400 + {{Q1}}0 + {{Q2}}&lt;/p&gt;",
    "feedback": "&lt;p&gt;To decompose a number you have to look at the position of each digit:&lt;/p&gt;&lt;p style=\"text-align: center\"&gt;&lt;span style=\"color: #2C9CDC\"&gt;4&lt;/span&gt;&lt;span style=\"color: #E3360C\"&gt;{{Q3}}&lt;/span&gt;&lt;span style=\"color: #2CC133\"&gt;{{Q4}}&lt;/span&gt; = &lt;span style=\"color: #2C9CDC\"&gt;400&lt;/span&gt; + &lt;span style=\"color: #E3360C\"&gt;{{Q3}}0&lt;/span&gt; + &lt;span style=\"color: #2CC133\"&gt;{{Q4}}&lt;/span&gt;&lt;/p&gt;",
    "hint": "&lt;p&gt;Note the position of each number.&lt;/p&gt;",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"400+{{Q3}}*10+{{Q4}}",
                "temp": true
            },
            {
                "name": "A1",
                "label": null,
                "function": "400"
            },
            {
                "name": "A2",
                "label": null,
                "function": "{{Q3}}*10"
            },
            {
                "name": "A3",
                "label": null,
                "function": "{{Q4}}"
            }
        ],
        "uniques": true
    },
    "algorithm": {
        "name": "calculateOperation",
        "params": {
            "method": "equivLiteral",
            "keyboard": "NUMERICAL"
        }
    }
}</v>
      </c>
      <c r="AA86" s="14" t="s">
        <v>381</v>
      </c>
      <c r="AB86" s="12" t="str">
        <f t="shared" si="2"/>
        <v>M2-NyO-8d-E-1</v>
      </c>
      <c r="AC86" s="12" t="str">
        <f t="shared" si="3"/>
        <v>M2-NyO-8d-E-1-EN</v>
      </c>
      <c r="AD86" s="10" t="s">
        <v>46</v>
      </c>
      <c r="AE86" s="18"/>
      <c r="AF86" s="10" t="s">
        <v>47</v>
      </c>
      <c r="AG86" s="10" t="s">
        <v>48</v>
      </c>
    </row>
    <row r="87" ht="75.0" customHeight="1">
      <c r="A87" s="6" t="s">
        <v>382</v>
      </c>
      <c r="B87" s="6" t="s">
        <v>383</v>
      </c>
      <c r="C87" s="6" t="s">
        <v>34</v>
      </c>
      <c r="D87" s="7" t="s">
        <v>35</v>
      </c>
      <c r="E87" s="6"/>
      <c r="F87" s="9" t="s">
        <v>384</v>
      </c>
      <c r="G87" s="9"/>
      <c r="H87" s="9"/>
      <c r="I87" s="6" t="s">
        <v>37</v>
      </c>
      <c r="J87" s="6" t="s">
        <v>38</v>
      </c>
      <c r="K87" s="8" t="s">
        <v>385</v>
      </c>
      <c r="L87" s="9" t="s">
        <v>283</v>
      </c>
      <c r="M87" s="24" t="s">
        <v>41</v>
      </c>
      <c r="N87" s="23" t="s">
        <v>42</v>
      </c>
      <c r="O87" s="23" t="s">
        <v>42</v>
      </c>
      <c r="P87" s="19"/>
      <c r="Q87" s="18"/>
      <c r="R87" s="17"/>
      <c r="S87" s="17"/>
      <c r="T87" s="17"/>
      <c r="U87" s="17"/>
      <c r="V87" s="17"/>
      <c r="W87" s="17"/>
      <c r="X87" s="30"/>
      <c r="Y87" s="10" t="s">
        <v>44</v>
      </c>
      <c r="Z87" s="11" t="str">
        <f t="shared" si="1"/>
        <v>{
    "id": "M2-NyO-9a-I-1-EN",
    "stimulus": "&lt;p&gt;Select the correct option.&lt;/p&gt;",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"name": "Q4",
                "label": null,
                "min": 500,
                "max": 599,
                "step": 1
            },
            {
                "name": "Q5",
                "label": null,
                "min": 500,
                "max": 599,
                "step": 1
            }
        ],
        "calculated": [
            {
                "name": "A1",
                "label": "{{Q1}} is read “{{function}}.”",
                "function": "Lemonlib.numToWords({{Q1}},'eng')"
            },
            {
                "name": "A2",
                "label": "{{Q4}} is read “{{function}}.”",
                "function": "Lemonlib.numToWords({{Q2}},'eng')",
                "incorrect": true
            },
            {
                "name": "A3",
                "label": "{{Q5}} is read “{{function}}.”",
                "function": "Lemonlib.numToWords({{Q3}},'eng')",
                "incorrect": true
            }
        ],
        "uniques": true
    },
    "algorithm": {
        "name": "trueFalse",
        "template": "Multiple choice – standard",
        "params": {
            "countCorrect": 1,
            "countIncorrect": 2,
            "showCheckIcon": true
        }
    }
}</v>
      </c>
      <c r="AA87" s="14" t="s">
        <v>386</v>
      </c>
      <c r="AB87" s="12" t="str">
        <f t="shared" si="2"/>
        <v>M2-NyO-9a-I-1</v>
      </c>
      <c r="AC87" s="12" t="str">
        <f t="shared" si="3"/>
        <v>M2-NyO-9a-I-1-EN</v>
      </c>
      <c r="AD87" s="10" t="s">
        <v>46</v>
      </c>
      <c r="AE87" s="18"/>
      <c r="AF87" s="10" t="s">
        <v>47</v>
      </c>
      <c r="AG87" s="10" t="s">
        <v>48</v>
      </c>
    </row>
    <row r="88" ht="75.0" customHeight="1">
      <c r="A88" s="6" t="s">
        <v>382</v>
      </c>
      <c r="B88" s="6" t="s">
        <v>383</v>
      </c>
      <c r="C88" s="6" t="s">
        <v>34</v>
      </c>
      <c r="D88" s="7" t="s">
        <v>35</v>
      </c>
      <c r="E88" s="6"/>
      <c r="F88" s="8" t="s">
        <v>387</v>
      </c>
      <c r="G88" s="9"/>
      <c r="H88" s="23"/>
      <c r="I88" s="24" t="s">
        <v>37</v>
      </c>
      <c r="J88" s="24" t="s">
        <v>50</v>
      </c>
      <c r="K88" s="23" t="s">
        <v>388</v>
      </c>
      <c r="L88" s="23" t="s">
        <v>178</v>
      </c>
      <c r="M88" s="24" t="s">
        <v>41</v>
      </c>
      <c r="N88" s="23" t="s">
        <v>42</v>
      </c>
      <c r="O88" s="23" t="s">
        <v>42</v>
      </c>
      <c r="P88" s="19"/>
      <c r="Q88" s="18"/>
      <c r="R88" s="17"/>
      <c r="S88" s="17"/>
      <c r="T88" s="17"/>
      <c r="U88" s="17"/>
      <c r="V88" s="17"/>
      <c r="W88" s="17"/>
      <c r="X88" s="30"/>
      <c r="Y88" s="10" t="s">
        <v>44</v>
      </c>
      <c r="Z88" s="11" t="str">
        <f t="shared" si="1"/>
        <v>{
    "id": "M2-NyO-9a-I-2-EN",
    "stimulus": "&lt;p&gt;Drag the spelling of each number to its corresponding place.&lt;/p&gt;",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"A1",
                "label": "{{Q2}}",
                "function": "Lemonlib.numToWords({{Q2}},'eng')[0].toUpperCase() + Lemonlib.numToWords({{Q2}},'eng').slice(1,)"
            },
            {
                "name": "A3",
                "label": "{{Q3}}",
                "function": "Lemonlib.numToWords({{Q3}},'eng')[0].toUpperCase() + Lemonlib.numToWords({{Q3}},'eng').slice(1,)"
            }
        ],
        "isNumToWords": true,
        "uniques": true
    },
    "algorithm": {
        "name": "linkOperationResult",
        "params": {
            "invert": true
        },
        "template": "Match list"
    }
}</v>
      </c>
      <c r="AA88" s="14" t="s">
        <v>389</v>
      </c>
      <c r="AB88" s="12" t="str">
        <f t="shared" si="2"/>
        <v>M2-NyO-9a-I-2</v>
      </c>
      <c r="AC88" s="12" t="str">
        <f t="shared" si="3"/>
        <v>M2-NyO-9a-I-2-EN</v>
      </c>
      <c r="AD88" s="10" t="s">
        <v>46</v>
      </c>
      <c r="AE88" s="18"/>
      <c r="AF88" s="10" t="s">
        <v>47</v>
      </c>
      <c r="AG88" s="10" t="s">
        <v>48</v>
      </c>
    </row>
    <row r="89" ht="75.0" customHeight="1">
      <c r="A89" s="6" t="s">
        <v>382</v>
      </c>
      <c r="B89" s="6" t="s">
        <v>383</v>
      </c>
      <c r="C89" s="6" t="s">
        <v>54</v>
      </c>
      <c r="D89" s="7" t="s">
        <v>35</v>
      </c>
      <c r="E89" s="6"/>
      <c r="F89" s="9" t="s">
        <v>181</v>
      </c>
      <c r="G89" s="23" t="s">
        <v>182</v>
      </c>
      <c r="H89" s="23"/>
      <c r="I89" s="24" t="s">
        <v>37</v>
      </c>
      <c r="J89" s="24" t="s">
        <v>57</v>
      </c>
      <c r="K89" s="9" t="s">
        <v>183</v>
      </c>
      <c r="L89" s="9" t="s">
        <v>390</v>
      </c>
      <c r="M89" s="24" t="s">
        <v>41</v>
      </c>
      <c r="N89" s="23" t="s">
        <v>42</v>
      </c>
      <c r="O89" s="23" t="s">
        <v>42</v>
      </c>
      <c r="P89" s="19"/>
      <c r="Q89" s="18"/>
      <c r="R89" s="17"/>
      <c r="S89" s="17"/>
      <c r="T89" s="17"/>
      <c r="U89" s="17"/>
      <c r="V89" s="17"/>
      <c r="W89" s="17"/>
      <c r="X89" s="30"/>
      <c r="Y89" s="10" t="s">
        <v>44</v>
      </c>
      <c r="Z89" s="11" t="str">
        <f t="shared" si="1"/>
        <v>{
    "id": "M2-NyO-9a-E-1-EN",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"500+{{Q1}}*10+{{Q2}}",
                "temp": true
            },
            {
                "name": "T2",
                "label": "{{function}}",
                "function": "Lemonlib.numToWords(500+{{Q1}}*10,'en')",
                "temp": true
            },
            {
                "name": "A1",
                "label": "{{function}}",
                "function": "Lemonlib.numToWords({{Q2}},'en')"
            }
        ],
        "uniques": true
    },
    "algorithm": {
        "name": "calculateOperation",
        "template": "Cloze with text"
    }
}</v>
      </c>
      <c r="AA89" s="14" t="s">
        <v>391</v>
      </c>
      <c r="AB89" s="12" t="str">
        <f t="shared" si="2"/>
        <v>M2-NyO-9a-E-1</v>
      </c>
      <c r="AC89" s="12" t="str">
        <f t="shared" si="3"/>
        <v>M2-NyO-9a-E-1-EN</v>
      </c>
      <c r="AD89" s="10" t="s">
        <v>46</v>
      </c>
      <c r="AE89" s="18"/>
      <c r="AF89" s="10" t="s">
        <v>47</v>
      </c>
      <c r="AG89" s="10" t="s">
        <v>48</v>
      </c>
    </row>
    <row r="90" ht="75.0" customHeight="1">
      <c r="A90" s="6" t="s">
        <v>382</v>
      </c>
      <c r="B90" s="6" t="s">
        <v>383</v>
      </c>
      <c r="C90" s="6" t="s">
        <v>54</v>
      </c>
      <c r="D90" s="7" t="s">
        <v>35</v>
      </c>
      <c r="E90" s="6"/>
      <c r="F90" s="9" t="s">
        <v>181</v>
      </c>
      <c r="G90" s="23" t="s">
        <v>392</v>
      </c>
      <c r="H90" s="23"/>
      <c r="I90" s="24" t="s">
        <v>37</v>
      </c>
      <c r="J90" s="24" t="s">
        <v>57</v>
      </c>
      <c r="K90" s="9" t="s">
        <v>187</v>
      </c>
      <c r="L90" s="9" t="s">
        <v>393</v>
      </c>
      <c r="M90" s="24" t="s">
        <v>41</v>
      </c>
      <c r="N90" s="23" t="s">
        <v>42</v>
      </c>
      <c r="O90" s="23" t="s">
        <v>42</v>
      </c>
      <c r="P90" s="19"/>
      <c r="Q90" s="18"/>
      <c r="R90" s="17"/>
      <c r="S90" s="17"/>
      <c r="T90" s="17"/>
      <c r="U90" s="17"/>
      <c r="V90" s="17"/>
      <c r="W90" s="17"/>
      <c r="X90" s="30"/>
      <c r="Y90" s="10" t="s">
        <v>44</v>
      </c>
      <c r="Z90" s="11" t="str">
        <f t="shared" si="1"/>
        <v>{
    "id": "M2-NyO-9a-E-2-EN",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"{{T1}}: five hundred and {{response}}&lt;/p&gt;",
    "seed": {
        "parameters": [
            {
                "name": "Q1",
                "label": null,
                "min": 10,
                "max": 30,
                "step": 1
            }
        ],
        "calculated": [
            {
                "name": "T1",
                "label": "{{function}}",
                "function": "500+{{Q1}}",
                "temp": true
            },
            {
                "name": "A1",
                "label": "{{function}}",
                "function": "Lemonlib.numToWords({{Q1}},'en')"
            }
        ],
        "uniques": true
    },
    "algorithm": {
        "name": "calculateOperation",
        "template": "Cloze with text"
    }
}</v>
      </c>
      <c r="AA90" s="14" t="s">
        <v>394</v>
      </c>
      <c r="AB90" s="12" t="str">
        <f t="shared" si="2"/>
        <v>M2-NyO-9a-E-2</v>
      </c>
      <c r="AC90" s="12" t="str">
        <f t="shared" si="3"/>
        <v>M2-NyO-9a-E-2-EN</v>
      </c>
      <c r="AD90" s="10" t="s">
        <v>46</v>
      </c>
      <c r="AE90" s="18"/>
      <c r="AF90" s="10" t="s">
        <v>47</v>
      </c>
      <c r="AG90" s="10" t="s">
        <v>48</v>
      </c>
    </row>
    <row r="91" ht="75.0" customHeight="1">
      <c r="A91" s="6" t="s">
        <v>382</v>
      </c>
      <c r="B91" s="6" t="s">
        <v>383</v>
      </c>
      <c r="C91" s="6" t="s">
        <v>54</v>
      </c>
      <c r="D91" s="7" t="s">
        <v>35</v>
      </c>
      <c r="E91" s="6"/>
      <c r="F91" s="9" t="s">
        <v>181</v>
      </c>
      <c r="G91" s="23" t="s">
        <v>395</v>
      </c>
      <c r="H91" s="23"/>
      <c r="I91" s="24" t="s">
        <v>37</v>
      </c>
      <c r="J91" s="24" t="s">
        <v>57</v>
      </c>
      <c r="K91" s="9" t="s">
        <v>183</v>
      </c>
      <c r="L91" s="9" t="s">
        <v>396</v>
      </c>
      <c r="M91" s="24" t="s">
        <v>41</v>
      </c>
      <c r="N91" s="23" t="s">
        <v>42</v>
      </c>
      <c r="O91" s="23" t="s">
        <v>42</v>
      </c>
      <c r="P91" s="19"/>
      <c r="Q91" s="18"/>
      <c r="R91" s="17"/>
      <c r="S91" s="17"/>
      <c r="T91" s="17"/>
      <c r="U91" s="17"/>
      <c r="V91" s="17"/>
      <c r="W91" s="17"/>
      <c r="X91" s="30"/>
      <c r="Y91" s="10" t="s">
        <v>44</v>
      </c>
      <c r="Z91" s="11" t="str">
        <f t="shared" si="1"/>
        <v>{
    "id": "M2-NyO-9a-E-3-EN",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five hundred and {{response}}-{{T2}}&lt;/p&gt;",
    "seed": {
        "parameters": [
            {
                "name": "Q1",
                "label": null,
                "min": 3,
                "max": 9,
                "step": 1
            },
            {
                "name": "Q2",
                "label": null,
                "min": 1,
                "max": 9,
                "step": 1
            }
        ],
        "calculated": [
            {
                "name": "T1",
                "label": "{{function}}",
                "function": "500+{{Q1}}*10+{{Q2}}",
                "temp": true
            },
            {
                "name": "T2",
                "label": "{{function}}",
                "function": "Lemonlib.numToWords({{Q2}},'en')",
                "temp": true
            },
            {
                "name": "A1",
                "label": "{{function}}",
                "function": "Lemonlib.numToWords({{Q1}}*10,'en')"
            }
        ],
        "uniques": true
    },
    "algorithm": {
        "name": "calculateOperation",
        "template": "Cloze with text"
    }
}</v>
      </c>
      <c r="AA91" s="14" t="s">
        <v>397</v>
      </c>
      <c r="AB91" s="12" t="str">
        <f t="shared" si="2"/>
        <v>M2-NyO-9a-E-3</v>
      </c>
      <c r="AC91" s="12" t="str">
        <f t="shared" si="3"/>
        <v>M2-NyO-9a-E-3-EN</v>
      </c>
      <c r="AD91" s="10" t="s">
        <v>46</v>
      </c>
      <c r="AE91" s="18"/>
      <c r="AF91" s="10" t="s">
        <v>47</v>
      </c>
      <c r="AG91" s="10" t="s">
        <v>48</v>
      </c>
    </row>
    <row r="92" ht="75.0" customHeight="1">
      <c r="A92" s="6" t="s">
        <v>382</v>
      </c>
      <c r="B92" s="6" t="s">
        <v>383</v>
      </c>
      <c r="C92" s="6" t="s">
        <v>54</v>
      </c>
      <c r="D92" s="7" t="s">
        <v>35</v>
      </c>
      <c r="E92" s="6"/>
      <c r="F92" s="9" t="s">
        <v>181</v>
      </c>
      <c r="G92" s="23" t="s">
        <v>193</v>
      </c>
      <c r="H92" s="23"/>
      <c r="I92" s="24" t="s">
        <v>37</v>
      </c>
      <c r="J92" s="24" t="s">
        <v>57</v>
      </c>
      <c r="K92" s="9" t="s">
        <v>194</v>
      </c>
      <c r="L92" s="9" t="s">
        <v>398</v>
      </c>
      <c r="M92" s="24" t="s">
        <v>41</v>
      </c>
      <c r="N92" s="23" t="s">
        <v>42</v>
      </c>
      <c r="O92" s="23" t="s">
        <v>42</v>
      </c>
      <c r="P92" s="19"/>
      <c r="Q92" s="18"/>
      <c r="R92" s="17"/>
      <c r="S92" s="17"/>
      <c r="T92" s="17"/>
      <c r="U92" s="17"/>
      <c r="V92" s="17"/>
      <c r="W92" s="17"/>
      <c r="X92" s="30"/>
      <c r="Y92" s="10" t="s">
        <v>44</v>
      </c>
      <c r="Z92" s="11" t="str">
        <f t="shared" si="1"/>
        <v>{
    "id": "M2-NyO-9a-E-4-EN",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"500+{{Q1}}",
                "temp": true
            },
            {
                "name": "T2",
                "label": "{{function}}",
                "function": "Lemonlib.numToWords({{Q1}},'en')",
                "temp": true
            },
            {
                "name": "A1",
                "label": "five hundred",
                "function": ""
            }
        ],
        "uniques": true
    },
    "algorithm": {
        "name": "calculateOperation",
        "template": "Cloze with text"
    }
}</v>
      </c>
      <c r="AA92" s="14" t="s">
        <v>399</v>
      </c>
      <c r="AB92" s="12" t="str">
        <f t="shared" si="2"/>
        <v>M2-NyO-9a-E-4</v>
      </c>
      <c r="AC92" s="12" t="str">
        <f t="shared" si="3"/>
        <v>M2-NyO-9a-E-4-EN</v>
      </c>
      <c r="AD92" s="10" t="s">
        <v>46</v>
      </c>
      <c r="AE92" s="18"/>
      <c r="AF92" s="10" t="s">
        <v>47</v>
      </c>
      <c r="AG92" s="10" t="s">
        <v>48</v>
      </c>
    </row>
    <row r="93" ht="75.0" customHeight="1">
      <c r="A93" s="6" t="s">
        <v>400</v>
      </c>
      <c r="B93" s="6" t="s">
        <v>401</v>
      </c>
      <c r="C93" s="6" t="s">
        <v>34</v>
      </c>
      <c r="D93" s="7" t="s">
        <v>35</v>
      </c>
      <c r="E93" s="6"/>
      <c r="F93" s="23" t="s">
        <v>66</v>
      </c>
      <c r="G93" s="25" t="s">
        <v>402</v>
      </c>
      <c r="H93" s="23"/>
      <c r="I93" s="24" t="s">
        <v>37</v>
      </c>
      <c r="J93" s="24" t="s">
        <v>68</v>
      </c>
      <c r="K93" s="23" t="s">
        <v>403</v>
      </c>
      <c r="L93" s="23" t="s">
        <v>404</v>
      </c>
      <c r="M93" s="24" t="s">
        <v>41</v>
      </c>
      <c r="N93" s="23" t="s">
        <v>42</v>
      </c>
      <c r="O93" s="23" t="s">
        <v>42</v>
      </c>
      <c r="P93" s="17"/>
      <c r="Q93" s="18"/>
      <c r="R93" s="17"/>
      <c r="S93" s="17"/>
      <c r="T93" s="17"/>
      <c r="U93" s="17"/>
      <c r="V93" s="17"/>
      <c r="W93" s="17"/>
      <c r="X93" s="30"/>
      <c r="Y93" s="10" t="s">
        <v>44</v>
      </c>
      <c r="Z93" s="11" t="str">
        <f t="shared" si="1"/>
        <v>{
    "id": "M2-NyO-9b-I-1-EN",
    "stimulus": "&lt;p&gt;Drag the correct number.&lt;/p&gt;",
    "hint": "&lt;p&gt;The position of each digit determines the way in which the number is read and spelled.&lt;/p&gt;",
    "feedback": "&lt;p&gt;The position of each digit determines the way in which the number is read and spelled.&lt;/p&gt;",
    "template": "&lt;p&gt;The number “{{T1}}” is written as {{response}}.&lt;/p&gt;",
    "seed": {
        "parameters": [
            {
                "name": "Q1",
                "label": null,
                "min": 500,
                "max": 599,
                "step": 1
            },
            {
                "name": "Q2",
                "label": null,
                "min": 500,
                "max": 599,
                "step": 1
            },
            {
                "name": "Q3",
                "label": null,
                "min": 500,
                "max": 599,
                "step": 1
            }
        ],
        "calculated": [
            {
                "name": "T1",
                "label": "{{function}}",
                "function": "Lemonlib.numToWords({{Q1}},'en')",
                "temp": true
            },
            {
                "name": "A1",
                "label": "{{function}}",
                "function": "{{Q1}}"
            },
            {
                "name": "A2",
                "label": "{{function}}",
                "function": "{{Q2}}",
                "incorrect": true
            },
            {
                "name": "A3",
                "label": "{{function}}",
                "function": "{{Q3}}",
                "incorrect": true
            }
        ],
        "uniques": true
    },
    "algorithm": {
        "name": "calculateOperation",
        "template": "Cloze with drag &amp; drop",
        "params": {
            "keyboard": "NUMERICAL"
        }
    }
}</v>
      </c>
      <c r="AA93" s="14" t="s">
        <v>405</v>
      </c>
      <c r="AB93" s="12" t="str">
        <f t="shared" si="2"/>
        <v>M2-NyO-9b-I-1</v>
      </c>
      <c r="AC93" s="12" t="str">
        <f t="shared" si="3"/>
        <v>M2-NyO-9b-I-1-EN</v>
      </c>
      <c r="AD93" s="10" t="s">
        <v>46</v>
      </c>
      <c r="AE93" s="18"/>
      <c r="AF93" s="10" t="s">
        <v>47</v>
      </c>
      <c r="AG93" s="10" t="s">
        <v>48</v>
      </c>
    </row>
    <row r="94" ht="75.0" customHeight="1">
      <c r="A94" s="6" t="s">
        <v>400</v>
      </c>
      <c r="B94" s="6" t="s">
        <v>401</v>
      </c>
      <c r="C94" s="6" t="s">
        <v>34</v>
      </c>
      <c r="D94" s="7" t="s">
        <v>35</v>
      </c>
      <c r="E94" s="6"/>
      <c r="F94" s="23" t="s">
        <v>406</v>
      </c>
      <c r="G94" s="23" t="s">
        <v>407</v>
      </c>
      <c r="H94" s="23"/>
      <c r="I94" s="23"/>
      <c r="J94" s="24" t="s">
        <v>75</v>
      </c>
      <c r="K94" s="23" t="s">
        <v>403</v>
      </c>
      <c r="L94" s="23" t="s">
        <v>408</v>
      </c>
      <c r="M94" s="23" t="s">
        <v>41</v>
      </c>
      <c r="N94" s="23" t="s">
        <v>42</v>
      </c>
      <c r="O94" s="23" t="s">
        <v>42</v>
      </c>
      <c r="P94" s="17"/>
      <c r="Q94" s="18"/>
      <c r="R94" s="17"/>
      <c r="S94" s="17"/>
      <c r="T94" s="17"/>
      <c r="U94" s="17"/>
      <c r="V94" s="17"/>
      <c r="W94" s="17"/>
      <c r="X94" s="30"/>
      <c r="Y94" s="10" t="s">
        <v>44</v>
      </c>
      <c r="Z94" s="11" t="str">
        <f t="shared" si="1"/>
        <v>{
    "id": "M2-NyO-9b-I-2-EN",
    "stimulus": "&lt;p&gt;What number is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500,
                "max": 599,
                "step": 1
            },
            {
                "name": "Q2",
                "label": null,
                "min": 500,
                "max": 599,
                "step": 1
            },
            {
                "name": "Q3",
                "label": null,
                "min": 500,
                "max": 599,
                "step": 1
            }
        ],
        "calculated": [
            {
                "name": "T1",
                "label": "{{function}}",
                "function": "Lemonlib.numToWords({{Q1}},'eng')",
                "temp": true
            },
            {
                "name": "A1",
                "label": "{{function}}",
                "function": "{{Q1}}",
                "group": 1
            },
            {
                "name": "A2",
                "label": "{{function}}",
                "function": "{{Q2}}",
                "group": 1,
                "incorrect": true
            },
            {
                "name": "A3",
                "label": "{{function}}",
                "function": "{{Q3}}",
                "group": 1,
                "incorrect": true
            }
        ],
        "uniques": true
    },
    "algorithm": {
        "name": "groupResponses",
        "template": "Cloze with drop down"
    }
}</v>
      </c>
      <c r="AA94" s="14" t="s">
        <v>409</v>
      </c>
      <c r="AB94" s="12" t="str">
        <f t="shared" si="2"/>
        <v>M2-NyO-9b-I-2</v>
      </c>
      <c r="AC94" s="12" t="str">
        <f t="shared" si="3"/>
        <v>M2-NyO-9b-I-2-EN</v>
      </c>
      <c r="AD94" s="10" t="s">
        <v>46</v>
      </c>
      <c r="AE94" s="18"/>
      <c r="AF94" s="10" t="s">
        <v>47</v>
      </c>
      <c r="AG94" s="10" t="s">
        <v>48</v>
      </c>
    </row>
    <row r="95" ht="75.0" customHeight="1">
      <c r="A95" s="6" t="s">
        <v>400</v>
      </c>
      <c r="B95" s="6" t="s">
        <v>401</v>
      </c>
      <c r="C95" s="6" t="s">
        <v>54</v>
      </c>
      <c r="D95" s="7" t="s">
        <v>35</v>
      </c>
      <c r="E95" s="6"/>
      <c r="F95" s="23" t="s">
        <v>256</v>
      </c>
      <c r="G95" s="23" t="s">
        <v>208</v>
      </c>
      <c r="H95" s="23"/>
      <c r="I95" s="23"/>
      <c r="J95" s="24" t="s">
        <v>78</v>
      </c>
      <c r="K95" s="23" t="s">
        <v>410</v>
      </c>
      <c r="L95" s="23" t="s">
        <v>309</v>
      </c>
      <c r="M95" s="24" t="s">
        <v>41</v>
      </c>
      <c r="N95" s="23" t="s">
        <v>42</v>
      </c>
      <c r="O95" s="23" t="s">
        <v>42</v>
      </c>
      <c r="P95" s="17"/>
      <c r="Q95" s="18"/>
      <c r="R95" s="17"/>
      <c r="S95" s="17"/>
      <c r="T95" s="17"/>
      <c r="U95" s="17"/>
      <c r="V95" s="17"/>
      <c r="W95" s="17"/>
      <c r="X95" s="30"/>
      <c r="Y95" s="10" t="s">
        <v>44</v>
      </c>
      <c r="Z95" s="11" t="str">
        <f t="shared" si="1"/>
        <v>{
    "id": "M2-NyO-9b-E-1-EN",
    "stimulus": "&lt;p&gt;Type the number “{{T1}}.”&lt;/p&gt;",
    "hint": "&lt;p&gt;The position of each digit determines the way in which the number is read and spelled.&lt;/p&gt;",
    "feedback": "&lt;p&gt;The position of each digit determines the way in which the number is read and spelled.&lt;/p&gt;",
    "template": "{{response}}",
    "seed": {
        "parameters": [
            {
                "name": "Q1",
                "label": null,
                "min": 500,
                "max": 599,
                "step": 1
            }
        ],
        "calculated": [
            {
                "name": "T1",
                "label": null,
                "function": " Lemonlib.numToWords({{Q1}},'eng')",
                "temp": true
            },
            {
                "name": "A1",
                "label": null,
                "function": "{{Q1}}"
            }
        ],
        "uniques": true
    },
    "algorithm": {
        "name": "calculateOperation",
        "params": {
            "method": "equivLiteral",
            "keyboard": "NUMERICAL"
        }
    }
}</v>
      </c>
      <c r="AA95" s="14" t="s">
        <v>411</v>
      </c>
      <c r="AB95" s="12" t="str">
        <f t="shared" si="2"/>
        <v>M2-NyO-9b-E-1</v>
      </c>
      <c r="AC95" s="12" t="str">
        <f t="shared" si="3"/>
        <v>M2-NyO-9b-E-1-EN</v>
      </c>
      <c r="AD95" s="10" t="s">
        <v>46</v>
      </c>
      <c r="AE95" s="18"/>
      <c r="AF95" s="10" t="s">
        <v>47</v>
      </c>
      <c r="AG95" s="10" t="s">
        <v>48</v>
      </c>
    </row>
    <row r="96" ht="75.0" customHeight="1">
      <c r="A96" s="6" t="s">
        <v>412</v>
      </c>
      <c r="B96" s="6" t="s">
        <v>413</v>
      </c>
      <c r="C96" s="6" t="s">
        <v>34</v>
      </c>
      <c r="D96" s="7" t="s">
        <v>35</v>
      </c>
      <c r="E96" s="6"/>
      <c r="F96" s="25" t="s">
        <v>414</v>
      </c>
      <c r="G96" s="23"/>
      <c r="H96" s="23"/>
      <c r="I96" s="23"/>
      <c r="J96" s="34" t="s">
        <v>415</v>
      </c>
      <c r="K96" s="23" t="s">
        <v>416</v>
      </c>
      <c r="L96" s="25" t="s">
        <v>417</v>
      </c>
      <c r="M96" s="23" t="s">
        <v>41</v>
      </c>
      <c r="N96" s="23" t="s">
        <v>99</v>
      </c>
      <c r="O96" s="23" t="s">
        <v>99</v>
      </c>
      <c r="P96" s="29"/>
      <c r="Q96" s="18"/>
      <c r="R96" s="19"/>
      <c r="S96" s="19"/>
      <c r="T96" s="17"/>
      <c r="U96" s="19"/>
      <c r="V96" s="19"/>
      <c r="W96" s="17"/>
      <c r="X96" s="18"/>
      <c r="Y96" s="10" t="s">
        <v>44</v>
      </c>
      <c r="Z96" s="11" t="str">
        <f t="shared" si="1"/>
        <v>{
    "id": "M2-NyO-9c-I-1-EN",
    "stimulus": "&lt;p&gt;Choose if these comparisons are correct or incorrect.&lt;/p&gt;",
    "hint": "&lt;p&gt;Compare the numbers starting &lt;b&gt;with the digit on the left&lt;/b&gt;.&lt;/p&gt;",
    "feedback": "&lt;p&gt;Compare the numbers starting &lt;b&gt;with the digit on the left&lt;/b&gt;:&lt;/p&gt;&lt;p style=\"text-align: center\"&gt;&lt;b&gt;{{T3}}&lt;/b&gt;{{T4}} &lt; &lt;b&gt;{{T5}}&lt;/b&gt;{{T6}}&lt;/p&gt;",
    "seed": {
        "parameters": [
            {
                "name": "Q1",
                "label": null,
                "min": 500,
                "max": 599,
                "step": 1
            },
            {
                "name": "Q2",
                "label": null,
                "min": 500,
                "max": 599,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2,
            "countIncorrect": 1,
            "showCheckIcon": false,
            "options": [
                "Correct",
                "Incorrect"
            ]
        }
    }
}</v>
      </c>
      <c r="AA96" s="14" t="s">
        <v>418</v>
      </c>
      <c r="AB96" s="12" t="str">
        <f t="shared" si="2"/>
        <v>M2-NyO-9c-I-1</v>
      </c>
      <c r="AC96" s="12" t="str">
        <f t="shared" si="3"/>
        <v>M2-NyO-9c-I-1-EN</v>
      </c>
      <c r="AD96" s="10" t="s">
        <v>46</v>
      </c>
      <c r="AE96" s="18"/>
      <c r="AF96" s="10" t="s">
        <v>47</v>
      </c>
      <c r="AG96" s="10" t="s">
        <v>48</v>
      </c>
    </row>
    <row r="97" ht="75.0" customHeight="1">
      <c r="A97" s="6" t="s">
        <v>412</v>
      </c>
      <c r="B97" s="6" t="s">
        <v>419</v>
      </c>
      <c r="C97" s="6" t="s">
        <v>34</v>
      </c>
      <c r="D97" s="7" t="s">
        <v>35</v>
      </c>
      <c r="E97" s="6"/>
      <c r="F97" s="23" t="s">
        <v>420</v>
      </c>
      <c r="G97" s="23"/>
      <c r="H97" s="23"/>
      <c r="I97" s="23"/>
      <c r="J97" s="34" t="s">
        <v>38</v>
      </c>
      <c r="K97" s="23" t="s">
        <v>421</v>
      </c>
      <c r="L97" s="23" t="s">
        <v>422</v>
      </c>
      <c r="M97" s="23" t="s">
        <v>41</v>
      </c>
      <c r="N97" s="23" t="s">
        <v>99</v>
      </c>
      <c r="O97" s="23" t="s">
        <v>99</v>
      </c>
      <c r="P97" s="29"/>
      <c r="Q97" s="18"/>
      <c r="R97" s="19"/>
      <c r="S97" s="19"/>
      <c r="T97" s="17"/>
      <c r="U97" s="19"/>
      <c r="V97" s="19"/>
      <c r="W97" s="17"/>
      <c r="X97" s="18"/>
      <c r="Y97" s="10" t="s">
        <v>44</v>
      </c>
      <c r="Z97" s="11" t="str">
        <f t="shared" si="1"/>
        <v>{
    "id": "M2-NyO-9c-I-2-EN",
    "stimulus": "&lt;p&gt;Select the number that is less than {{T1}}.&lt;/p&gt;",
    "hint": "&lt;p&gt;Compare numbers starting &lt;b&gt;with the digit on the left&lt;/b&gt;.&lt;/p&gt;",
    "feedback": "&lt;p&gt;Compare numbers starting &lt;b&gt;with the digit on the left&lt;/b&gt;:&lt;/p&gt;&lt;p style=\"text-align: center\"&gt;&lt;b&gt;{{T2}}&lt;/b&gt;{{T3}} &lt; &lt;b&gt;{{T4}}&lt;/b&gt;{{T5}}&lt;/p&gt;",
    "seed": {
        "parameters": [
            {
                "name": "Q1",
                "label": null,
                "min": 500,
                "max": 550,
                "step": 1
            },
            {
                "name": "Q2",
                "label": null,
                "min": 1,
                "max": 25,
                "step": 1
            },
            {
                "name": "Q3",
                "label": null,
                "min": 1,
                "max": 25,
                "step": 1
            },
            {
                "name": "Q4",
                "label": null,
                "min": 1,
                "max": 25,
                "step": 1
            }
        ],
        "calculated": [
            {
                "name": "T1",
                "label": "{{function}}",
                "function": "{{Q1}}+{{Q2}}",
                "temp": true
            },
            {
                "name": "A1",
                "label": "{{function}}",
                "function": "{{Q1}}"
            },
            {
                "name": "A2",
                "label": "{{function}}",
                "function": "{{Q1}}+{{Q2}}+{{Q3}}",
                "incorrect": true
            },
            {
                "name": "A3",
                "label": "{{function}}",
                "function": "{{Q1}}+{{Q2}}+{{Q4}}",
                "incorrect": true
            },
            {
                "name": "T2",
                "label": "{{function}}",
                "function": "'{{Q1}}'.substring(0, 2)",
                "temp": "true"
            },
            {
                "name": "T3",
                "label": "{{function}}",
                "function": "'{{Q1}}'.substring(2, 3)",
                "temp": "true"
            },
            {
                "name": "T4",
                "label": "{{function}}",
                "function": "'{{T1}}'.substring(0, 2)",
                "temp": "true"
            },
            {
                "name": "T5",
                "label": "{{function}}",
                "function": "'{{T1}}'.substring(2, 3)",
                "temp": "true"
            }
        ],
        "uniques": true
    },
    "algorithm": {
        "name": "trueFalse",
        "template": "Multiple choice – standard",
        "params": {
            "countCorrect": 1,
            "countIncorrect": 2,
            "showCheckIcon": false,
            "columns": 3
        }
    }
}</v>
      </c>
      <c r="AA97" s="14" t="s">
        <v>423</v>
      </c>
      <c r="AB97" s="12" t="str">
        <f t="shared" si="2"/>
        <v>M2-NyO-9c-I-2</v>
      </c>
      <c r="AC97" s="12" t="str">
        <f t="shared" si="3"/>
        <v>M2-NyO-9c-I-2-EN</v>
      </c>
      <c r="AD97" s="10" t="s">
        <v>46</v>
      </c>
      <c r="AE97" s="18"/>
      <c r="AF97" s="10" t="s">
        <v>47</v>
      </c>
      <c r="AG97" s="10" t="s">
        <v>48</v>
      </c>
    </row>
    <row r="98" ht="75.0" customHeight="1">
      <c r="A98" s="6" t="s">
        <v>412</v>
      </c>
      <c r="B98" s="6" t="s">
        <v>413</v>
      </c>
      <c r="C98" s="6" t="s">
        <v>54</v>
      </c>
      <c r="D98" s="7" t="s">
        <v>35</v>
      </c>
      <c r="E98" s="6"/>
      <c r="F98" s="25" t="s">
        <v>424</v>
      </c>
      <c r="G98" s="23" t="s">
        <v>425</v>
      </c>
      <c r="H98" s="23"/>
      <c r="I98" s="23"/>
      <c r="J98" s="24" t="s">
        <v>68</v>
      </c>
      <c r="K98" s="23" t="s">
        <v>416</v>
      </c>
      <c r="L98" s="23" t="s">
        <v>426</v>
      </c>
      <c r="M98" s="23" t="s">
        <v>41</v>
      </c>
      <c r="N98" s="23" t="s">
        <v>99</v>
      </c>
      <c r="O98" s="23" t="s">
        <v>99</v>
      </c>
      <c r="P98" s="29"/>
      <c r="Q98" s="18"/>
      <c r="R98" s="19"/>
      <c r="S98" s="19"/>
      <c r="T98" s="17"/>
      <c r="U98" s="19"/>
      <c r="V98" s="19"/>
      <c r="W98" s="19"/>
      <c r="X98" s="18"/>
      <c r="Y98" s="10" t="s">
        <v>44</v>
      </c>
      <c r="Z98" s="11" t="str">
        <f t="shared" si="1"/>
        <v>{
    "id": "M2-NyO-9c-E-1-EN",
    "stimulus": "&lt;p&gt;Drag the numbers to make this comparison happen.&lt;/p&gt;",
    "feedback": "&lt;p&gt;Compare numbers starting &lt;b&gt;with the digit on the left&lt;/b&gt;:&lt;/p&gt;&lt;p style=\"text-align: center\"&gt;&lt;b&gt;{{T3}}&lt;/b&gt;{{T4}} &lt; &lt;b&gt;{{T5}}&lt;/b&gt;{{T6}}&lt;/p&gt;",
    "hint": "&lt;p&gt;Compares numbers starting &lt;b&gt;with the digit on the left&lt;/b&gt;.&lt;/p&gt;",
    "template": "&lt;p style=\"text-align: center\"&gt;{{response}} &lt; {{response}}&lt;/p&gt;",
    "seed": {
        "parameters": [
            {
                "name": "Q1",
                "label": null,
                "min": 500,
                "max": 599,
                "step": 1
            },
            {
                "name": "Q2",
                "label": null,
                "min": 500,
                "max": 599,
                "step": 1
            }
        ],
        "calculated": [
            {
                "name": "A1",
                "label": "{{function}}",
                "function": "math.min({{Q1}},{{Q2}})"
            },
            {
                "name": "A2",
                "label": "{{function}}",
                "function": "math.max({{Q1}},{{Q2}})"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8" s="14" t="s">
        <v>427</v>
      </c>
      <c r="AB98" s="12" t="str">
        <f t="shared" si="2"/>
        <v>M2-NyO-9c-E-1</v>
      </c>
      <c r="AC98" s="12" t="str">
        <f t="shared" si="3"/>
        <v>M2-NyO-9c-E-1-EN</v>
      </c>
      <c r="AD98" s="10" t="s">
        <v>46</v>
      </c>
      <c r="AE98" s="18"/>
      <c r="AF98" s="10" t="s">
        <v>47</v>
      </c>
      <c r="AG98" s="10" t="s">
        <v>48</v>
      </c>
    </row>
    <row r="99" ht="75.0" customHeight="1">
      <c r="A99" s="6" t="s">
        <v>412</v>
      </c>
      <c r="B99" s="6" t="s">
        <v>419</v>
      </c>
      <c r="C99" s="6" t="s">
        <v>54</v>
      </c>
      <c r="D99" s="7" t="s">
        <v>35</v>
      </c>
      <c r="E99" s="6"/>
      <c r="F99" s="25" t="s">
        <v>424</v>
      </c>
      <c r="G99" s="23" t="s">
        <v>102</v>
      </c>
      <c r="H99" s="23"/>
      <c r="I99" s="23"/>
      <c r="J99" s="24" t="s">
        <v>68</v>
      </c>
      <c r="K99" s="23" t="s">
        <v>428</v>
      </c>
      <c r="L99" s="23" t="s">
        <v>429</v>
      </c>
      <c r="M99" s="23" t="s">
        <v>41</v>
      </c>
      <c r="N99" s="23" t="s">
        <v>99</v>
      </c>
      <c r="O99" s="23" t="s">
        <v>99</v>
      </c>
      <c r="P99" s="29"/>
      <c r="Q99" s="18"/>
      <c r="R99" s="19"/>
      <c r="S99" s="19"/>
      <c r="T99" s="17"/>
      <c r="U99" s="19"/>
      <c r="V99" s="19"/>
      <c r="W99" s="19"/>
      <c r="X99" s="18"/>
      <c r="Y99" s="10" t="s">
        <v>44</v>
      </c>
      <c r="Z99" s="11" t="str">
        <f t="shared" si="1"/>
        <v>{
    "id": "M2-NyO-9c-E-2-EN",
    "stimulus": "&lt;p&gt;Drag the numbers to make this comparison happen.&lt;/p&gt;",
    "feedback": "&lt;p&gt;Compare numbers starting &lt;b&gt;with the digit on the left&lt;/b&gt;:&lt;/p&gt;&lt;p style=\"text-align: center\"&gt;&lt;b&gt;{{T5}}&lt;/b&gt;{{T6}} &gt; &lt;b&gt;{{T3}}&lt;/b&gt;{{T4}}&lt;/p&gt;",
    "hint": "&lt;p&gt;Compares numbers starting &lt;b&gt;with the digit on the left&lt;/b&gt;.&lt;/p&gt;",
    "template": "&lt;p style=\"text-align: center\"&gt;{{response}} &gt; {{response}}&lt;/p&gt;",
    "seed": {
        "parameters": [
            {
                "name": "Q1",
                "label": null,
                "min": 500,
                "max": 599,
                "step": 1
            },
            {
                "name": "Q2",
                "label": null,
                "min": 500,
                "max": 599,
                "step": 1
            }
        ],
        "calculated": [
            {
                "name": "A1",
                "label": "{{function}}",
                "function": "math.max({{Q1}},{{Q2}})"
            },
            {
                "name": "A2",
                "label": "{{function}}",
                "function": "math.min({{Q1}},{{Q2}})"
            },
            {
                "name": "T1",
                "label": "{{function}}",
                "function": "math.min({{Q1}},{{Q2}})",
                "temp": "true"
            },
            {
                "name": "T2",
                "label": "{{function}}",
                "function": "math.max({{Q1}},{{Q2}})",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99" s="14" t="s">
        <v>430</v>
      </c>
      <c r="AB99" s="12" t="str">
        <f t="shared" si="2"/>
        <v>M2-NyO-9c-E-2</v>
      </c>
      <c r="AC99" s="12" t="str">
        <f t="shared" si="3"/>
        <v>M2-NyO-9c-E-2-EN</v>
      </c>
      <c r="AD99" s="10" t="s">
        <v>46</v>
      </c>
      <c r="AE99" s="18"/>
      <c r="AF99" s="10" t="s">
        <v>47</v>
      </c>
      <c r="AG99" s="10" t="s">
        <v>48</v>
      </c>
    </row>
    <row r="100" ht="75.0" customHeight="1">
      <c r="A100" s="6" t="s">
        <v>431</v>
      </c>
      <c r="B100" s="6" t="s">
        <v>432</v>
      </c>
      <c r="C100" s="6" t="s">
        <v>34</v>
      </c>
      <c r="D100" s="7" t="s">
        <v>35</v>
      </c>
      <c r="E100" s="6"/>
      <c r="F100" s="8" t="s">
        <v>433</v>
      </c>
      <c r="G100" s="9"/>
      <c r="H100" s="9"/>
      <c r="I100" s="9"/>
      <c r="J100" s="6" t="s">
        <v>38</v>
      </c>
      <c r="K100" s="9" t="s">
        <v>434</v>
      </c>
      <c r="L100" s="9" t="s">
        <v>435</v>
      </c>
      <c r="M100" s="9" t="s">
        <v>41</v>
      </c>
      <c r="N100" s="9" t="s">
        <v>86</v>
      </c>
      <c r="O100" s="9" t="s">
        <v>87</v>
      </c>
      <c r="P100" s="17"/>
      <c r="Q100" s="18"/>
      <c r="R100" s="17"/>
      <c r="S100" s="17"/>
      <c r="T100" s="17"/>
      <c r="U100" s="17"/>
      <c r="V100" s="17"/>
      <c r="W100" s="17"/>
      <c r="X100" s="30"/>
      <c r="Y100" s="10" t="s">
        <v>44</v>
      </c>
      <c r="Z100" s="11" t="str">
        <f t="shared" si="1"/>
        <v>{
    "id": "M2-NyO-9d-I-1-EN",
    "stimulus": "&lt;p&gt;Select the correct decomposition.&lt;/p&gt;",
    "hint": "&lt;p&gt;Note the position of each number.&lt;/p&gt;",
    "feedback": "&lt;p&gt;To decompose a number you have to look at the position of each number:&lt;/p&gt;&lt;p style=\"text-align: center\"&gt;&lt;span style=\"color: #2C9CDC\"&gt;5&lt;/span&gt;&lt;span style=\"color: #E3360C\"&gt;{{Q1}}&lt;/span&gt;&lt;span style=\"color: #2CC133\"&gt;{{Q2}}&lt;/span&gt; = &lt;span style=\"color: #2C9CDC\"&gt;500&lt;/span&gt; + &lt;span style=\"color: #E3360C\"&gt;{{Q1}}0&lt;/span&gt; + &lt;span style=\"color: #2CC133\"&gt;{{Q2}}&lt;/span&gt;&lt;/p&gt;",
    "seed": {
        "parameters": [
            {
                "name": "Q1",
                "label": null,
                "min": 2,
                "max": 9,
                "step": 1
            },
            {
                "name": "Q2",
                "label": null,
                "min": 2,
                "max": 9,
                "step": 1
            }
        ],
        "calculated": [
            {
                "name": "T1",
                "label": "{{function}}",
                "function": "500+{{Q1}}*10+{{Q2}}",
                "temp": true
            },
            {
                "name": "A1",
                "label": "{{function}}",
                "function": "{{T1}} = 5 hundreds, {{Q1}} tens and {{Q2}} ones"
            },
            {
                "name": "A2",
                "label": "{{function}}",
                "function": "{{T1}} = {{Q2}} hundreds, 5 tens and {{Q1}} ones",
                "incorrect": true
            },
            {
                "name": "A3",
                "label": "{{function}}",
                "function": "{{T1}} = 5 hundreds, {{Q2}} tens and {{Q1}} ones",
                "incorrect": true
            }
        ],
        "uniques": true
    },
    "algorithm": {
        "name": "trueFalse",
        "template": "Multiple choice – standard",
        "params": {
            "countCorrect": 1,
            "countIncorrect": 2,
            "showCheckIcon": true
        }
    }
}</v>
      </c>
      <c r="AA100" s="14" t="s">
        <v>436</v>
      </c>
      <c r="AB100" s="12" t="str">
        <f t="shared" si="2"/>
        <v>M2-NyO-9d-I-1</v>
      </c>
      <c r="AC100" s="12" t="str">
        <f t="shared" si="3"/>
        <v>M2-NyO-9d-I-1-EN</v>
      </c>
      <c r="AD100" s="10" t="s">
        <v>46</v>
      </c>
      <c r="AE100" s="18"/>
      <c r="AF100" s="10" t="s">
        <v>47</v>
      </c>
      <c r="AG100" s="10" t="s">
        <v>48</v>
      </c>
    </row>
    <row r="101" ht="75.0" customHeight="1">
      <c r="A101" s="6" t="s">
        <v>431</v>
      </c>
      <c r="B101" s="6" t="s">
        <v>432</v>
      </c>
      <c r="C101" s="6" t="s">
        <v>54</v>
      </c>
      <c r="D101" s="7" t="s">
        <v>35</v>
      </c>
      <c r="E101" s="6"/>
      <c r="F101" s="9" t="s">
        <v>437</v>
      </c>
      <c r="G101" s="9" t="s">
        <v>227</v>
      </c>
      <c r="H101" s="9"/>
      <c r="I101" s="9"/>
      <c r="J101" s="6" t="s">
        <v>78</v>
      </c>
      <c r="K101" s="9" t="s">
        <v>91</v>
      </c>
      <c r="L101" s="9" t="s">
        <v>438</v>
      </c>
      <c r="M101" s="6" t="s">
        <v>41</v>
      </c>
      <c r="N101" s="9" t="s">
        <v>86</v>
      </c>
      <c r="O101" s="9" t="s">
        <v>87</v>
      </c>
      <c r="P101" s="17"/>
      <c r="Q101" s="18"/>
      <c r="R101" s="17"/>
      <c r="S101" s="17"/>
      <c r="T101" s="17"/>
      <c r="U101" s="17"/>
      <c r="V101" s="17"/>
      <c r="W101" s="17"/>
      <c r="X101" s="30"/>
      <c r="Y101" s="10" t="s">
        <v>44</v>
      </c>
      <c r="Z101" s="11" t="str">
        <f t="shared" si="1"/>
        <v>{
    "id": "M2-NyO-9d-E-1-EN",
    "stimulus": "&lt;p&gt;Use this example to write the following decomposition.&lt;/p&gt;&lt;p style=\"text-align: center\"&gt;5{{Q1}}{{Q2}} = 500 + {{Q1}}0 + {{Q2}}&lt;/p&gt;",
    "template": "&lt;p style=\"text-align: center\"&gt;{{T1}} = {{response}} + {{response}} + {{response}}&lt;/p&gt;",
    "hint": "&lt;p&gt;Pay attention to the position of each number.&lt;/p&gt;",
    "feedback": "&lt;p&gt;To decompose a number, pay attention to the position of each digit:&lt;/p&gt;&lt;p style=\"text-align: center\"&gt;&lt;span style=\"color: #2C9CDC\"&gt;5&lt;/span&gt;&lt;span style=\"color: #E3360C\"&gt;{{Q3}}&lt;/span&gt;&lt;span style=\"color: #2CC133\"&gt;{{Q4}}&lt;/span&gt; = &lt;span style=\"color: #2C9CDC\"&gt;500&lt;/span&gt; + &lt;span style=\"color: #E3360C\"&gt;{{Q3}}0&lt;/span&gt; + &lt;span style=\"color: #2CC133\"&gt;{{Q4}}&lt;/span&gt;&lt;/p&gt;",
    "seed": {
        "parameters": [
            {
                "name": "Q1",
                "label": null,
                "min": 1,
                "max": 9,
                "step": 1
            },
            {
                "name": "Q2",
                "label": null,
                "min": 1,
                "max": 9,
                "step": 1
            },
            {
                "name": "Q3",
                "label": null,
                "min": 1,
                "max": 9,
                "step": 1
            },
            {
                "name": "Q4",
                "label": null,
                "min": 1,
                "max": 9,
                "step": 1
            }
        ],
        "calculated": [
            {
                "name": "T1",
                "label": "{{function}}",
                "function": "500+{{Q3}}*10+{{Q4}}",
                "temp": true
            },
            {
                "name": "A1",
                "label": "{{function}}",
                "function": "500"
            },
            {
                "name": "A2",
                "label": "{{function}}",
                "function": "{{Q3}}*10"
            },
            {
                "name": "A3",
                "label": "{{function}}",
                "function": "{{Q4}}"
            }
        ],
        "uniques": true
    },
    "algorithm": {
        "name": "calculateOperation",
        "params": {
            "method": "equivLiteral",
            "keyboard": "NUMERICAL"
        }
    }
}</v>
      </c>
      <c r="AA101" s="14" t="s">
        <v>439</v>
      </c>
      <c r="AB101" s="12" t="str">
        <f t="shared" si="2"/>
        <v>M2-NyO-9d-E-1</v>
      </c>
      <c r="AC101" s="12" t="str">
        <f t="shared" si="3"/>
        <v>M2-NyO-9d-E-1-EN</v>
      </c>
      <c r="AD101" s="10" t="s">
        <v>46</v>
      </c>
      <c r="AE101" s="18"/>
      <c r="AF101" s="10" t="s">
        <v>47</v>
      </c>
      <c r="AG101" s="10" t="s">
        <v>48</v>
      </c>
    </row>
    <row r="102" ht="75.0" customHeight="1">
      <c r="A102" s="6" t="s">
        <v>440</v>
      </c>
      <c r="B102" s="6" t="s">
        <v>441</v>
      </c>
      <c r="C102" s="6" t="s">
        <v>34</v>
      </c>
      <c r="D102" s="7" t="s">
        <v>35</v>
      </c>
      <c r="E102" s="6"/>
      <c r="F102" s="23" t="s">
        <v>442</v>
      </c>
      <c r="G102" s="25" t="s">
        <v>443</v>
      </c>
      <c r="H102" s="23"/>
      <c r="I102" s="24" t="s">
        <v>37</v>
      </c>
      <c r="J102" s="24" t="s">
        <v>75</v>
      </c>
      <c r="K102" s="23" t="s">
        <v>444</v>
      </c>
      <c r="L102" s="23" t="s">
        <v>445</v>
      </c>
      <c r="M102" s="24" t="s">
        <v>41</v>
      </c>
      <c r="N102" s="23" t="s">
        <v>42</v>
      </c>
      <c r="O102" s="23" t="s">
        <v>42</v>
      </c>
      <c r="P102" s="17"/>
      <c r="Q102" s="18"/>
      <c r="R102" s="17"/>
      <c r="S102" s="17"/>
      <c r="T102" s="17"/>
      <c r="U102" s="17"/>
      <c r="V102" s="17"/>
      <c r="W102" s="17"/>
      <c r="X102" s="30"/>
      <c r="Y102" s="10" t="s">
        <v>44</v>
      </c>
      <c r="Z102" s="11" t="str">
        <f t="shared" si="1"/>
        <v>{
    "id": "M2-NyO-10a-I-1-EN",
    "stimulus": "&lt;p&gt;Choose the correct option.&lt;/p&gt;",
    "template": "&lt;p&gt;The number {{Q1}} is spelled {{response}}.&lt;/p&gt;",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"Lemonlib.numToWords({{Q1}},'eng')",
                "group": 1
            },
            {
                "name": "A2",
                "label": "{{function}}",
                "function": " Lemonlib.numToWords({{Q2}},'eng')",
                "group": 1,
                "incorrect": true
            },
            {
                "name": "A3",
                "label": "{{function}}",
                "function": " Lemonlib.numToWords({{Q3}},'eng')",
                "group": 1,
                "incorrect": true
            }
        ],
        "uniques": true
    },
    "algorithm": {
        "name": "groupResponses",
        "template": "Cloze with drop down"
    }
}</v>
      </c>
      <c r="AA102" s="14" t="s">
        <v>446</v>
      </c>
      <c r="AB102" s="12" t="str">
        <f t="shared" si="2"/>
        <v>M2-NyO-10a-I-1</v>
      </c>
      <c r="AC102" s="12" t="str">
        <f t="shared" si="3"/>
        <v>M2-NyO-10a-I-1-EN</v>
      </c>
      <c r="AD102" s="10" t="s">
        <v>46</v>
      </c>
      <c r="AE102" s="18"/>
      <c r="AF102" s="10" t="s">
        <v>47</v>
      </c>
      <c r="AG102" s="10" t="s">
        <v>48</v>
      </c>
    </row>
    <row r="103" ht="75.0" customHeight="1">
      <c r="A103" s="6" t="s">
        <v>440</v>
      </c>
      <c r="B103" s="6" t="s">
        <v>441</v>
      </c>
      <c r="C103" s="6" t="s">
        <v>34</v>
      </c>
      <c r="D103" s="7" t="s">
        <v>35</v>
      </c>
      <c r="E103" s="6"/>
      <c r="F103" s="25" t="s">
        <v>447</v>
      </c>
      <c r="G103" s="23"/>
      <c r="H103" s="23"/>
      <c r="I103" s="23"/>
      <c r="J103" s="34" t="s">
        <v>448</v>
      </c>
      <c r="K103" s="23" t="s">
        <v>444</v>
      </c>
      <c r="L103" s="25" t="s">
        <v>449</v>
      </c>
      <c r="M103" s="23" t="s">
        <v>41</v>
      </c>
      <c r="N103" s="23" t="s">
        <v>42</v>
      </c>
      <c r="O103" s="23" t="s">
        <v>42</v>
      </c>
      <c r="P103" s="17"/>
      <c r="Q103" s="18"/>
      <c r="R103" s="17"/>
      <c r="S103" s="17"/>
      <c r="T103" s="17"/>
      <c r="U103" s="17"/>
      <c r="V103" s="17"/>
      <c r="W103" s="17"/>
      <c r="X103" s="30"/>
      <c r="Y103" s="10" t="s">
        <v>44</v>
      </c>
      <c r="Z103" s="11" t="str">
        <f t="shared" si="1"/>
        <v>{
    "id": "M2-NyO-10a-I-2-EN",
    "stimulus": "&lt;p&gt;How do you read the number {{Q1}}?&lt;/p&gt;",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"{{function}}",
                "function": "Lemonlib.numToWords({{Q1}}, 'eng')[0].toUpperCase() + Lemonlib.numToWords({{Q1}}, 'eng').slice(1,)"
            },
            {
                "name": "A2",
                "label": "{{function}}",
                "function": "Lemonlib.numToWords({{Q2}}, 'eng')[0].toUpperCase() + Lemonlib.numToWords({{Q2}}, 'eng').slice(1,)",
                "incorrect": true
            },
            {
                "name": "A3",
                "label": "{{function}}",
                "function": "Lemonlib.numToWords({{Q3}}, 'eng')[0].toUpperCase() + Lemonlib.numToWords({{Q3}}, 'eng').slice(1,)",
                "incorrect": true
            }
        ],
        "uniques": true
    },
    "algorithm": {
        "name": "trueFalse",
        "template": "Choice matrix – inline",
        "params": {
            "countCorrect": 1,
            "countIncorrect": 2,
            "showCheckIcon": false,
            "options": [
                "True",
                "False"
            ]
        }
    }
}</v>
      </c>
      <c r="AA103" s="14" t="s">
        <v>450</v>
      </c>
      <c r="AB103" s="12" t="str">
        <f t="shared" si="2"/>
        <v>M2-NyO-10a-I-2</v>
      </c>
      <c r="AC103" s="12" t="str">
        <f t="shared" si="3"/>
        <v>M2-NyO-10a-I-2-EN</v>
      </c>
      <c r="AD103" s="10" t="s">
        <v>46</v>
      </c>
      <c r="AE103" s="18"/>
      <c r="AF103" s="10" t="s">
        <v>47</v>
      </c>
      <c r="AG103" s="10" t="s">
        <v>48</v>
      </c>
    </row>
    <row r="104" ht="75.0" customHeight="1">
      <c r="A104" s="6" t="s">
        <v>440</v>
      </c>
      <c r="B104" s="6" t="s">
        <v>441</v>
      </c>
      <c r="C104" s="6" t="s">
        <v>54</v>
      </c>
      <c r="D104" s="7" t="s">
        <v>35</v>
      </c>
      <c r="E104" s="6"/>
      <c r="F104" s="9" t="s">
        <v>181</v>
      </c>
      <c r="G104" s="23" t="s">
        <v>182</v>
      </c>
      <c r="H104" s="23"/>
      <c r="I104" s="24" t="s">
        <v>37</v>
      </c>
      <c r="J104" s="24" t="s">
        <v>57</v>
      </c>
      <c r="K104" s="9" t="s">
        <v>183</v>
      </c>
      <c r="L104" s="9" t="s">
        <v>451</v>
      </c>
      <c r="M104" s="24" t="s">
        <v>41</v>
      </c>
      <c r="N104" s="23" t="s">
        <v>42</v>
      </c>
      <c r="O104" s="23" t="s">
        <v>42</v>
      </c>
      <c r="P104" s="17"/>
      <c r="Q104" s="18"/>
      <c r="R104" s="19"/>
      <c r="S104" s="19"/>
      <c r="T104" s="19"/>
      <c r="U104" s="35"/>
      <c r="V104" s="17"/>
      <c r="W104" s="17"/>
      <c r="X104" s="30"/>
      <c r="Y104" s="10" t="s">
        <v>44</v>
      </c>
      <c r="Z104" s="11" t="str">
        <f t="shared" si="1"/>
        <v>{
    "id": "M2-NyO-10a-E-1-EN",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{{T2}}-{{response}}&lt;/p&gt;",
    "seed": {
        "parameters": [
            {
                "name": "Q1",
                "label": null,
                "min": 3,
                "max": 9,
                "step": 1
            },
            {
                "name": "Q2",
                "label": null,
                "min": 1,
                "max": 9,
                "step": 1
            }
        ],
        "calculated": [
            {
                "name": "T1",
                "label": "{{function}}",
                "function": "600+{{Q1}}*10+{{Q2}}",
                "temp": true
            },
            {
                "name": "T2",
                "label": "{{function}}",
                "function": "Lemonlib.numToWords(600+{{Q1}}*10,'en')",
                "temp": true
            },
            {
                "name": "A1",
                "label": "{{function}}",
                "function": "Lemonlib.numToWords({{Q2}},'en')"
            }
        ],
        "uniques": true
    },
    "algorithm": {
        "name": "calculateOperation",
        "template": "Cloze with text"
    }
}</v>
      </c>
      <c r="AA104" s="14" t="s">
        <v>452</v>
      </c>
      <c r="AB104" s="12" t="str">
        <f t="shared" si="2"/>
        <v>M2-NyO-10a-E-1</v>
      </c>
      <c r="AC104" s="12" t="str">
        <f t="shared" si="3"/>
        <v>M2-NyO-10a-E-1-EN</v>
      </c>
      <c r="AD104" s="10" t="s">
        <v>46</v>
      </c>
      <c r="AE104" s="18"/>
      <c r="AF104" s="10" t="s">
        <v>47</v>
      </c>
      <c r="AG104" s="10" t="s">
        <v>48</v>
      </c>
    </row>
    <row r="105" ht="75.0" customHeight="1">
      <c r="A105" s="6" t="s">
        <v>440</v>
      </c>
      <c r="B105" s="6" t="s">
        <v>441</v>
      </c>
      <c r="C105" s="6" t="s">
        <v>54</v>
      </c>
      <c r="D105" s="7" t="s">
        <v>35</v>
      </c>
      <c r="E105" s="6"/>
      <c r="F105" s="9" t="s">
        <v>181</v>
      </c>
      <c r="G105" s="23" t="s">
        <v>453</v>
      </c>
      <c r="H105" s="23"/>
      <c r="I105" s="24" t="s">
        <v>37</v>
      </c>
      <c r="J105" s="24" t="s">
        <v>57</v>
      </c>
      <c r="K105" s="9" t="s">
        <v>187</v>
      </c>
      <c r="L105" s="9" t="s">
        <v>454</v>
      </c>
      <c r="M105" s="24" t="s">
        <v>41</v>
      </c>
      <c r="N105" s="23" t="s">
        <v>42</v>
      </c>
      <c r="O105" s="23" t="s">
        <v>42</v>
      </c>
      <c r="P105" s="17"/>
      <c r="Q105" s="18"/>
      <c r="R105" s="19"/>
      <c r="S105" s="19"/>
      <c r="T105" s="19"/>
      <c r="U105" s="35"/>
      <c r="V105" s="17"/>
      <c r="W105" s="17"/>
      <c r="X105" s="30"/>
      <c r="Y105" s="10" t="s">
        <v>44</v>
      </c>
      <c r="Z105" s="11" t="str">
        <f t="shared" si="1"/>
        <v>{
    "id": "M2-NyO-10a-E-2-EN",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"{{T1}}: six hundred and {{response}}&lt;/p&gt;",
    "seed": {
        "parameters": [
            {
                "name": "Q1",
                "label": null,
                "min": 10,
                "max": 30,
                "step": 1
            }
        ],
        "calculated": [
            {
                "name": "T1",
                "label": "{{function}}",
                "function": "600+{{Q1}}",
                "temp": true
            },
            {
                "name": "A1",
                "label": "{{function}}",
                "function": "Lemonlib.numToWords({{Q1}},'en')"
            }
        ],
        "uniques": true
    },
    "algorithm": {
        "name": "calculateOperation",
        "template": "Cloze with text"
    }
}</v>
      </c>
      <c r="AA105" s="14" t="s">
        <v>455</v>
      </c>
      <c r="AB105" s="12" t="str">
        <f t="shared" si="2"/>
        <v>M2-NyO-10a-E-2</v>
      </c>
      <c r="AC105" s="12" t="str">
        <f t="shared" si="3"/>
        <v>M2-NyO-10a-E-2-EN</v>
      </c>
      <c r="AD105" s="10" t="s">
        <v>46</v>
      </c>
      <c r="AE105" s="18"/>
      <c r="AF105" s="10" t="s">
        <v>47</v>
      </c>
      <c r="AG105" s="10" t="s">
        <v>48</v>
      </c>
    </row>
    <row r="106" ht="75.0" customHeight="1">
      <c r="A106" s="6" t="s">
        <v>440</v>
      </c>
      <c r="B106" s="6" t="s">
        <v>441</v>
      </c>
      <c r="C106" s="6" t="s">
        <v>54</v>
      </c>
      <c r="D106" s="7" t="s">
        <v>35</v>
      </c>
      <c r="E106" s="6"/>
      <c r="F106" s="9" t="s">
        <v>181</v>
      </c>
      <c r="G106" s="23" t="s">
        <v>456</v>
      </c>
      <c r="H106" s="23"/>
      <c r="I106" s="24" t="s">
        <v>37</v>
      </c>
      <c r="J106" s="24" t="s">
        <v>57</v>
      </c>
      <c r="K106" s="9" t="s">
        <v>183</v>
      </c>
      <c r="L106" s="9" t="s">
        <v>457</v>
      </c>
      <c r="M106" s="24" t="s">
        <v>41</v>
      </c>
      <c r="N106" s="23" t="s">
        <v>42</v>
      </c>
      <c r="O106" s="23" t="s">
        <v>42</v>
      </c>
      <c r="P106" s="17"/>
      <c r="Q106" s="18"/>
      <c r="R106" s="19"/>
      <c r="S106" s="19"/>
      <c r="T106" s="19"/>
      <c r="U106" s="35"/>
      <c r="V106" s="17"/>
      <c r="W106" s="17"/>
      <c r="X106" s="30"/>
      <c r="Y106" s="10" t="s">
        <v>44</v>
      </c>
      <c r="Z106" s="11" t="str">
        <f t="shared" si="1"/>
        <v>{
    "id": "M2-NyO-10a-E-3-EN",
    "stimulus": "&lt;p&gt;How do you spell this number? Fill in the gap.&lt;/p&gt;",
    "hint": "&lt;p&gt;The position of each digit determines the way in which the number is read and spelled.&lt;/p&gt;",
    "feedback": "&lt;p&gt;The position of each digit determines the way in which the number is read and spelled.&lt;/p&gt;",
    "template": "&lt;p&gt;{{T1}}: six hundred and {{response}}-{{T2}}&lt;/p&gt;",
    "seed": {
        "parameters": [
            {
                "name": "Q1",
                "label": null,
                "min": 3,
                "max": 9,
                "step": 1
            },
            {
                "name": "Q2",
                "label": null,
                "min": 1,
                "max": 9,
                "step": 1
            }
        ],
        "calculated": [
            {
                "name": "T1",
                "label": "{{function}}",
                "function": "600+{{Q1}}*10+{{Q2}}",
                "temp": true
            },
            {
                "name": "T2",
                "label": "{{function}}",
                "function": "Lemonlib.numToWords({{Q2}},'en')",
                "temp": true
            },
            {
                "name": "A1",
                "label": "{{function}}",
                "function": "Lemonlib.numToWords({{Q1}}*10,'en')"
            }
        ],
        "uniques": true
    },
    "algorithm": {
        "name": "calculateOperation",
        "template": "Cloze with text"
    }
}</v>
      </c>
      <c r="AA106" s="14" t="s">
        <v>458</v>
      </c>
      <c r="AB106" s="12" t="str">
        <f t="shared" si="2"/>
        <v>M2-NyO-10a-E-3</v>
      </c>
      <c r="AC106" s="12" t="str">
        <f t="shared" si="3"/>
        <v>M2-NyO-10a-E-3-EN</v>
      </c>
      <c r="AD106" s="10" t="s">
        <v>46</v>
      </c>
      <c r="AE106" s="18"/>
      <c r="AF106" s="10" t="s">
        <v>47</v>
      </c>
      <c r="AG106" s="10" t="s">
        <v>48</v>
      </c>
    </row>
    <row r="107" ht="75.0" customHeight="1">
      <c r="A107" s="6" t="s">
        <v>440</v>
      </c>
      <c r="B107" s="6" t="s">
        <v>441</v>
      </c>
      <c r="C107" s="6" t="s">
        <v>54</v>
      </c>
      <c r="D107" s="7" t="s">
        <v>35</v>
      </c>
      <c r="E107" s="6"/>
      <c r="F107" s="9" t="s">
        <v>181</v>
      </c>
      <c r="G107" s="23" t="s">
        <v>193</v>
      </c>
      <c r="H107" s="23"/>
      <c r="I107" s="24" t="s">
        <v>37</v>
      </c>
      <c r="J107" s="24" t="s">
        <v>57</v>
      </c>
      <c r="K107" s="9" t="s">
        <v>194</v>
      </c>
      <c r="L107" s="9" t="s">
        <v>459</v>
      </c>
      <c r="M107" s="24" t="s">
        <v>41</v>
      </c>
      <c r="N107" s="23" t="s">
        <v>42</v>
      </c>
      <c r="O107" s="23" t="s">
        <v>42</v>
      </c>
      <c r="P107" s="17"/>
      <c r="Q107" s="18"/>
      <c r="R107" s="19"/>
      <c r="S107" s="19"/>
      <c r="T107" s="19"/>
      <c r="U107" s="35"/>
      <c r="V107" s="17"/>
      <c r="W107" s="17"/>
      <c r="X107" s="30"/>
      <c r="Y107" s="10" t="s">
        <v>44</v>
      </c>
      <c r="Z107" s="11" t="str">
        <f t="shared" si="1"/>
        <v>{
    "id": "M2-NyO-10a-E-4-EN",
    "stimulus": "&lt;p&gt;Complete the spelling of the following number.&lt;/p&gt;",
    "hint": "&lt;p&gt;The position of each digit determines the way in which the number is read and spelled.&lt;/p&gt;",
    "feedback": "&lt;p&gt;The position of each digit determines the way in which the number is read and spelled.&lt;/p&gt;",
    "template": "&lt;p&gt;{{T1}}: {{response}} and {{T2}}&lt;/p&gt;",
    "seed": {
        "parameters": [
            {
                "name": "Q1",
                "label": null,
                "min": 1,
                "max": 99,
                "step": 1
            }
        ],
        "calculated": [
            {
                "name": "T1",
                "label": "{{function}}",
                "function": "600+{{Q1}}",
                "temp": true
            },
            {
                "name": "T2",
                "label": "{{function}}",
                "function": "Lemonlib.numToWords({{Q1}},'en')",
                "temp": true
            },
            {
                "name": "A1",
                "label": "six hundred",
                "function": ""
            }
        ],
        "uniques": true
    },
    "algorithm": {
        "name": "calculateOperation",
        "template": "Cloze with text"
    }
}</v>
      </c>
      <c r="AA107" s="14" t="s">
        <v>460</v>
      </c>
      <c r="AB107" s="12" t="str">
        <f t="shared" si="2"/>
        <v>M2-NyO-10a-E-4</v>
      </c>
      <c r="AC107" s="12" t="str">
        <f t="shared" si="3"/>
        <v>M2-NyO-10a-E-4-EN</v>
      </c>
      <c r="AD107" s="10" t="s">
        <v>46</v>
      </c>
      <c r="AE107" s="18"/>
      <c r="AF107" s="10" t="s">
        <v>47</v>
      </c>
      <c r="AG107" s="10" t="s">
        <v>48</v>
      </c>
    </row>
    <row r="108" ht="75.0" customHeight="1">
      <c r="A108" s="6" t="s">
        <v>461</v>
      </c>
      <c r="B108" s="6" t="s">
        <v>462</v>
      </c>
      <c r="C108" s="6" t="s">
        <v>34</v>
      </c>
      <c r="D108" s="7" t="s">
        <v>35</v>
      </c>
      <c r="E108" s="6"/>
      <c r="F108" s="23" t="s">
        <v>463</v>
      </c>
      <c r="G108" s="23"/>
      <c r="H108" s="23"/>
      <c r="I108" s="24" t="s">
        <v>37</v>
      </c>
      <c r="J108" s="24" t="s">
        <v>50</v>
      </c>
      <c r="K108" s="23" t="s">
        <v>464</v>
      </c>
      <c r="L108" s="23" t="s">
        <v>283</v>
      </c>
      <c r="M108" s="24" t="s">
        <v>41</v>
      </c>
      <c r="N108" s="23" t="s">
        <v>42</v>
      </c>
      <c r="O108" s="23" t="s">
        <v>42</v>
      </c>
      <c r="P108" s="17"/>
      <c r="Q108" s="18"/>
      <c r="R108" s="17"/>
      <c r="S108" s="17"/>
      <c r="T108" s="17"/>
      <c r="U108" s="17"/>
      <c r="V108" s="17"/>
      <c r="W108" s="17"/>
      <c r="X108" s="18"/>
      <c r="Y108" s="10" t="s">
        <v>44</v>
      </c>
      <c r="Z108" s="11" t="str">
        <f t="shared" si="1"/>
        <v>{
    "id": "M2-NyO-10b-I-1-EN",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"isNumToWords": true,
        "uniques": true
    },
    "algorithm": {
        "name": "linkOperationResult",
        "params": {
            "invert": false
        },
        "template": "Match list"
    }
}</v>
      </c>
      <c r="AA108" s="14" t="s">
        <v>465</v>
      </c>
      <c r="AB108" s="12" t="str">
        <f t="shared" si="2"/>
        <v>M2-NyO-10b-I-1</v>
      </c>
      <c r="AC108" s="12" t="str">
        <f t="shared" si="3"/>
        <v>M2-NyO-10b-I-1-EN</v>
      </c>
      <c r="AD108" s="10" t="s">
        <v>46</v>
      </c>
      <c r="AE108" s="18"/>
      <c r="AF108" s="10" t="s">
        <v>47</v>
      </c>
      <c r="AG108" s="10" t="s">
        <v>48</v>
      </c>
    </row>
    <row r="109" ht="75.0" customHeight="1">
      <c r="A109" s="6" t="s">
        <v>461</v>
      </c>
      <c r="B109" s="6" t="s">
        <v>462</v>
      </c>
      <c r="C109" s="6" t="s">
        <v>34</v>
      </c>
      <c r="D109" s="7" t="s">
        <v>35</v>
      </c>
      <c r="E109" s="6"/>
      <c r="F109" s="23" t="s">
        <v>466</v>
      </c>
      <c r="G109" s="23" t="s">
        <v>467</v>
      </c>
      <c r="H109" s="23"/>
      <c r="I109" s="23"/>
      <c r="J109" s="24" t="s">
        <v>75</v>
      </c>
      <c r="K109" s="23" t="s">
        <v>464</v>
      </c>
      <c r="L109" s="23" t="s">
        <v>468</v>
      </c>
      <c r="M109" s="23" t="s">
        <v>41</v>
      </c>
      <c r="N109" s="23" t="s">
        <v>42</v>
      </c>
      <c r="O109" s="23" t="s">
        <v>42</v>
      </c>
      <c r="P109" s="17"/>
      <c r="Q109" s="18"/>
      <c r="R109" s="17"/>
      <c r="S109" s="17"/>
      <c r="T109" s="17"/>
      <c r="U109" s="17"/>
      <c r="V109" s="17"/>
      <c r="W109" s="17"/>
      <c r="X109" s="18"/>
      <c r="Y109" s="10" t="s">
        <v>44</v>
      </c>
      <c r="Z109" s="11" t="str">
        <f t="shared" si="1"/>
        <v>{
    "id": "M2-NyO-10b-I-2-EN",
    "stimulus": "&lt;p&gt;How do you write the number “{{T1}}”?&lt;/p&gt;",
    "template": "&lt;p&gt;{{response}}&lt;/p&gt;",
    "hint": "&lt;p&gt;The position of each digit determines the way in which the number is read and spelled.&lt;/p&gt;",
    "feedback": "&lt;p&gt;The position of each digit determines the way in which the number is read and spelled.&lt;/p&gt;",
    "seed": {
        "parameters": [
            {
                "name": "Q1",
                "label": null,
                "min": 600,
                "max": 699,
                "step": 1
            },
            {
                "name": "Q2",
                "label": null,
                "min": 600,
                "max": 699,
                "step": 1
            },
            {
                "name": "Q3",
                "label": null,
                "min": 600,
                "max": 699,
                "step": 1
            }
        ],
        "calculated": [
            {
                "name": "T1",
                "label": "{{function}}",
                "function": "Lemonlib.numToWords({{Q1}},'en')",
                "temp": true
            },
            {
                "name": "A1",
                "label": "{{Q1}}",
                "function": "",
                "group": 1
            },
            {
                "name": "A2",
                "label": "{{Q2}}",
                "function": "",
                "group": 1,
                "incorrect": true
            },
            {
                "name": "A3",
                "label": "{{Q3}}",
                "function": "",
                "group": 1,
                "incorrect": true
            }
        ],
        "uniques": true
    },
    "algorithm": {
        "name": "groupResponses",
        "template": "Cloze with drop down"
    }
}</v>
      </c>
      <c r="AA109" s="14" t="s">
        <v>469</v>
      </c>
      <c r="AB109" s="12" t="str">
        <f t="shared" si="2"/>
        <v>M2-NyO-10b-I-2</v>
      </c>
      <c r="AC109" s="12" t="str">
        <f t="shared" si="3"/>
        <v>M2-NyO-10b-I-2-EN</v>
      </c>
      <c r="AD109" s="10" t="s">
        <v>46</v>
      </c>
      <c r="AE109" s="18"/>
      <c r="AF109" s="10" t="s">
        <v>47</v>
      </c>
      <c r="AG109" s="10" t="s">
        <v>48</v>
      </c>
    </row>
    <row r="110" ht="75.0" customHeight="1">
      <c r="A110" s="6" t="s">
        <v>461</v>
      </c>
      <c r="B110" s="6" t="s">
        <v>462</v>
      </c>
      <c r="C110" s="6" t="s">
        <v>54</v>
      </c>
      <c r="D110" s="7" t="s">
        <v>35</v>
      </c>
      <c r="E110" s="6"/>
      <c r="F110" s="23" t="s">
        <v>256</v>
      </c>
      <c r="G110" s="23" t="s">
        <v>208</v>
      </c>
      <c r="H110" s="23"/>
      <c r="I110" s="23"/>
      <c r="J110" s="24" t="s">
        <v>78</v>
      </c>
      <c r="K110" s="23" t="s">
        <v>470</v>
      </c>
      <c r="L110" s="23" t="s">
        <v>309</v>
      </c>
      <c r="M110" s="24" t="s">
        <v>41</v>
      </c>
      <c r="N110" s="23" t="s">
        <v>42</v>
      </c>
      <c r="O110" s="23" t="s">
        <v>42</v>
      </c>
      <c r="P110" s="17"/>
      <c r="Q110" s="18"/>
      <c r="R110" s="17"/>
      <c r="S110" s="17"/>
      <c r="T110" s="17"/>
      <c r="U110" s="17"/>
      <c r="V110" s="17"/>
      <c r="W110" s="17"/>
      <c r="X110" s="18"/>
      <c r="Y110" s="10" t="s">
        <v>44</v>
      </c>
      <c r="Z110" s="11" t="str">
        <f t="shared" si="1"/>
        <v>{
    "id": "M2-NyO-10b-E-1-EN",
    "stimulus": "&lt;p&gt;Type the number “{{T1}}.”&lt;/p&gt;",
    "hint": "&lt;p&gt;The position of each digit determines the way in which the number is read and spelled.&lt;/p&gt;",
    "feedback": "&lt;p&gt;The position of each digit determines the way in which the number is read and spelled.&lt;/p&gt;",
    "template": "&lt;p&gt;{{response}}&lt;/p&gt;",
    "seed": {
        "parameters": [
            {
                "name": "Q1",
                "label": null,
                "min": 600,
                "max": 699,
                "step": 1
            }
        ],
        "calculated": [
            {
                "name": "T1",
                "label": null,
                "function": " Lemonlib.numToWords({{Q1}},'en')",
                "temp": true
            },
            {
                "name": "A1",
                "label": null,
                "function": "{{Q1}}"
            }
        ],
        "uniques": true
    },
    "algorithm": {
        "name": "calculateOperation",
        "params": {
            "method": "equivLiteral",
            "keyboard": "NUMERICAL"
        }
    }
}</v>
      </c>
      <c r="AA110" s="14" t="s">
        <v>471</v>
      </c>
      <c r="AB110" s="12" t="str">
        <f t="shared" si="2"/>
        <v>M2-NyO-10b-E-1</v>
      </c>
      <c r="AC110" s="12" t="str">
        <f t="shared" si="3"/>
        <v>M2-NyO-10b-E-1-EN</v>
      </c>
      <c r="AD110" s="10" t="s">
        <v>46</v>
      </c>
      <c r="AE110" s="18"/>
      <c r="AF110" s="10" t="s">
        <v>47</v>
      </c>
      <c r="AG110" s="10" t="s">
        <v>48</v>
      </c>
    </row>
    <row r="111" ht="75.0" customHeight="1">
      <c r="A111" s="6" t="s">
        <v>472</v>
      </c>
      <c r="B111" s="6" t="s">
        <v>473</v>
      </c>
      <c r="C111" s="6" t="s">
        <v>34</v>
      </c>
      <c r="D111" s="7" t="s">
        <v>35</v>
      </c>
      <c r="E111" s="6"/>
      <c r="F111" s="25" t="s">
        <v>474</v>
      </c>
      <c r="G111" s="23"/>
      <c r="H111" s="23"/>
      <c r="I111" s="23"/>
      <c r="J111" s="34" t="s">
        <v>448</v>
      </c>
      <c r="K111" s="23" t="s">
        <v>475</v>
      </c>
      <c r="L111" s="25" t="s">
        <v>476</v>
      </c>
      <c r="M111" s="23" t="s">
        <v>41</v>
      </c>
      <c r="N111" s="23" t="s">
        <v>99</v>
      </c>
      <c r="O111" s="23" t="s">
        <v>99</v>
      </c>
      <c r="P111" s="17"/>
      <c r="Q111" s="18"/>
      <c r="R111" s="17"/>
      <c r="S111" s="17"/>
      <c r="T111" s="17"/>
      <c r="U111" s="17"/>
      <c r="V111" s="17"/>
      <c r="W111" s="17"/>
      <c r="X111" s="30"/>
      <c r="Y111" s="10" t="s">
        <v>44</v>
      </c>
      <c r="Z111" s="11" t="str">
        <f t="shared" si="1"/>
        <v>{
    "id": "M2-NyO-10c-I-1-EN",
    "stimulus": "&lt;p&gt;Select the correct comparison.&lt;/p&gt;",
    "hint": "&lt;p&gt;Compare the numbers starting &lt;b&gt;with the digit on the left&lt;/b&gt;.&lt;/p&gt;",
    "feedback": "&lt;p&gt;Compare the numbers starting &lt;b&gt;with the digit on the left&lt;/b&gt;:&lt;/p&gt;&lt;p style=\"text-align: center\"&gt;&lt;b&gt;{{T3}}&lt;/b&gt;{{T4}} &lt; &lt;b&gt;{{T5}}&lt;/b&gt;{{T6}}&lt;/p&gt;",
    "seed": {
        "parameters": [
            {
                "name": "Q1",
                "label": null,
                "min": 600,
                "max": 699,
                "step": 1
            },
            {
                "name": "Q2",
                "label": null,
                "min": 600,
                "max": 699,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"'{{T2}}'.substring(0, 2)",
                "temp": "true"
            },
            {
                "name": "T4",
                "label": "{{function}}",
                "function": "'{{T2}}'.substring(2, 3)",
                "temp": "true"
            },
            {
                "name": "T5",
                "label": "{{function}}",
                "function": "'{{T1}}'.substring(0, 2)",
                "temp": "true"
            },
            {
                "name": "T6",
                "label": "{{function}}",
                "function": "'{{T1}}'.substring(2, 3)",
                "temp": "true"
            }
        ],
        "uniques": true
    },
    "algorithm": {
        "name": "trueFalse",
        "template": "Choice matrix – inline",
        "params": {
            "countCorrect": 1,
            "countIncorrect": 2,
            "showCheckIcon": false,
            "options": [
                "True",
                "False"
            ]
        }
    }
}</v>
      </c>
      <c r="AA111" s="14" t="s">
        <v>477</v>
      </c>
      <c r="AB111" s="12" t="str">
        <f t="shared" si="2"/>
        <v>M2-NyO-10c-I-1</v>
      </c>
      <c r="AC111" s="12" t="str">
        <f t="shared" si="3"/>
        <v>M2-NyO-10c-I-1-EN</v>
      </c>
      <c r="AD111" s="10" t="s">
        <v>46</v>
      </c>
      <c r="AE111" s="18"/>
      <c r="AF111" s="10" t="s">
        <v>47</v>
      </c>
      <c r="AG111" s="10" t="s">
        <v>48</v>
      </c>
    </row>
    <row r="112" ht="75.0" customHeight="1">
      <c r="A112" s="6" t="s">
        <v>472</v>
      </c>
      <c r="B112" s="6" t="s">
        <v>473</v>
      </c>
      <c r="C112" s="6" t="s">
        <v>54</v>
      </c>
      <c r="D112" s="7" t="s">
        <v>35</v>
      </c>
      <c r="E112" s="6"/>
      <c r="F112" s="8" t="s">
        <v>478</v>
      </c>
      <c r="G112" s="9" t="s">
        <v>263</v>
      </c>
      <c r="H112" s="9"/>
      <c r="I112" s="9"/>
      <c r="J112" s="6" t="s">
        <v>68</v>
      </c>
      <c r="K112" s="9" t="s">
        <v>479</v>
      </c>
      <c r="L112" s="9" t="s">
        <v>265</v>
      </c>
      <c r="M112" s="24" t="s">
        <v>41</v>
      </c>
      <c r="N112" s="23" t="s">
        <v>99</v>
      </c>
      <c r="O112" s="32" t="s">
        <v>99</v>
      </c>
      <c r="P112" s="17"/>
      <c r="Q112" s="18"/>
      <c r="R112" s="19"/>
      <c r="S112" s="19"/>
      <c r="T112" s="19"/>
      <c r="U112" s="19"/>
      <c r="V112" s="29"/>
      <c r="W112" s="17"/>
      <c r="X112" s="30"/>
      <c r="Y112" s="10" t="s">
        <v>44</v>
      </c>
      <c r="Z112" s="11" t="str">
        <f t="shared" si="1"/>
        <v>{
    "id": "M2-NyO-10c-E-1-EN",
    "stimulus": "&lt;p&gt;Drag the corresponding number so that the comparison is correct.&lt;/p&gt;",
    "feedback": "&lt;p&gt;Compare the numbers starting &lt;b&gt;with the digit on the left&lt;/b&gt;:&lt;/p&gt;&lt;p style=\"text-align: center\"&gt;&lt;b&gt;{{T3}}&lt;/b&gt;{{T4}} &lt; &lt;b&gt;{{T5}}&lt;/b&gt;{{T6}}&lt;/p&gt;",
    "hint": "&lt;p&gt;Compare the numbers starting &lt;b&gt;with the digit on the left&lt;/b&gt;.&lt;/p&gt;",
    "template": "&lt;p style=\"text-align: center\"&gt;{{Q1}} &lt;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2" s="14" t="s">
        <v>480</v>
      </c>
      <c r="AB112" s="12" t="str">
        <f t="shared" si="2"/>
        <v>M2-NyO-10c-E-1</v>
      </c>
      <c r="AC112" s="12" t="str">
        <f t="shared" si="3"/>
        <v>M2-NyO-10c-E-1-EN</v>
      </c>
      <c r="AD112" s="10" t="s">
        <v>46</v>
      </c>
      <c r="AE112" s="18"/>
      <c r="AF112" s="10" t="s">
        <v>47</v>
      </c>
      <c r="AG112" s="10" t="s">
        <v>48</v>
      </c>
    </row>
    <row r="113" ht="75.0" customHeight="1">
      <c r="A113" s="6" t="s">
        <v>472</v>
      </c>
      <c r="B113" s="6" t="s">
        <v>481</v>
      </c>
      <c r="C113" s="6" t="s">
        <v>54</v>
      </c>
      <c r="D113" s="7" t="s">
        <v>35</v>
      </c>
      <c r="E113" s="6"/>
      <c r="F113" s="8" t="s">
        <v>478</v>
      </c>
      <c r="G113" s="9" t="s">
        <v>268</v>
      </c>
      <c r="H113" s="9"/>
      <c r="I113" s="9"/>
      <c r="J113" s="6" t="s">
        <v>68</v>
      </c>
      <c r="K113" s="9" t="s">
        <v>479</v>
      </c>
      <c r="L113" s="9" t="s">
        <v>269</v>
      </c>
      <c r="M113" s="24" t="s">
        <v>41</v>
      </c>
      <c r="N113" s="23" t="s">
        <v>99</v>
      </c>
      <c r="O113" s="32" t="s">
        <v>99</v>
      </c>
      <c r="P113" s="17"/>
      <c r="Q113" s="18"/>
      <c r="R113" s="19"/>
      <c r="S113" s="19"/>
      <c r="T113" s="19"/>
      <c r="U113" s="19"/>
      <c r="V113" s="29"/>
      <c r="W113" s="17"/>
      <c r="X113" s="30"/>
      <c r="Y113" s="10" t="s">
        <v>44</v>
      </c>
      <c r="Z113" s="11" t="str">
        <f t="shared" si="1"/>
        <v>{
    "id": "M2-NyO-10c-E-2-EN",
    "stimulus": "&lt;p&gt;Drag the corresponding number so that the comparison is correct.&lt;/p&gt;",
    "feedback": "&lt;p&gt;Compare the numbers starting &lt;b&gt;with the digit on the left&lt;/b&gt;:&lt;/p&gt;&lt;p style=\"text-align: center\"&gt;&lt;b&gt;{{T3}}&lt;/b&gt;{{T4}} &gt; &lt;b&gt;{{T5}}&lt;/b&gt;{{T6}}&lt;/p&gt;",
    "hint": "&lt;p&gt;Compare the numbers starting &lt;b&gt;with the digit on the left&lt;/b&gt;.&lt;/p&gt;",
    "template": "&lt;p style=\"text-align: center\"&gt;{{Q1}} &gt; {{response}}&lt;/p&gt;",
    "seed": {
        "parameters": [
            {
                "name": "Q1",
                "label": null,
                "min": 620,
                "max": 679,
                "step": 1
            },
            {
                "name": "Q2",
                "label": null,
                "min": 1,
                "max": 20,
                "step": 1
            },
            {
                "name": "Q3",
                "label": null,
                "min": 1,
                "max": 20,
                "step": 1
            },
            {
                "name": "Q4",
                "label": null,
                "min": 1,
                "max": 20,
                "step": 1
            }
        ],
        "calculated": [
            {
                "name": "A1",
                "label": "{{function}}",
                "function": "{{Q1}}-{{Q2}}"
            },
            {
                "name": "A2",
                "label": "{{function}}",
                "function": "{{Q1}}+{{Q3}}",
                "incorrect": true
            },
            {
                "name": "A3",
                "label": "{{function}}",
                "function": "{{Q1}}+{{Q4}}",
                "incorrect": true
            },
            {
                "name": "T1",
                "label": "{{function}}",
                "function": "{{Q1}}-{{Q2}}",
                "temp": "true"
            },
            {
                "name": "T3",
                "label": "{{function}}",
                "function": "'{{Q1}}'.substring(0, 2)",
                "temp": "true"
            },
            {
                "name": "T4",
                "label": "{{function}}",
                "function": "'{{Q1}}'.substring(2, 3)",
                "temp": "true"
            },
            {
                "name": "T5",
                "label": "{{function}}",
                "function": "'{{T1}}'.substring(0, 2)",
                "temp": "true"
            },
            {
                "name": "T6",
                "label": "{{function}}",
                "function": "'{{T1}}'.substring(2, 3)",
                "temp": "true"
            }
        ],
        "uniques": true
    },
    "algorithm": {
        "name": "calculateOperation",
        "template": "Cloze with drag &amp; drop",
        "params": {
            "keyboard": "NUMERICAL"
        }
    }
}</v>
      </c>
      <c r="AA113" s="14" t="s">
        <v>482</v>
      </c>
      <c r="AB113" s="12" t="str">
        <f t="shared" si="2"/>
        <v>M2-NyO-10c-E-2</v>
      </c>
      <c r="AC113" s="12" t="str">
        <f t="shared" si="3"/>
        <v>M2-NyO-10c-E-2-EN</v>
      </c>
      <c r="AD113" s="10" t="s">
        <v>46</v>
      </c>
      <c r="AE113" s="18"/>
      <c r="AF113" s="10" t="s">
        <v>47</v>
      </c>
      <c r="AG113" s="10" t="s">
        <v>48</v>
      </c>
    </row>
    <row r="114" ht="75.0" customHeight="1">
      <c r="A114" s="6" t="s">
        <v>483</v>
      </c>
      <c r="B114" s="6" t="s">
        <v>484</v>
      </c>
      <c r="C114" s="6" t="s">
        <v>34</v>
      </c>
      <c r="D114" s="7" t="s">
        <v>35</v>
      </c>
      <c r="E114" s="6"/>
      <c r="F114" s="8" t="s">
        <v>485</v>
      </c>
      <c r="G114" s="9" t="s">
        <v>227</v>
      </c>
      <c r="H114" s="9"/>
      <c r="I114" s="9"/>
      <c r="J114" s="6" t="s">
        <v>68</v>
      </c>
      <c r="K114" s="9" t="s">
        <v>486</v>
      </c>
      <c r="L114" s="8" t="s">
        <v>487</v>
      </c>
      <c r="M114" s="9" t="s">
        <v>41</v>
      </c>
      <c r="N114" s="9" t="s">
        <v>86</v>
      </c>
      <c r="O114" s="9" t="s">
        <v>87</v>
      </c>
      <c r="P114" s="17"/>
      <c r="Q114" s="18"/>
      <c r="R114" s="17"/>
      <c r="S114" s="17"/>
      <c r="T114" s="17"/>
      <c r="U114" s="17"/>
      <c r="V114" s="17"/>
      <c r="W114" s="17"/>
      <c r="X114" s="18"/>
      <c r="Y114" s="10" t="s">
        <v>44</v>
      </c>
      <c r="Z114" s="11" t="str">
        <f t="shared" si="1"/>
        <v>{
    "id": "M2-NyO-10d-I-1-EN",
    "stimulus": "&lt;p&gt;Drag the correct numbers to decompose the number {{T1}}.&lt;/p&gt;&lt;p style=\"text-align: center\"&gt;6{{Q3}}{{Q4}} = 600 + {{Q3}}0 + {{Q4}}&lt;/p&gt;",
    "template": "&lt;p style=\"text-align: center\"&gt;{{T1}} = {{response}} + {{response}} + {{response}}&lt;/p&gt;",
    "hint": "&lt;p&gt;Notice the position of each digit.&lt;/p&gt;",
    "feedback": "&lt;p&gt;To decompose a number you have to look at the position of each digit:&lt;/p&gt;&lt;p style=\"text-align: center\"&gt;&lt;span style=\"color: #2C9CDC\"&gt;6&lt;/span&gt;&lt;span style=\"color: #E3360C\"&gt;{{Q1}}&lt;/span&gt;&lt;span style=\"color: #2CC133\"&gt;{{Q2}}&lt;/span&gt; = &lt;span style=\"color: #2C9CDC\"&gt;600&lt;/span&gt; + &lt;span style=\"color: #E3360C\"&gt;{{Q1}}0&lt;/span&gt; + &lt;span style=\"color: #2CC133\"&gt;{{Q2}}&lt;/span&gt;&lt;/p&gt;",
    "seed": {
        "parameters": [
            {
                "name": "Q1",
                "label": null,
                "min": 1,
                "max": 9,
                "step": 1
            },
            {
                "name": "Q2",
                "label": null,
                "min": 1,
                "max": 9,
                "step": 1
            },
            {
                "name": "Q3",
                "label": null,
                "min": 1,
                "max": 9,
                "step": 1
            },
            {
                "name": "Q4",
                "label": null,
                "min": 1,
                "max": 9,
                "step": 1
            }
        ],
        "calculated": [
            {
                "name": "T1",
                "label": "{{function}}",
                "function": "600+{{Q1}}*10+{{Q2}}",
                "temp": true
            },
            {
                "name": "A1",
                "label": "{{function}}",
                "function": "600"
            },
            {
                "name": "A2",
                "label": "{{function}}",
                "function": "{{Q1}}*10"
            },
            {
                "name": "A3",
                "label": "{{function}}",
                "function": "{{Q2}}"
            },
            {
                "name": "A4",
                "label": "{{function}}",
                "function": "{{Q1}}",
                "incorrect": true
            },
            {
                "name": "TO 5",
                "label": "{{function}}",
                "function": "{{Q2}}*10",
                "incorrect": true
            }
        ],
        "uniques": true
    },
    "algorithm": {
        "name": "calculateOperation",
        "template": "Cloze with drag &amp; drop",
        "params": {
            "keyboard": "NUMERICAL"
        }
    }
}</v>
      </c>
      <c r="AA114" s="14" t="s">
        <v>488</v>
      </c>
      <c r="AB114" s="12" t="str">
        <f t="shared" si="2"/>
        <v>M2-NyO-10d-I-1</v>
      </c>
      <c r="AC114" s="12" t="str">
        <f t="shared" si="3"/>
        <v>M2-NyO-10d-I-1-EN</v>
      </c>
      <c r="AD114" s="10" t="s">
        <v>46</v>
      </c>
      <c r="AE114" s="18"/>
      <c r="AF114" s="10" t="s">
        <v>47</v>
      </c>
      <c r="AG114" s="10" t="s">
        <v>48</v>
      </c>
    </row>
    <row r="115" ht="75.0" customHeight="1">
      <c r="A115" s="6" t="s">
        <v>483</v>
      </c>
      <c r="B115" s="6" t="s">
        <v>484</v>
      </c>
      <c r="C115" s="6" t="s">
        <v>54</v>
      </c>
      <c r="D115" s="7" t="s">
        <v>35</v>
      </c>
      <c r="E115" s="6"/>
      <c r="F115" s="8" t="s">
        <v>489</v>
      </c>
      <c r="G115" s="9" t="s">
        <v>227</v>
      </c>
      <c r="H115" s="9"/>
      <c r="I115" s="9"/>
      <c r="J115" s="6" t="s">
        <v>78</v>
      </c>
      <c r="K115" s="9" t="s">
        <v>91</v>
      </c>
      <c r="L115" s="9" t="s">
        <v>490</v>
      </c>
      <c r="M115" s="6" t="s">
        <v>41</v>
      </c>
      <c r="N115" s="9" t="s">
        <v>86</v>
      </c>
      <c r="O115" s="9" t="s">
        <v>87</v>
      </c>
      <c r="P115" s="17"/>
      <c r="Q115" s="18"/>
      <c r="R115" s="17"/>
      <c r="S115" s="17"/>
      <c r="T115" s="17"/>
      <c r="U115" s="17"/>
      <c r="V115" s="17"/>
      <c r="W115" s="17"/>
      <c r="X115" s="30"/>
      <c r="Y115" s="10" t="s">
        <v>44</v>
      </c>
      <c r="Z115" s="11" t="str">
        <f t="shared" si="1"/>
        <v>{
    "id": "M2-NyO-10d-E-1-EN",
    "stimulus": "&lt;p&gt;Use this sample model to type the following decomposition.&lt;/p&gt;&lt;p style=\"text-align: center\"&gt;6{{Q1}}{{Q2}} = 600 + {{Q1}}0 + {{Q2}}&lt;/p&gt;",
    "feedback": "&lt;p&gt;To decompose a number you have to look at the position of each digit:&lt;/p&gt;&lt;p style=\"text-align: center\"&gt;&lt;span style=\"color: #2C9CDC\"&gt;6&lt;/span&gt;&lt;span style=\"color: #E3360C\"&gt;{{Q3}}&lt;/span&gt;&lt;span style=\"color: #2CC133\"&gt;{{Q4}}&lt;/span&gt; = &lt;span style=\"color: #2C9CDC\"&gt;600&lt;/span&gt;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"600+{{Q3}}*10+{{Q4}}",
                "temp": true
            },
            {
                "name": "A1",
                "label": null,
                "function": "600"
            },
            {
                "name": "A2",
                "label": null,
                "function": "{{Q3}}*10"
            },
            {
                "name": "A3",
                "label": null,
                "function": "{{Q4}}"
            }
        ],
        "uniques": true
    },
    "algorithm": {
        "name": "calculateOperation",
        "params": {
            "method": "equivLiteral",
            "keyboard": "NUMERICAL"
        }
    }
}</v>
      </c>
      <c r="AA115" s="14" t="s">
        <v>491</v>
      </c>
      <c r="AB115" s="12" t="str">
        <f t="shared" si="2"/>
        <v>M2-NyO-10d-E-1</v>
      </c>
      <c r="AC115" s="12" t="str">
        <f t="shared" si="3"/>
        <v>M2-NyO-10d-E-1-EN</v>
      </c>
      <c r="AD115" s="10" t="s">
        <v>46</v>
      </c>
      <c r="AE115" s="18"/>
      <c r="AF115" s="10" t="s">
        <v>47</v>
      </c>
      <c r="AG115" s="10" t="s">
        <v>48</v>
      </c>
    </row>
    <row r="116" ht="75.0" customHeight="1">
      <c r="A116" s="6" t="s">
        <v>492</v>
      </c>
      <c r="B116" s="6" t="s">
        <v>493</v>
      </c>
      <c r="C116" s="6" t="s">
        <v>34</v>
      </c>
      <c r="D116" s="7" t="s">
        <v>35</v>
      </c>
      <c r="E116" s="6"/>
      <c r="F116" s="23" t="s">
        <v>494</v>
      </c>
      <c r="G116" s="23" t="s">
        <v>208</v>
      </c>
      <c r="H116" s="32"/>
      <c r="I116" s="28" t="s">
        <v>37</v>
      </c>
      <c r="J116" s="28" t="s">
        <v>68</v>
      </c>
      <c r="K116" s="23" t="s">
        <v>495</v>
      </c>
      <c r="L116" s="9" t="s">
        <v>286</v>
      </c>
      <c r="M116" s="28" t="s">
        <v>41</v>
      </c>
      <c r="N116" s="23" t="s">
        <v>42</v>
      </c>
      <c r="O116" s="23" t="s">
        <v>42</v>
      </c>
      <c r="P116" s="17"/>
      <c r="Q116" s="18"/>
      <c r="R116" s="17"/>
      <c r="S116" s="17"/>
      <c r="T116" s="17"/>
      <c r="U116" s="17"/>
      <c r="V116" s="17"/>
      <c r="W116" s="17"/>
      <c r="X116" s="30"/>
      <c r="Y116" s="10" t="s">
        <v>44</v>
      </c>
      <c r="Z116" s="11" t="str">
        <f t="shared" si="1"/>
        <v>{
    "id": "M2-NyO-11a-I-1-EN",
    "stimulus": "&lt;p&gt;Drag the correct number.&lt;/p&gt;",
    "feedback": "&lt;p&gt;The position of each digit determines the way in which the number is read and spelled.&lt;/p&gt;",
    "hint": "&lt;p&gt;The position of each digit determines the way in which the number is read and spelled.&lt;/p&gt;",
    "template": "&lt;p&gt;{{Q1}} is written as {{response}}.&lt;/p&gt;",
    "seed": {
        "parameters": [
            {
                "name": "Q1",
                "label": null,
                "min": 700,
                "max": 799,
                "step": 1
            },
            {
                "name": "Q2",
                "label": null,
                "min": 700,
                "max": 799,
                "step": 1
            },
            {
                "name": "Q3",
                "label": null,
                "min": 700,
                "max": 799,
                "step": 1
            }
        ],
        "calculated": [
            {
                "name": "A1",
                "label": "{{function}}",
                "function": "Lemonlib.numToWords({{Q1}},'en')"
            },
            {
                "name": "A2",
                "label": "{{function}}",
                "function": "Lemonlib.numToWords({{Q2}},'en')",
                "incorrect": true
            },
            {
                "name": "A3",
                "label": "{{function}}",
                "function": "Lemonlib.numToWords({{Q3}},'en')",
                "incorrect": true
            }
        ],
        "uniques": true
    },
    "algorithm": {
        "name": "calculateOperation",
        "template": "Cloze with drag &amp; drop",
        "params": {
            "keyboard": "NUMERICAL"
        }
    }
}</v>
      </c>
      <c r="AA116" s="14" t="s">
        <v>496</v>
      </c>
      <c r="AB116" s="12" t="str">
        <f t="shared" si="2"/>
        <v>M2-NyO-11a-I-1</v>
      </c>
      <c r="AC116" s="12" t="str">
        <f t="shared" si="3"/>
        <v>M2-NyO-11a-I-1-EN</v>
      </c>
      <c r="AD116" s="10" t="s">
        <v>46</v>
      </c>
      <c r="AE116" s="18"/>
      <c r="AF116" s="10" t="s">
        <v>47</v>
      </c>
      <c r="AG116" s="10" t="s">
        <v>48</v>
      </c>
    </row>
    <row r="117" ht="75.0" customHeight="1">
      <c r="A117" s="6" t="s">
        <v>492</v>
      </c>
      <c r="B117" s="6" t="s">
        <v>493</v>
      </c>
      <c r="C117" s="6" t="s">
        <v>34</v>
      </c>
      <c r="D117" s="7" t="s">
        <v>35</v>
      </c>
      <c r="E117" s="6"/>
      <c r="F117" s="25" t="s">
        <v>447</v>
      </c>
      <c r="G117" s="9"/>
      <c r="H117" s="30"/>
      <c r="I117" s="30"/>
      <c r="J117" s="10" t="s">
        <v>497</v>
      </c>
      <c r="K117" s="23" t="s">
        <v>495</v>
      </c>
      <c r="L117" s="8" t="s">
        <v>449</v>
      </c>
      <c r="M117" s="28" t="s">
        <v>41</v>
      </c>
      <c r="N117" s="23" t="s">
        <v>42</v>
      </c>
      <c r="O117" s="23" t="s">
        <v>42</v>
      </c>
      <c r="P117" s="17"/>
      <c r="Q117" s="18"/>
      <c r="R117" s="17"/>
      <c r="S117" s="17"/>
      <c r="T117" s="17"/>
      <c r="U117" s="17"/>
      <c r="V117" s="17"/>
      <c r="W117" s="17"/>
      <c r="X117" s="30"/>
      <c r="Y117" s="10" t="s">
        <v>44</v>
      </c>
      <c r="Z117" s="11" t="str">
        <f t="shared" si="1"/>
        <v>{
    "id": "M2-NyO-11a-I-2-EN",
    "stimulus": "&lt;p&gt;How is the number {{Q1}} spelled?&lt;/p&gt;",
    "hint": "&lt;p&gt;The position of each digit determines the way in which the number is read and spelled.&lt;/p&gt;",
    "feedback": "&lt;p&gt;The position of each digit determines the way in which the number is read and spelled.&lt;/p&gt;",
    "seed": {
        "parameters": [
            {
                "name": "Q1",
                "label": null,
                "min": 700,
                "max": 799,
                "step": 1
            },
            {
                "name": "Q2",
                "label": null,
                "min": 700,
                "max": 799,
                "step": 1
            },
            {
                "name": "Q3",
                "label": null,
                "min": 700,
                "max": 799,
                "step": 1
            }
        ],
        "calculated": [
            {
                "name": "A1",
                "label": "{{function}}",
                "function": "Lemonlib.numToWords({{Q1}}, 'en')[0].toUpperCase() + Lemonlib.numToWords({{Q1}}, 'en').slice(1,)"
            },
            {
                "name": "A2",
                "label": "{{function}}",
                "function": "Lemonlib.numToWords({{Q2}}, 'en')[0].toUpperCase() + Lemonlib.numToWords({{Q2}}, 'en').slice(1,)",
                "incorrect": true
            },
            {
                "name": "A3",
                "label": "{{function}}",
                "function": "Lemonlib.numToWords({{Q3}}, 'en')[0].toUpperCase() + Lemonlib.numToWords({{Q3}}, 'en').slice(1,)",
                "incorrect": true
            }
        ],
        "uniques": true
    },
    "algorithm": {
        "name": "trueFalse",
        "template": "Multiple choice – standard",
        "params": {
            "countCorrect": 1,
            "countIncorrect": 2,
            "showCheckIcon": false,
            "columns": 3
        }
    }
}</v>
      </c>
      <c r="AA117" s="14" t="s">
        <v>498</v>
      </c>
      <c r="AB117" s="12" t="str">
        <f t="shared" si="2"/>
        <v>M2-NyO-11a-I-2</v>
      </c>
      <c r="AC117" s="12" t="str">
        <f t="shared" si="3"/>
        <v>M2-NyO-11a-I-2-EN</v>
      </c>
      <c r="AD117" s="10" t="s">
        <v>46</v>
      </c>
      <c r="AE117" s="18"/>
      <c r="AF117" s="10" t="s">
        <v>47</v>
      </c>
      <c r="AG117" s="10" t="s">
        <v>48</v>
      </c>
    </row>
    <row r="118" ht="75.0" customHeight="1">
      <c r="A118" s="6" t="s">
        <v>492</v>
      </c>
      <c r="B118" s="6" t="s">
        <v>493</v>
      </c>
      <c r="C118" s="6" t="s">
        <v>54</v>
      </c>
      <c r="D118" s="7" t="s">
        <v>35</v>
      </c>
      <c r="E118" s="6"/>
      <c r="F118" s="9" t="s">
        <v>181</v>
      </c>
      <c r="G118" s="23" t="s">
        <v>182</v>
      </c>
      <c r="H118" s="32"/>
      <c r="I118" s="28" t="s">
        <v>37</v>
      </c>
      <c r="J118" s="28" t="s">
        <v>57</v>
      </c>
      <c r="K118" s="9" t="s">
        <v>183</v>
      </c>
      <c r="L118" s="30" t="s">
        <v>499</v>
      </c>
      <c r="M118" s="28" t="s">
        <v>41</v>
      </c>
      <c r="N118" s="23" t="s">
        <v>42</v>
      </c>
      <c r="O118" s="23" t="s">
        <v>42</v>
      </c>
      <c r="P118" s="17"/>
      <c r="Q118" s="18"/>
      <c r="R118" s="17"/>
      <c r="S118" s="17"/>
      <c r="T118" s="17"/>
      <c r="U118" s="17"/>
      <c r="V118" s="17"/>
      <c r="W118" s="17"/>
      <c r="X118" s="30"/>
      <c r="Y118" s="10" t="s">
        <v>44</v>
      </c>
      <c r="Z118" s="11" t="str">
        <f t="shared" si="1"/>
        <v>{
    "id": "M2-NyO-11a-E-1-EN",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"700+{{Q1}}*10+{{Q2}}",
                "temp": true
            },
            {
                "name": "T2",
                "label": "{{function}}",
                "function": "Lemonlib.numToWords(700+{{Q1}}*10,'en')",
                "temp": true
            },
            {
                "name": "A1",
                "label": "{{function}}",
                "function": "Lemonlib.numToWords({{Q2}},'en')"
            }
        ],
        "uniques": true
    },
    "algorithm": {
        "name": "calculateOperation",
        "template": "Cloze with text"
    }
}</v>
      </c>
      <c r="AA118" s="14" t="s">
        <v>500</v>
      </c>
      <c r="AB118" s="12" t="str">
        <f t="shared" si="2"/>
        <v>M2-NyO-11a-E-1</v>
      </c>
      <c r="AC118" s="12" t="str">
        <f t="shared" si="3"/>
        <v>M2-NyO-11a-E-1-EN</v>
      </c>
      <c r="AD118" s="10" t="s">
        <v>46</v>
      </c>
      <c r="AE118" s="18"/>
      <c r="AF118" s="10" t="s">
        <v>47</v>
      </c>
      <c r="AG118" s="10" t="s">
        <v>48</v>
      </c>
    </row>
    <row r="119" ht="75.0" customHeight="1">
      <c r="A119" s="6" t="s">
        <v>492</v>
      </c>
      <c r="B119" s="6" t="s">
        <v>493</v>
      </c>
      <c r="C119" s="6" t="s">
        <v>54</v>
      </c>
      <c r="D119" s="7" t="s">
        <v>35</v>
      </c>
      <c r="E119" s="6"/>
      <c r="F119" s="9" t="s">
        <v>181</v>
      </c>
      <c r="G119" s="23" t="s">
        <v>501</v>
      </c>
      <c r="H119" s="32"/>
      <c r="I119" s="28" t="s">
        <v>37</v>
      </c>
      <c r="J119" s="28" t="s">
        <v>57</v>
      </c>
      <c r="K119" s="9" t="s">
        <v>187</v>
      </c>
      <c r="L119" s="30" t="s">
        <v>502</v>
      </c>
      <c r="M119" s="28" t="s">
        <v>41</v>
      </c>
      <c r="N119" s="23" t="s">
        <v>42</v>
      </c>
      <c r="O119" s="23" t="s">
        <v>42</v>
      </c>
      <c r="P119" s="17"/>
      <c r="Q119" s="18"/>
      <c r="R119" s="17"/>
      <c r="S119" s="17"/>
      <c r="T119" s="17"/>
      <c r="U119" s="17"/>
      <c r="V119" s="17"/>
      <c r="W119" s="17"/>
      <c r="X119" s="30"/>
      <c r="Y119" s="10" t="s">
        <v>44</v>
      </c>
      <c r="Z119" s="11" t="str">
        <f t="shared" si="1"/>
        <v>{
    "id": "M2-NyO-11a-E-2-EN",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seven hundred and {{response}}&lt;/p&gt;",
    "seed": {
        "parameters": [
            {
                "name": "Q1",
                "label": null,
                "min": 10,
                "max": 30,
                "step": 1
            }
        ],
        "calculated": [
            {
                "name": "T1",
                "label": "{{function}}",
                "function": "700+{{Q1}}",
                "temp": true
            },
            {
                "name": "A1",
                "label": "{{function}}",
                "function": "Lemonlib.numToWords({{Q1}},'en')"
            }
        ],
        "uniques": true
    },
    "algorithm": {
        "name": "calculateOperation",
        "template": "Cloze with text"
    }
}</v>
      </c>
      <c r="AA119" s="14" t="s">
        <v>503</v>
      </c>
      <c r="AB119" s="12" t="str">
        <f t="shared" si="2"/>
        <v>M2-NyO-11a-E-2</v>
      </c>
      <c r="AC119" s="12" t="str">
        <f t="shared" si="3"/>
        <v>M2-NyO-11a-E-2-EN</v>
      </c>
      <c r="AD119" s="10" t="s">
        <v>46</v>
      </c>
      <c r="AE119" s="18"/>
      <c r="AF119" s="10" t="s">
        <v>47</v>
      </c>
      <c r="AG119" s="10" t="s">
        <v>48</v>
      </c>
    </row>
    <row r="120" ht="75.0" customHeight="1">
      <c r="A120" s="6" t="s">
        <v>492</v>
      </c>
      <c r="B120" s="6" t="s">
        <v>493</v>
      </c>
      <c r="C120" s="6" t="s">
        <v>54</v>
      </c>
      <c r="D120" s="7" t="s">
        <v>35</v>
      </c>
      <c r="E120" s="6"/>
      <c r="F120" s="9" t="s">
        <v>181</v>
      </c>
      <c r="G120" s="23" t="s">
        <v>504</v>
      </c>
      <c r="H120" s="32"/>
      <c r="I120" s="28" t="s">
        <v>37</v>
      </c>
      <c r="J120" s="28" t="s">
        <v>57</v>
      </c>
      <c r="K120" s="9" t="s">
        <v>183</v>
      </c>
      <c r="L120" s="30" t="s">
        <v>505</v>
      </c>
      <c r="M120" s="28" t="s">
        <v>41</v>
      </c>
      <c r="N120" s="23" t="s">
        <v>42</v>
      </c>
      <c r="O120" s="23" t="s">
        <v>42</v>
      </c>
      <c r="P120" s="17"/>
      <c r="Q120" s="18"/>
      <c r="R120" s="17"/>
      <c r="S120" s="17"/>
      <c r="T120" s="17"/>
      <c r="U120" s="17"/>
      <c r="V120" s="17"/>
      <c r="W120" s="17"/>
      <c r="X120" s="30"/>
      <c r="Y120" s="10" t="s">
        <v>44</v>
      </c>
      <c r="Z120" s="11" t="str">
        <f t="shared" si="1"/>
        <v>{
    "id": "M2-NyO-11a-E-3-EN",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seven hundred and {{response}}-{{T2}}&lt;/p&gt;",
    "seed": {
        "parameters": [
            {
                "name": "Q1",
                "label": null,
                "min": 3,
                "max": 9,
                "step": 1
            },
            {
                "name": "Q2",
                "label": null,
                "min": 1,
                "max": 9,
                "step": 1
            }
        ],
        "calculated": [
            {
                "name": "T1",
                "label": "{{function}}",
                "function": "700+{{Q1}}*10+{{Q2}}",
                "temp": true
            },
            {
                "name": "T2",
                "label": "{{function}}",
                "function": "Lemonlib.numToWords({{Q2}},'en')",
                "temp": true
            },
            {
                "name": "A1",
                "label": "{{function}}",
                "function": "Lemonlib.numToWords({{Q1}}*10,'en')"
            }
        ],
        "uniques": true
    },
    "algorithm": {
        "name": "calculateOperation",
        "template": "Cloze with text"
    }
}</v>
      </c>
      <c r="AA120" s="14" t="s">
        <v>506</v>
      </c>
      <c r="AB120" s="12" t="str">
        <f t="shared" si="2"/>
        <v>M2-NyO-11a-E-3</v>
      </c>
      <c r="AC120" s="12" t="str">
        <f t="shared" si="3"/>
        <v>M2-NyO-11a-E-3-EN</v>
      </c>
      <c r="AD120" s="10" t="s">
        <v>46</v>
      </c>
      <c r="AE120" s="18"/>
      <c r="AF120" s="10" t="s">
        <v>47</v>
      </c>
      <c r="AG120" s="10" t="s">
        <v>48</v>
      </c>
    </row>
    <row r="121" ht="75.0" customHeight="1">
      <c r="A121" s="6" t="s">
        <v>492</v>
      </c>
      <c r="B121" s="6" t="s">
        <v>493</v>
      </c>
      <c r="C121" s="6" t="s">
        <v>54</v>
      </c>
      <c r="D121" s="7" t="s">
        <v>35</v>
      </c>
      <c r="E121" s="6"/>
      <c r="F121" s="9" t="s">
        <v>181</v>
      </c>
      <c r="G121" s="23" t="s">
        <v>193</v>
      </c>
      <c r="H121" s="32"/>
      <c r="I121" s="28" t="s">
        <v>37</v>
      </c>
      <c r="J121" s="28" t="s">
        <v>57</v>
      </c>
      <c r="K121" s="9" t="s">
        <v>194</v>
      </c>
      <c r="L121" s="30" t="s">
        <v>507</v>
      </c>
      <c r="M121" s="28" t="s">
        <v>41</v>
      </c>
      <c r="N121" s="23" t="s">
        <v>42</v>
      </c>
      <c r="O121" s="23" t="s">
        <v>42</v>
      </c>
      <c r="P121" s="17"/>
      <c r="Q121" s="18"/>
      <c r="R121" s="17"/>
      <c r="S121" s="17"/>
      <c r="T121" s="17"/>
      <c r="U121" s="17"/>
      <c r="V121" s="17"/>
      <c r="W121" s="17"/>
      <c r="X121" s="30"/>
      <c r="Y121" s="10" t="s">
        <v>44</v>
      </c>
      <c r="Z121" s="11" t="str">
        <f t="shared" si="1"/>
        <v>{
    "id": "M2-NyO-11a-E-4-EN",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"700+{{Q1}}",
                "temp": true
            },
            {
                "name": "T2",
                "label": "{{function}}",
                "function": "Lemonlib.numToWords({{Q1}},'en')",
                "temp": true
            },
            {
                "name": "A1",
                "label": "seven hundred",
                "function": ""
            }
        ],
        "uniques": true
    },
    "algorithm": {
        "name": "calculateOperation",
        "template": "Cloze with text"
    }
}</v>
      </c>
      <c r="AA121" s="14" t="s">
        <v>508</v>
      </c>
      <c r="AB121" s="12" t="str">
        <f t="shared" si="2"/>
        <v>M2-NyO-11a-E-4</v>
      </c>
      <c r="AC121" s="12" t="str">
        <f t="shared" si="3"/>
        <v>M2-NyO-11a-E-4-EN</v>
      </c>
      <c r="AD121" s="10" t="s">
        <v>46</v>
      </c>
      <c r="AE121" s="18"/>
      <c r="AF121" s="10" t="s">
        <v>47</v>
      </c>
      <c r="AG121" s="10" t="s">
        <v>48</v>
      </c>
    </row>
    <row r="122" ht="75.0" customHeight="1">
      <c r="A122" s="6" t="s">
        <v>509</v>
      </c>
      <c r="B122" s="6" t="s">
        <v>510</v>
      </c>
      <c r="C122" s="6" t="s">
        <v>34</v>
      </c>
      <c r="D122" s="7" t="s">
        <v>35</v>
      </c>
      <c r="E122" s="6"/>
      <c r="F122" s="25" t="s">
        <v>466</v>
      </c>
      <c r="G122" s="23" t="s">
        <v>208</v>
      </c>
      <c r="H122" s="23"/>
      <c r="I122" s="24" t="s">
        <v>37</v>
      </c>
      <c r="J122" s="24" t="s">
        <v>68</v>
      </c>
      <c r="K122" s="23" t="s">
        <v>511</v>
      </c>
      <c r="L122" s="23" t="s">
        <v>404</v>
      </c>
      <c r="M122" s="24" t="s">
        <v>41</v>
      </c>
      <c r="N122" s="23" t="s">
        <v>42</v>
      </c>
      <c r="O122" s="23" t="s">
        <v>42</v>
      </c>
      <c r="P122" s="17"/>
      <c r="Q122" s="18"/>
      <c r="R122" s="29"/>
      <c r="S122" s="29"/>
      <c r="T122" s="29"/>
      <c r="U122" s="29"/>
      <c r="V122" s="19"/>
      <c r="W122" s="19"/>
      <c r="X122" s="18"/>
      <c r="Y122" s="10" t="s">
        <v>44</v>
      </c>
      <c r="Z122" s="11" t="str">
        <f t="shared" si="1"/>
        <v>{
    "id": "M2-NyO-11b-I-1-EN",
    "stimulus": "&lt;p&gt;Drag the correct number.&lt;/p&gt;",
    "feedback": "&lt;p&gt;The position of each digit determines the way in which the number is read.&lt;/p&gt;",
    "hint": "&lt;p&gt;The position of each digit determines the way in which the number is read.&lt;/p&gt;",
    "template": "&lt;p&gt;“{{T1}}” is written as {{response}}.&lt;/p&gt;",
    "seed": {
        "parameters": [
            {
                "name": "Q1",
                "label": null,
                "min": 700,
                "max": 799,
                "step": 1
            },
            {
                "name": "Q2",
                "label": null,
                "min": 700,
                "max": 799,
                "step": 1
            },
            {
                "name": "Q3",
                "label": null,
                "min": 700,
                "max": 799,
                "step": 1
            }
        ],
        "calculated": [
            {
                "name": "T1",
                "label": "{{function}}",
                "function": "Lemonlib.numToWords({{Q1}}, 'en')[0].toUpperCase() + Lemonlib.numToWords({{Q1}}, 'en').slice(1,)",
                "temp": true
            },
            {
                "name": "A1",
                "label": "{{function}}",
                "function": "{{Q1}}"
            },
            {
                "name": "A2",
                "label": "{{function}}",
                "function": "{{Q2}}",
                "incorrect": true
            },
            {
                "name": "A3",
                "label": "{{function}}",
                "function": "{{Q3}}",
                "incorrect": true
            }
        ],
        "uniques": true
    },
    "algorithm": {
        "name": "calculateOperation",
        "template": "Cloze with drag &amp; drop",
        "params": {
            "keyboard": "NUMERICAL"
        }
    }
}</v>
      </c>
      <c r="AA122" s="14" t="s">
        <v>512</v>
      </c>
      <c r="AB122" s="12" t="str">
        <f t="shared" si="2"/>
        <v>M2-NyO-11b-I-1</v>
      </c>
      <c r="AC122" s="12" t="str">
        <f t="shared" si="3"/>
        <v>M2-NyO-11b-I-1-EN</v>
      </c>
      <c r="AD122" s="10" t="s">
        <v>46</v>
      </c>
      <c r="AE122" s="18"/>
      <c r="AF122" s="10" t="s">
        <v>47</v>
      </c>
      <c r="AG122" s="10" t="s">
        <v>48</v>
      </c>
    </row>
    <row r="123" ht="75.0" customHeight="1">
      <c r="A123" s="6" t="s">
        <v>509</v>
      </c>
      <c r="B123" s="6" t="s">
        <v>510</v>
      </c>
      <c r="C123" s="6" t="s">
        <v>34</v>
      </c>
      <c r="D123" s="7" t="s">
        <v>35</v>
      </c>
      <c r="E123" s="6"/>
      <c r="F123" s="25" t="s">
        <v>513</v>
      </c>
      <c r="G123" s="23"/>
      <c r="H123" s="23"/>
      <c r="I123" s="23"/>
      <c r="J123" s="24" t="s">
        <v>38</v>
      </c>
      <c r="K123" s="23" t="s">
        <v>511</v>
      </c>
      <c r="L123" s="23" t="s">
        <v>306</v>
      </c>
      <c r="M123" s="23" t="s">
        <v>41</v>
      </c>
      <c r="N123" s="23" t="s">
        <v>42</v>
      </c>
      <c r="O123" s="23" t="s">
        <v>42</v>
      </c>
      <c r="P123" s="17"/>
      <c r="Q123" s="18"/>
      <c r="R123" s="29"/>
      <c r="S123" s="29"/>
      <c r="T123" s="29"/>
      <c r="U123" s="29"/>
      <c r="V123" s="19"/>
      <c r="W123" s="19"/>
      <c r="X123" s="18"/>
      <c r="Y123" s="10" t="s">
        <v>44</v>
      </c>
      <c r="Z123" s="11" t="str">
        <f t="shared" si="1"/>
        <v>{
    "id": "M2-NyO-11b-I-2-EN",
    "stimulus": "&lt;p&gt;Which is the number “{{T1}}”?&lt;/p&gt;",
    "hint": "&lt;p&gt;The position of each digit determines the way in which the number is read.&lt;/p&gt;",
    "feedback": "&lt;p&gt;The position of each digit determines the way in which the number is read.&lt;/p&gt;",
    "seed": {
        "parameters": [
            {
                "name": "Q1",
                "label": null,
                "min": 700,
                "max": 799,
                "step": 1
            },
            {
                "name": "Q2",
                "label": null,
                "min": 700,
                "max": 799,
                "step": 1
            },
            {
                "name": "Q3",
                "label": null,
                "min": 700,
                "max": 799,
                "step": 1
            }
        ],
        "calculated": [
            {
                "name": "T1",
                "label": "{{function}}",
                "function": "Lemonlib.numToWords({{Q1}},'en')",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23" s="14" t="s">
        <v>514</v>
      </c>
      <c r="AB123" s="12" t="str">
        <f t="shared" si="2"/>
        <v>M2-NyO-11b-I-2</v>
      </c>
      <c r="AC123" s="12" t="str">
        <f t="shared" si="3"/>
        <v>M2-NyO-11b-I-2-EN</v>
      </c>
      <c r="AD123" s="10" t="s">
        <v>46</v>
      </c>
      <c r="AE123" s="18"/>
      <c r="AF123" s="10" t="s">
        <v>47</v>
      </c>
      <c r="AG123" s="10" t="s">
        <v>48</v>
      </c>
    </row>
    <row r="124" ht="75.0" customHeight="1">
      <c r="A124" s="6" t="s">
        <v>509</v>
      </c>
      <c r="B124" s="6" t="s">
        <v>510</v>
      </c>
      <c r="C124" s="6" t="s">
        <v>54</v>
      </c>
      <c r="D124" s="7" t="s">
        <v>35</v>
      </c>
      <c r="E124" s="6"/>
      <c r="F124" s="23" t="s">
        <v>256</v>
      </c>
      <c r="G124" s="23" t="s">
        <v>208</v>
      </c>
      <c r="H124" s="23"/>
      <c r="I124" s="23"/>
      <c r="J124" s="24" t="s">
        <v>78</v>
      </c>
      <c r="K124" s="23" t="s">
        <v>515</v>
      </c>
      <c r="L124" s="23" t="s">
        <v>309</v>
      </c>
      <c r="M124" s="24" t="s">
        <v>41</v>
      </c>
      <c r="N124" s="23" t="s">
        <v>42</v>
      </c>
      <c r="O124" s="23" t="s">
        <v>42</v>
      </c>
      <c r="P124" s="17"/>
      <c r="Q124" s="18"/>
      <c r="R124" s="17"/>
      <c r="S124" s="17"/>
      <c r="T124" s="17"/>
      <c r="U124" s="17"/>
      <c r="V124" s="17"/>
      <c r="W124" s="17"/>
      <c r="X124" s="18"/>
      <c r="Y124" s="10" t="s">
        <v>44</v>
      </c>
      <c r="Z124" s="11" t="str">
        <f t="shared" si="1"/>
        <v>{
    "id": "M2-NyO-11b-E-1-EN",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700,
                "max": 799,
                "step": 1
            }
        ],
        "calculated": [
            {
                "name": "T1",
                "label": null,
                "function": " Lemonlib.numToWords({{Q1}},'en')",
                "temp": true
            },
            {
                "name": "A1",
                "label": null,
                "function": "{{Q1}}"
            }
        ],
        "uniques": true
    },
    "algorithm": {
        "name": "calculateOperation",
        "params": {
            "method": "equivLiteral",
            "keyboard": "NUMERICAL"
        }
    }
}</v>
      </c>
      <c r="AA124" s="14" t="s">
        <v>516</v>
      </c>
      <c r="AB124" s="12" t="str">
        <f t="shared" si="2"/>
        <v>M2-NyO-11b-E-1</v>
      </c>
      <c r="AC124" s="12" t="str">
        <f t="shared" si="3"/>
        <v>M2-NyO-11b-E-1-EN</v>
      </c>
      <c r="AD124" s="10" t="s">
        <v>46</v>
      </c>
      <c r="AE124" s="18"/>
      <c r="AF124" s="10" t="s">
        <v>47</v>
      </c>
      <c r="AG124" s="10" t="s">
        <v>48</v>
      </c>
    </row>
    <row r="125" ht="75.0" customHeight="1">
      <c r="A125" s="6" t="s">
        <v>517</v>
      </c>
      <c r="B125" s="6" t="s">
        <v>518</v>
      </c>
      <c r="C125" s="6" t="s">
        <v>34</v>
      </c>
      <c r="D125" s="7" t="s">
        <v>35</v>
      </c>
      <c r="E125" s="6"/>
      <c r="F125" s="25" t="s">
        <v>519</v>
      </c>
      <c r="G125" s="23"/>
      <c r="H125" s="23"/>
      <c r="I125" s="23"/>
      <c r="J125" s="34" t="s">
        <v>497</v>
      </c>
      <c r="K125" s="23" t="s">
        <v>495</v>
      </c>
      <c r="L125" s="25" t="s">
        <v>417</v>
      </c>
      <c r="M125" s="23" t="s">
        <v>41</v>
      </c>
      <c r="N125" s="23" t="s">
        <v>99</v>
      </c>
      <c r="O125" s="32" t="s">
        <v>99</v>
      </c>
      <c r="P125" s="17"/>
      <c r="Q125" s="18"/>
      <c r="R125" s="17"/>
      <c r="S125" s="17"/>
      <c r="T125" s="17"/>
      <c r="U125" s="17"/>
      <c r="V125" s="17"/>
      <c r="W125" s="17"/>
      <c r="X125" s="18"/>
      <c r="Y125" s="10" t="s">
        <v>44</v>
      </c>
      <c r="Z125" s="11" t="str">
        <f t="shared" si="1"/>
        <v>{
    "id": "M2-NyO-11c-I-1-EN",
    "stimulus": "&lt;p&gt;Choose the correct expression.&lt;/p&gt;",
    "hint": "&lt;p&gt;Compare the numbers starting &lt;b&gt;with the digit on the left&lt;/b&gt;.&lt;/p&gt;",
    "feedback": "&lt;p&gt;Compare the numbers starting &lt;b&gt;with the digit on the left&lt;/b&gt;:&lt;/p&gt;&lt;p style=\"text-align: center\"&gt;&lt;b&gt;{{T5}}&lt;/b&gt;{{T6}} &lt; &lt;b&gt;{{T3}}&lt;/b&gt;{{T4}}&lt;/p&gt;",
    "seed": {
        "parameters": [
            {
                "name": "Q1",
                "label": null,
                "min": 700,
                "max": 799,
                "step": 1
            },
            {
                "name": "Q2",
                "label": null,
                "min": 700,
                "max": 799,
                "step": 1
            }
        ],
        "calculated": [
            {
                "name": "T1",
                "label": "{{function}}",
                "function": "math.max({{Q1}},{{Q2}})",
                "temp": true
            },
            {
                "name": "T2",
                "label": "{{function}}",
                "function": "math.min({{Q1}},{{Q2}})",
                "temp": true
            },
            {
                "name": "A1",
                "label": "{{T1}} &gt; {{T2}}",
                "function": ""
            },
            {
                "name": "A2",
                "label": "{{T2}} &lt; {{T1}}",
                "function": ""
            },
            {
                "name": "A3",
                "label": "{{T1}} &lt; {{T2}}",
                "function": "",
                "incorrect": true
            },
            {
                "name": "A4",
                "label": "{{T2}} &gt; {{T1}}",
                "function": "",
                "incorrect": true
            },
            {
                "name": "T3",
                "label": "{{function}}",
                "function": "'{{T1}}'.substring(0, 2)",
                "temp": "true"
            },
            {
                "name": "T4",
                "label": "{{function}}",
                "function": "'{{T1}}'.substring(2, 3)",
                "temp": "true"
            },
            {
                "name": "T5",
                "label": "{{function}}",
                "function": "'{{T2}}'.substring(0, 2)",
                "temp": "true"
            },
            {
                "name": "T6",
                "label": "{{function}}",
                "function": "'{{T2}}'.substring(2, 3)",
                "temp": "true"
            }
        ],
        "uniques": true
    },
    "algorithm": {
        "name": "trueFalse",
        "template": "Multiple choice – standard",
        "params": {
            "countCorrect": 1,
            "countIncorrect": 2,
            "showCheckIcon": false,
            "columns": 3
        }
    }
}</v>
      </c>
      <c r="AA125" s="14" t="s">
        <v>520</v>
      </c>
      <c r="AB125" s="12" t="str">
        <f t="shared" si="2"/>
        <v>M2-NyO-11c-I-1</v>
      </c>
      <c r="AC125" s="12" t="str">
        <f t="shared" si="3"/>
        <v>M2-NyO-11c-I-1-EN</v>
      </c>
      <c r="AD125" s="10" t="s">
        <v>46</v>
      </c>
      <c r="AE125" s="10" t="s">
        <v>521</v>
      </c>
      <c r="AF125" s="10" t="s">
        <v>47</v>
      </c>
      <c r="AG125" s="10" t="s">
        <v>48</v>
      </c>
    </row>
    <row r="126" ht="75.0" customHeight="1">
      <c r="A126" s="6" t="s">
        <v>517</v>
      </c>
      <c r="B126" s="6" t="s">
        <v>518</v>
      </c>
      <c r="C126" s="6" t="s">
        <v>34</v>
      </c>
      <c r="D126" s="7" t="s">
        <v>35</v>
      </c>
      <c r="E126" s="6"/>
      <c r="F126" s="23" t="s">
        <v>522</v>
      </c>
      <c r="G126" s="23" t="s">
        <v>107</v>
      </c>
      <c r="H126" s="23"/>
      <c r="I126" s="23"/>
      <c r="J126" s="24" t="s">
        <v>68</v>
      </c>
      <c r="K126" s="23" t="s">
        <v>523</v>
      </c>
      <c r="L126" s="23" t="s">
        <v>429</v>
      </c>
      <c r="M126" s="23" t="s">
        <v>41</v>
      </c>
      <c r="N126" s="23" t="s">
        <v>99</v>
      </c>
      <c r="O126" s="32" t="s">
        <v>99</v>
      </c>
      <c r="P126" s="17"/>
      <c r="Q126" s="18"/>
      <c r="R126" s="17"/>
      <c r="S126" s="17"/>
      <c r="T126" s="17"/>
      <c r="U126" s="17"/>
      <c r="V126" s="17"/>
      <c r="W126" s="17"/>
      <c r="X126" s="18"/>
      <c r="Y126" s="10" t="s">
        <v>44</v>
      </c>
      <c r="Z126" s="11" t="str">
        <f t="shared" si="1"/>
        <v>{
    "id": "M2-NyO-11c-I-2-EN",
    "stimulus": "&lt;p&gt;Drag the numbers to order them from lowest to highest.&lt;/p&gt;",
    "feedback": "&lt;p&gt;Compare the numbers starting &lt;b&gt;with the digit on the left&lt;/b&gt;:&lt;/p&gt;&lt;p style=\"text-align: center\"&gt;&lt;b&gt;{{T5}}&lt;/b&gt;{{T6}} &lt; &lt;b&gt;{{T3}}&lt;/b&gt;{{T4}}&lt;/p&gt;",
    "hint": "&lt;p&gt;Compare the numbers starting &lt;b&gt;with the digit on the left&lt;/b&gt;.&lt;/p&gt;",
    "template": "&lt;p style=\"text-align: center\"&gt;{{response}} &lt; {{response}}&lt;/p&gt;",
    "seed": {
        "parameters": [
            {
                "name": "Q1",
                "label": null,
                "min": 700,
                "max": 799,
                "step": 1
            },
            {
                "name": "Q2",
                "label": null,
                "min": 700,
                "max": 799,
                "step": 1
            }
        ],
        "calculated": [
            {
                "name": "A1",
                "label": "{{function}}",
                "function": "math.min({{Q1}},{{Q2}})"
            },
            {
                "name": "A2",
                "label": "{{function}}",
                "function": "math.max({{Q1}},{{Q2}})"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6" s="14" t="s">
        <v>524</v>
      </c>
      <c r="AB126" s="12" t="str">
        <f t="shared" si="2"/>
        <v>M2-NyO-11c-I-2</v>
      </c>
      <c r="AC126" s="12" t="str">
        <f t="shared" si="3"/>
        <v>M2-NyO-11c-I-2-EN</v>
      </c>
      <c r="AD126" s="10" t="s">
        <v>46</v>
      </c>
      <c r="AE126" s="10" t="s">
        <v>521</v>
      </c>
      <c r="AF126" s="10" t="s">
        <v>47</v>
      </c>
      <c r="AG126" s="10" t="s">
        <v>48</v>
      </c>
    </row>
    <row r="127" ht="75.0" customHeight="1">
      <c r="A127" s="6" t="s">
        <v>517</v>
      </c>
      <c r="B127" s="6" t="s">
        <v>518</v>
      </c>
      <c r="C127" s="6" t="s">
        <v>34</v>
      </c>
      <c r="D127" s="7" t="s">
        <v>35</v>
      </c>
      <c r="E127" s="6"/>
      <c r="F127" s="23" t="s">
        <v>525</v>
      </c>
      <c r="G127" s="23" t="s">
        <v>102</v>
      </c>
      <c r="H127" s="23"/>
      <c r="I127" s="23"/>
      <c r="J127" s="24" t="s">
        <v>68</v>
      </c>
      <c r="K127" s="23" t="s">
        <v>523</v>
      </c>
      <c r="L127" s="23" t="s">
        <v>429</v>
      </c>
      <c r="M127" s="23" t="s">
        <v>41</v>
      </c>
      <c r="N127" s="23" t="s">
        <v>99</v>
      </c>
      <c r="O127" s="32" t="s">
        <v>99</v>
      </c>
      <c r="P127" s="17"/>
      <c r="Q127" s="18"/>
      <c r="R127" s="17"/>
      <c r="S127" s="17"/>
      <c r="T127" s="17"/>
      <c r="U127" s="17"/>
      <c r="V127" s="17"/>
      <c r="W127" s="17"/>
      <c r="X127" s="18"/>
      <c r="Y127" s="10" t="s">
        <v>44</v>
      </c>
      <c r="Z127" s="11" t="str">
        <f t="shared" si="1"/>
        <v>{
    "id": "M2-NyO-11c-I-3-EN",
    "stimulus": "&lt;p&gt;Drag the numbers to order them from highest to lowest.&lt;/p&gt;",
    "feedback": "&lt;p&gt;Compare the numbers starting &lt;b&gt;with the digit on the left&lt;/b&gt;:&lt;/p&gt;&lt;p style=\"text-align: center\"&gt;&lt;b&gt;{{T3}}&lt;/b&gt;{{T4}} &gt; &lt;b&gt;{{T5}}&lt;/b&gt;{{T6}}&lt;/p&gt;",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"math.max({{Q1}},{{Q2}})",
                "temp": true
            },
            {
                "name": "T2",
                "label": "{{function}}",
                "function": "math.min({{Q1}},{{Q2}})",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"template": "Cloze with drag &amp; drop",
        "params": {
            "keyboard": "NUMERICAL"
        }
    }
}</v>
      </c>
      <c r="AA127" s="14" t="s">
        <v>526</v>
      </c>
      <c r="AB127" s="12" t="str">
        <f t="shared" si="2"/>
        <v>M2-NyO-11c-I-3</v>
      </c>
      <c r="AC127" s="12" t="str">
        <f t="shared" si="3"/>
        <v>M2-NyO-11c-I-3-EN</v>
      </c>
      <c r="AD127" s="10" t="s">
        <v>46</v>
      </c>
      <c r="AE127" s="10" t="s">
        <v>521</v>
      </c>
      <c r="AF127" s="10" t="s">
        <v>47</v>
      </c>
      <c r="AG127" s="10" t="s">
        <v>48</v>
      </c>
    </row>
    <row r="128" ht="75.0" customHeight="1">
      <c r="A128" s="6" t="s">
        <v>517</v>
      </c>
      <c r="B128" s="6" t="s">
        <v>518</v>
      </c>
      <c r="C128" s="6" t="s">
        <v>54</v>
      </c>
      <c r="D128" s="7" t="s">
        <v>35</v>
      </c>
      <c r="E128" s="6"/>
      <c r="F128" s="23" t="s">
        <v>527</v>
      </c>
      <c r="G128" s="23" t="s">
        <v>107</v>
      </c>
      <c r="H128" s="23"/>
      <c r="I128" s="23"/>
      <c r="J128" s="24" t="s">
        <v>78</v>
      </c>
      <c r="K128" s="23" t="s">
        <v>523</v>
      </c>
      <c r="L128" s="23" t="s">
        <v>429</v>
      </c>
      <c r="M128" s="23" t="s">
        <v>41</v>
      </c>
      <c r="N128" s="23" t="s">
        <v>99</v>
      </c>
      <c r="O128" s="32" t="s">
        <v>99</v>
      </c>
      <c r="P128" s="17"/>
      <c r="Q128" s="18"/>
      <c r="R128" s="17"/>
      <c r="S128" s="17"/>
      <c r="T128" s="17"/>
      <c r="U128" s="17"/>
      <c r="V128" s="17"/>
      <c r="W128" s="17"/>
      <c r="X128" s="18"/>
      <c r="Y128" s="10" t="s">
        <v>44</v>
      </c>
      <c r="Z128" s="11" t="str">
        <f t="shared" si="1"/>
        <v>{
    "id": "M2-NyO-11c-E-1-EN",
    "stimulus": "&lt;p&gt;Write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700,
                "max": 799,
                "step": 1
            },
            {
                "name": "Q2",
                "label": null,
                "min": 700,
                "max": 799,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8" s="14" t="s">
        <v>528</v>
      </c>
      <c r="AB128" s="12" t="str">
        <f t="shared" si="2"/>
        <v>M2-NyO-11c-E-1</v>
      </c>
      <c r="AC128" s="12" t="str">
        <f t="shared" si="3"/>
        <v>M2-NyO-11c-E-1-EN</v>
      </c>
      <c r="AD128" s="10" t="s">
        <v>46</v>
      </c>
      <c r="AE128" s="10" t="s">
        <v>521</v>
      </c>
      <c r="AF128" s="10" t="s">
        <v>47</v>
      </c>
      <c r="AG128" s="10" t="s">
        <v>48</v>
      </c>
    </row>
    <row r="129" ht="75.0" customHeight="1">
      <c r="A129" s="6" t="s">
        <v>517</v>
      </c>
      <c r="B129" s="6" t="s">
        <v>518</v>
      </c>
      <c r="C129" s="6" t="s">
        <v>54</v>
      </c>
      <c r="D129" s="7" t="s">
        <v>35</v>
      </c>
      <c r="E129" s="6"/>
      <c r="F129" s="23" t="s">
        <v>529</v>
      </c>
      <c r="G129" s="23" t="s">
        <v>102</v>
      </c>
      <c r="H129" s="23"/>
      <c r="I129" s="23"/>
      <c r="J129" s="24" t="s">
        <v>78</v>
      </c>
      <c r="K129" s="23" t="s">
        <v>523</v>
      </c>
      <c r="L129" s="23" t="s">
        <v>429</v>
      </c>
      <c r="M129" s="23" t="s">
        <v>41</v>
      </c>
      <c r="N129" s="23" t="s">
        <v>99</v>
      </c>
      <c r="O129" s="32" t="s">
        <v>99</v>
      </c>
      <c r="P129" s="17"/>
      <c r="Q129" s="18"/>
      <c r="R129" s="17"/>
      <c r="S129" s="17"/>
      <c r="T129" s="17"/>
      <c r="U129" s="17"/>
      <c r="V129" s="17"/>
      <c r="W129" s="17"/>
      <c r="X129" s="18"/>
      <c r="Y129" s="10" t="s">
        <v>44</v>
      </c>
      <c r="Z129" s="11" t="str">
        <f t="shared" si="1"/>
        <v>{
    "id": "M2-NyO-11c-E-2-EN",
    "stimulus": "&lt;p&gt;Write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700,
                "max": 799,
                "step": 1
            },
            {
                "name": "Q2",
                "label": null,
                "min": 700,
                "max": 799,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29" s="14" t="s">
        <v>530</v>
      </c>
      <c r="AB129" s="12" t="str">
        <f t="shared" si="2"/>
        <v>M2-NyO-11c-E-2</v>
      </c>
      <c r="AC129" s="12" t="str">
        <f t="shared" si="3"/>
        <v>M2-NyO-11c-E-2-EN</v>
      </c>
      <c r="AD129" s="10" t="s">
        <v>46</v>
      </c>
      <c r="AE129" s="10" t="s">
        <v>521</v>
      </c>
      <c r="AF129" s="10" t="s">
        <v>47</v>
      </c>
      <c r="AG129" s="10" t="s">
        <v>48</v>
      </c>
    </row>
    <row r="130" ht="75.0" customHeight="1">
      <c r="A130" s="6" t="s">
        <v>531</v>
      </c>
      <c r="B130" s="6" t="s">
        <v>532</v>
      </c>
      <c r="C130" s="6" t="s">
        <v>34</v>
      </c>
      <c r="D130" s="7" t="s">
        <v>35</v>
      </c>
      <c r="E130" s="6"/>
      <c r="F130" s="8" t="s">
        <v>533</v>
      </c>
      <c r="G130" s="9"/>
      <c r="H130" s="9"/>
      <c r="I130" s="9"/>
      <c r="J130" s="6" t="s">
        <v>50</v>
      </c>
      <c r="K130" s="9" t="s">
        <v>534</v>
      </c>
      <c r="L130" s="8" t="s">
        <v>535</v>
      </c>
      <c r="M130" s="6" t="s">
        <v>41</v>
      </c>
      <c r="N130" s="9" t="s">
        <v>86</v>
      </c>
      <c r="O130" s="9" t="s">
        <v>87</v>
      </c>
      <c r="P130" s="17"/>
      <c r="Q130" s="18"/>
      <c r="R130" s="19"/>
      <c r="S130" s="19"/>
      <c r="T130" s="17"/>
      <c r="U130" s="19"/>
      <c r="V130" s="19"/>
      <c r="W130" s="17"/>
      <c r="X130" s="18"/>
      <c r="Y130" s="10" t="s">
        <v>44</v>
      </c>
      <c r="Z130" s="11" t="str">
        <f t="shared" si="1"/>
        <v>{
    "id": "M2-NyO-11d-I-1-EN",
    "stimulus": "&lt;p&gt;Drag each decomposition to its corresponding number.&lt;/p&gt;",
    "feedback": "&lt;p&gt;To decompose a number you have to look at the position of each digit:&lt;/p&gt;&lt;p style=\"text-align: center\"&gt;&lt;span style=\"color: #2C9CDC\"&gt;7&lt;/span&gt;&lt;span style=\"color: #E3360C\"&gt;{{Q1}}&lt;/span&gt;&lt;span style=\"color: #2CC133\"&gt;{{Q2}}&lt;/span&gt; = &lt;span style=\"color: #2C9CDC\"&gt;700&lt;/span&gt; + &lt;span style=\"color: #E3360C\"&gt;{{Q1}}0&lt;/span&gt; + &lt;span style=\"color: #2CC133\"&gt;{{Q2}}&lt;/span&gt;&lt;/p&gt;",
    "hint": "&lt;p&gt;Notice the position of each digit.&lt;/p&gt;",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"T1",
                "label": "{{function}}",
                "function": "700+{{Q1}}*10+{{Q2}}",
                "temp": true
            },
            {
                "name": "T2",
                "label": "{{function}}",
                "function": "700+{{Q3}}*10+{{Q4}}",
                "temp": true
            },
            {
                "name": "T3",
                "label": "{{function}}",
                "function": "700+{{Q5}}*10+{{Q6}}",
                "temp": true
            },
            {
                "name": "T4",
                "label": "{{function}}",
                "function": "{{Q1}}*10",
                "temp": true
            },
            {
                "name": "T5",
                "label": "{{function}}",
                "function": "{{Q3}}*10",
                "temp": true
            },
            {
                "name": "T6",
                "label": "{{function}}",
                "function": "{{Q5}}*10",
                "temp": true
            },
            {
                "name": "A1",
                "label": "700 + {{T4}} + {{Q2}}",
                "function": "{{T1}}"
            },
            {
                "name": "A2",
                "label": "700 + {{T5}} + {{Q4}}",
                "function": "{{T2}}"
            },
            {
                "name": "A3",
                "label": "700 + {{T6}} + {{Q6}}",
                "function": "{{T3}}"
            }
        ],
        "isNumToWords": true,
        "uniques": true
    },
    "algorithm": {
        "name": "linkOperationResult",
        "params": {
            "invert": false
        },
        "template": "match list"
    }
}</v>
      </c>
      <c r="AA130" s="14" t="s">
        <v>536</v>
      </c>
      <c r="AB130" s="12" t="str">
        <f t="shared" si="2"/>
        <v>M2-NyO-11d-I-1</v>
      </c>
      <c r="AC130" s="12" t="str">
        <f t="shared" si="3"/>
        <v>M2-NyO-11d-I-1-EN</v>
      </c>
      <c r="AD130" s="10" t="s">
        <v>46</v>
      </c>
      <c r="AE130" s="18"/>
      <c r="AF130" s="10" t="s">
        <v>47</v>
      </c>
      <c r="AG130" s="10" t="s">
        <v>48</v>
      </c>
    </row>
    <row r="131" ht="75.0" customHeight="1">
      <c r="A131" s="6" t="s">
        <v>531</v>
      </c>
      <c r="B131" s="6" t="s">
        <v>532</v>
      </c>
      <c r="C131" s="6" t="s">
        <v>54</v>
      </c>
      <c r="D131" s="7" t="s">
        <v>35</v>
      </c>
      <c r="E131" s="6"/>
      <c r="F131" s="8" t="s">
        <v>537</v>
      </c>
      <c r="G131" s="9" t="s">
        <v>227</v>
      </c>
      <c r="H131" s="9"/>
      <c r="I131" s="9"/>
      <c r="J131" s="6" t="s">
        <v>78</v>
      </c>
      <c r="K131" s="9" t="s">
        <v>91</v>
      </c>
      <c r="L131" s="9" t="s">
        <v>538</v>
      </c>
      <c r="M131" s="6" t="s">
        <v>41</v>
      </c>
      <c r="N131" s="9" t="s">
        <v>86</v>
      </c>
      <c r="O131" s="9" t="s">
        <v>87</v>
      </c>
      <c r="P131" s="17"/>
      <c r="Q131" s="18"/>
      <c r="R131" s="19"/>
      <c r="S131" s="19"/>
      <c r="T131" s="17"/>
      <c r="U131" s="19"/>
      <c r="V131" s="19"/>
      <c r="W131" s="17"/>
      <c r="X131" s="18"/>
      <c r="Y131" s="10" t="s">
        <v>44</v>
      </c>
      <c r="Z131" s="11" t="str">
        <f t="shared" si="1"/>
        <v>{
    "id": "M2-NyO-11d-E-1-EN",
    "stimulus": "&lt;p&gt;Use this sample model to type the decomposition of the following number.&lt;/p&gt;&lt;p style=\"text-align: center\"&gt;7{{Q1}}{{Q2}} = 700 + {{Q1}}0 + {{Q2}}&lt;/p&gt;",
    "feedback": "&lt;p&gt;To decompose a number you have to look at the position of each digit:&lt;/p&gt;&lt;p style=\"text-align: center\"&gt;&lt;span style=\"color: #2C9CDC\"&gt;7&lt;/span&gt;&lt;span style=\"color: #E3360C\"&gt;{{Q3}}&lt;/span&gt;&lt;span style=\"color: #2CC133\"&gt;{{Q4}}&lt;/span&gt; = &lt;span style=\"color: #2C9CDC\"&gt;700&lt;/span&gt;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"700+{{Q3}}*10+{{Q4}}",
                "temp": true
            },
            {
                "name": "A1",
                "label": null,
                "function": "700"
            },
            {
                "name": "A2",
                "label": null,
                "function": "{{Q3}}*10"
            },
            {
                "name": "A3",
                "label": null,
                "function": "{{Q4}}"
            }
        ],
        "uniques": true
    },
    "algorithm": {
        "name": "calculateOperation",
        "params": {
            "method": "equivLiteral",
            "keyboard": "NUMERICAL"
        }
    }
}</v>
      </c>
      <c r="AA131" s="14" t="s">
        <v>539</v>
      </c>
      <c r="AB131" s="12" t="str">
        <f t="shared" si="2"/>
        <v>M2-NyO-11d-E-1</v>
      </c>
      <c r="AC131" s="12" t="str">
        <f t="shared" si="3"/>
        <v>M2-NyO-11d-E-1-EN</v>
      </c>
      <c r="AD131" s="10" t="s">
        <v>46</v>
      </c>
      <c r="AE131" s="18"/>
      <c r="AF131" s="10" t="s">
        <v>47</v>
      </c>
      <c r="AG131" s="10" t="s">
        <v>48</v>
      </c>
    </row>
    <row r="132" ht="75.0" customHeight="1">
      <c r="A132" s="6" t="s">
        <v>540</v>
      </c>
      <c r="B132" s="6" t="s">
        <v>541</v>
      </c>
      <c r="C132" s="6" t="s">
        <v>34</v>
      </c>
      <c r="D132" s="7" t="s">
        <v>35</v>
      </c>
      <c r="E132" s="6"/>
      <c r="F132" s="8" t="s">
        <v>542</v>
      </c>
      <c r="G132" s="9"/>
      <c r="H132" s="9"/>
      <c r="I132" s="6" t="s">
        <v>37</v>
      </c>
      <c r="J132" s="6" t="s">
        <v>38</v>
      </c>
      <c r="K132" s="9" t="s">
        <v>543</v>
      </c>
      <c r="L132" s="8" t="s">
        <v>283</v>
      </c>
      <c r="M132" s="24" t="s">
        <v>41</v>
      </c>
      <c r="N132" s="23" t="s">
        <v>42</v>
      </c>
      <c r="O132" s="23" t="s">
        <v>42</v>
      </c>
      <c r="P132" s="17"/>
      <c r="Q132" s="18"/>
      <c r="R132" s="17"/>
      <c r="S132" s="17"/>
      <c r="T132" s="17"/>
      <c r="U132" s="17"/>
      <c r="V132" s="17"/>
      <c r="W132" s="17"/>
      <c r="X132" s="18"/>
      <c r="Y132" s="10" t="s">
        <v>44</v>
      </c>
      <c r="Z132" s="11" t="str">
        <f t="shared" si="1"/>
        <v>{
    "id": "M2-NyO-12a-I-1-EN",
    "stimulus": "&lt;p&gt;Choose the correct option.&lt;/p&gt;",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"name": "Q4",
                "label": null,
                "min": 800,
                "max": 899,
                "step": 1
            }
        ],
        "calculated": [
            {
                "name": "A1",
                "label": "{{Q1}} is spelled “{{function}}.”",
                "function": "Lemonlib.numToWords({{Q1}},'en')"
            },
            {
                "name": "A2",
                "label": "{{Q3}} is spelled “{{function}}.”",
                "function": "Lemonlib.numToWords({{Q2}},'en')",
                "incorrect": true
            },
            {
                "name": "A3",
                "label": "{{Q4}} is spelled “{{function}}.”",
                "function": "Lemonlib.numToWords({{Q3}},'en')",
                "incorrect": true
            }
        ],
        "uniques": true
    },
    "algorithm": {
        "name": "trueFalse",
        "template": "Multiple choice – standard",
        "params": {
            "countCorrect": 1,
            "countIncorrect": 2,
            "showCheckIcon": true
        }
    }
}</v>
      </c>
      <c r="AA132" s="14" t="s">
        <v>544</v>
      </c>
      <c r="AB132" s="12" t="str">
        <f t="shared" si="2"/>
        <v>M2-NyO-12a-I-1</v>
      </c>
      <c r="AC132" s="12" t="str">
        <f t="shared" si="3"/>
        <v>M2-NyO-12a-I-1-EN</v>
      </c>
      <c r="AD132" s="10" t="s">
        <v>46</v>
      </c>
      <c r="AE132" s="18"/>
      <c r="AF132" s="10" t="s">
        <v>47</v>
      </c>
      <c r="AG132" s="10" t="s">
        <v>48</v>
      </c>
    </row>
    <row r="133" ht="75.0" customHeight="1">
      <c r="A133" s="6" t="s">
        <v>540</v>
      </c>
      <c r="B133" s="6" t="s">
        <v>541</v>
      </c>
      <c r="C133" s="6" t="s">
        <v>34</v>
      </c>
      <c r="D133" s="7" t="s">
        <v>35</v>
      </c>
      <c r="E133" s="6"/>
      <c r="F133" s="8" t="s">
        <v>545</v>
      </c>
      <c r="G133" s="9"/>
      <c r="H133" s="9"/>
      <c r="I133" s="6" t="s">
        <v>37</v>
      </c>
      <c r="J133" s="10" t="s">
        <v>546</v>
      </c>
      <c r="K133" s="9" t="s">
        <v>547</v>
      </c>
      <c r="L133" s="8" t="s">
        <v>548</v>
      </c>
      <c r="M133" s="24" t="s">
        <v>41</v>
      </c>
      <c r="N133" s="23" t="s">
        <v>42</v>
      </c>
      <c r="O133" s="23" t="s">
        <v>42</v>
      </c>
      <c r="P133" s="17"/>
      <c r="Q133" s="18"/>
      <c r="R133" s="17"/>
      <c r="S133" s="17"/>
      <c r="T133" s="17"/>
      <c r="U133" s="17"/>
      <c r="V133" s="17"/>
      <c r="W133" s="17"/>
      <c r="X133" s="18"/>
      <c r="Y133" s="10" t="s">
        <v>44</v>
      </c>
      <c r="Z133" s="11" t="str">
        <f t="shared" si="1"/>
        <v>{
    "id": "M2-NyO-12a-I-2-EN",
    "stimulus": "&lt;p&gt;Drag the numbers to their corresponding place.&lt;/p&gt;",
    "hint": "&lt;p&gt;The position of each digit determines the way in which the number is read and spelled.&lt;/p&gt;",
    "feedback": "&lt;p&gt;The position of each digit determines the way in which the number is read and spelled.&lt;/p&gt;",
    "seed": {
        "parameters": [
            {
                "name": "Q1",
                "label": null,
                "min": 800,
                "max": 899,
                "step": 1
            },
            {
                "name": "Q2",
                "label": null,
                "min": 800,
                "max": 899,
                "step": 1
            },
            {
                "name": "Q3",
                "label": null,
                "min": 800,
                "max": 899,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"{{Q1}}",
                "function": "{{T1}}"
            },
            {
                "name": "A2",
                "label": "{{Q2}}",
                "function": "{{T2}}"
            },
            {
                "name": "A3",
                "label": "{{Q3}}",
                "function": "{{T3}}"
            }
        ],
        "uniques": true
    },
    "algorithm": {
        "name": "linkOperationResult",
        "template": "match list",
        "params": {
            "invert": false
        }
    }
}</v>
      </c>
      <c r="AA133" s="14" t="s">
        <v>549</v>
      </c>
      <c r="AB133" s="12" t="str">
        <f t="shared" si="2"/>
        <v>M2-NyO-12a-I-2</v>
      </c>
      <c r="AC133" s="12" t="str">
        <f t="shared" si="3"/>
        <v>M2-NyO-12a-I-2-EN</v>
      </c>
      <c r="AD133" s="10" t="s">
        <v>46</v>
      </c>
      <c r="AE133" s="18"/>
      <c r="AF133" s="10" t="s">
        <v>47</v>
      </c>
      <c r="AG133" s="10" t="s">
        <v>48</v>
      </c>
    </row>
    <row r="134" ht="75.0" customHeight="1">
      <c r="A134" s="6" t="s">
        <v>540</v>
      </c>
      <c r="B134" s="6" t="s">
        <v>541</v>
      </c>
      <c r="C134" s="6" t="s">
        <v>54</v>
      </c>
      <c r="D134" s="7" t="s">
        <v>35</v>
      </c>
      <c r="E134" s="6"/>
      <c r="F134" s="9" t="s">
        <v>181</v>
      </c>
      <c r="G134" s="23" t="s">
        <v>182</v>
      </c>
      <c r="H134" s="23"/>
      <c r="I134" s="24" t="s">
        <v>37</v>
      </c>
      <c r="J134" s="24" t="s">
        <v>57</v>
      </c>
      <c r="K134" s="9" t="s">
        <v>183</v>
      </c>
      <c r="L134" s="9" t="s">
        <v>550</v>
      </c>
      <c r="M134" s="24" t="s">
        <v>41</v>
      </c>
      <c r="N134" s="23" t="s">
        <v>42</v>
      </c>
      <c r="O134" s="23" t="s">
        <v>42</v>
      </c>
      <c r="P134" s="17"/>
      <c r="Q134" s="18"/>
      <c r="R134" s="17"/>
      <c r="S134" s="17"/>
      <c r="T134" s="17"/>
      <c r="U134" s="17"/>
      <c r="V134" s="17"/>
      <c r="W134" s="17"/>
      <c r="X134" s="18"/>
      <c r="Y134" s="10" t="s">
        <v>44</v>
      </c>
      <c r="Z134" s="11" t="str">
        <f t="shared" si="1"/>
        <v>{
    "id": "M2-NyO-12a-E-1-EN",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"800+{{Q1}}*10+{{Q2}}",
                "temp": true
            },
            {
                "name": "T2",
                "label": "{{function}}",
                "function": "Lemonlib.numToWords(800+{{Q1}}*10,'en')",
                "temp": true
            },
            {
                "name": "A1",
                "label": "{{function}}",
                "function": "Lemonlib.numToWords({{Q2}},'en')"
            }
        ],
        "uniques": true
    },
    "algorithm": {
        "name": "calculateOperation",
        "template": "Cloze with text"
    }
}</v>
      </c>
      <c r="AA134" s="14" t="s">
        <v>551</v>
      </c>
      <c r="AB134" s="12" t="str">
        <f t="shared" si="2"/>
        <v>M2-NyO-12a-E-1</v>
      </c>
      <c r="AC134" s="12" t="str">
        <f t="shared" si="3"/>
        <v>M2-NyO-12a-E-1-EN</v>
      </c>
      <c r="AD134" s="10" t="s">
        <v>46</v>
      </c>
      <c r="AE134" s="18"/>
      <c r="AF134" s="10" t="s">
        <v>47</v>
      </c>
      <c r="AG134" s="10" t="s">
        <v>48</v>
      </c>
    </row>
    <row r="135" ht="75.0" customHeight="1">
      <c r="A135" s="6" t="s">
        <v>540</v>
      </c>
      <c r="B135" s="6" t="s">
        <v>541</v>
      </c>
      <c r="C135" s="6" t="s">
        <v>54</v>
      </c>
      <c r="D135" s="7" t="s">
        <v>35</v>
      </c>
      <c r="E135" s="6"/>
      <c r="F135" s="9" t="s">
        <v>181</v>
      </c>
      <c r="G135" s="23" t="s">
        <v>552</v>
      </c>
      <c r="H135" s="23"/>
      <c r="I135" s="24" t="s">
        <v>37</v>
      </c>
      <c r="J135" s="24" t="s">
        <v>57</v>
      </c>
      <c r="K135" s="9" t="s">
        <v>187</v>
      </c>
      <c r="L135" s="9" t="s">
        <v>553</v>
      </c>
      <c r="M135" s="24" t="s">
        <v>41</v>
      </c>
      <c r="N135" s="23" t="s">
        <v>42</v>
      </c>
      <c r="O135" s="23" t="s">
        <v>42</v>
      </c>
      <c r="P135" s="17"/>
      <c r="Q135" s="18"/>
      <c r="R135" s="17"/>
      <c r="S135" s="17"/>
      <c r="T135" s="17"/>
      <c r="U135" s="17"/>
      <c r="V135" s="17"/>
      <c r="W135" s="17"/>
      <c r="X135" s="18"/>
      <c r="Y135" s="10" t="s">
        <v>44</v>
      </c>
      <c r="Z135" s="11" t="str">
        <f t="shared" si="1"/>
        <v>{
    "id": "M2-NyO-12a-E-2-EN",
    "stimulus": "&lt;p&gt;How do you spell this number? Fill in the gap.&lt;/p&gt;",
    "feedback": "&lt;p&gt;The position of each digit determines how it is read.&lt;/p&gt;",
    "hint": "&lt;p&gt;The position of each digit determines how it is read.&lt;/p&gt;",
    "template": "{{T1}}: eight hundred and {{response}}&lt;/p&gt;",
    "seed": {
        "parameters": [
            {
                "name": "Q1",
                "label": null,
                "min": 10,
                "max": 30,
                "step": 1
            }
        ],
        "calculated": [
            {
                "name": "T1",
                "label": "{{function}}",
                "function": "800+{{Q1}}",
                "temp": true
            },
            {
                "name": "A1",
                "label": "{{function}}",
                "function": "Lemonlib.numToWords({{Q1}},'en')"
            }
        ],
        "uniques": true
    },
    "algorithm": {
        "name": "calculateOperation",
        "template": "Cloze with text"
    }
}</v>
      </c>
      <c r="AA135" s="14" t="s">
        <v>554</v>
      </c>
      <c r="AB135" s="12" t="str">
        <f t="shared" si="2"/>
        <v>M2-NyO-12a-E-2</v>
      </c>
      <c r="AC135" s="12" t="str">
        <f t="shared" si="3"/>
        <v>M2-NyO-12a-E-2-EN</v>
      </c>
      <c r="AD135" s="10" t="s">
        <v>46</v>
      </c>
      <c r="AE135" s="18"/>
      <c r="AF135" s="10" t="s">
        <v>47</v>
      </c>
      <c r="AG135" s="10" t="s">
        <v>48</v>
      </c>
    </row>
    <row r="136" ht="75.0" customHeight="1">
      <c r="A136" s="6" t="s">
        <v>540</v>
      </c>
      <c r="B136" s="6" t="s">
        <v>541</v>
      </c>
      <c r="C136" s="6" t="s">
        <v>54</v>
      </c>
      <c r="D136" s="7" t="s">
        <v>35</v>
      </c>
      <c r="E136" s="6"/>
      <c r="F136" s="9" t="s">
        <v>181</v>
      </c>
      <c r="G136" s="23" t="s">
        <v>555</v>
      </c>
      <c r="H136" s="23"/>
      <c r="I136" s="24" t="s">
        <v>37</v>
      </c>
      <c r="J136" s="24" t="s">
        <v>57</v>
      </c>
      <c r="K136" s="9" t="s">
        <v>183</v>
      </c>
      <c r="L136" s="9" t="s">
        <v>556</v>
      </c>
      <c r="M136" s="24" t="s">
        <v>41</v>
      </c>
      <c r="N136" s="23" t="s">
        <v>42</v>
      </c>
      <c r="O136" s="23" t="s">
        <v>42</v>
      </c>
      <c r="P136" s="17"/>
      <c r="Q136" s="18"/>
      <c r="R136" s="17"/>
      <c r="S136" s="17"/>
      <c r="T136" s="17"/>
      <c r="U136" s="17"/>
      <c r="V136" s="17"/>
      <c r="W136" s="17"/>
      <c r="X136" s="18"/>
      <c r="Y136" s="10" t="s">
        <v>44</v>
      </c>
      <c r="Z136" s="11" t="str">
        <f t="shared" si="1"/>
        <v>{
    "id": "M2-NyO-12a-E-3-EN",
    "stimulus": "&lt;p&gt;How do you spell this number? Fill in the gap.&lt;/p&gt;",
    "feedback": "&lt;p&gt;The position of each digit determines how it is read.&lt;/p&gt;",
    "hint": "&lt;p&gt;The position of each digit determines how it is read.&lt;/p&gt;",
    "template": "&lt;p&gt;{{T1}}: eight hundred and {{response}}-{{T2}}&lt;/p&gt;",
    "seed": {
        "parameters": [
            {
                "name": "Q1",
                "label": null,
                "min": 3,
                "max": 9,
                "step": 1
            },
            {
                "name": "Q2",
                "label": null,
                "min": 1,
                "max": 9,
                "step": 1
            }
        ],
        "calculated": [
            {
                "name": "T1",
                "label": "{{function}}",
                "function": "800+{{Q1}}*10+{{Q2}}",
                "temp": true
            },
            {
                "name": "T2",
                "label": "{{function}}",
                "function": "Lemonlib.numToWords({{Q2}},'en')",
                "temp": true
            },
            {
                "name": "A1",
                "label": "{{function}}",
                "function": "Lemonlib.numToWords({{Q1}}*10,'en')"
            }
        ],
        "uniques": true
    },
    "algorithm": {
        "name": "calculateOperation",
        "template": "Cloze with text"
    }
}</v>
      </c>
      <c r="AA136" s="14" t="s">
        <v>557</v>
      </c>
      <c r="AB136" s="12" t="str">
        <f t="shared" si="2"/>
        <v>M2-NyO-12a-E-3</v>
      </c>
      <c r="AC136" s="12" t="str">
        <f t="shared" si="3"/>
        <v>M2-NyO-12a-E-3-EN</v>
      </c>
      <c r="AD136" s="10" t="s">
        <v>46</v>
      </c>
      <c r="AE136" s="18"/>
      <c r="AF136" s="10" t="s">
        <v>47</v>
      </c>
      <c r="AG136" s="10" t="s">
        <v>48</v>
      </c>
    </row>
    <row r="137" ht="75.0" customHeight="1">
      <c r="A137" s="6" t="s">
        <v>540</v>
      </c>
      <c r="B137" s="6" t="s">
        <v>541</v>
      </c>
      <c r="C137" s="6" t="s">
        <v>54</v>
      </c>
      <c r="D137" s="7" t="s">
        <v>35</v>
      </c>
      <c r="E137" s="6"/>
      <c r="F137" s="9" t="s">
        <v>181</v>
      </c>
      <c r="G137" s="23" t="s">
        <v>193</v>
      </c>
      <c r="H137" s="23"/>
      <c r="I137" s="24" t="s">
        <v>37</v>
      </c>
      <c r="J137" s="24" t="s">
        <v>57</v>
      </c>
      <c r="K137" s="9" t="s">
        <v>194</v>
      </c>
      <c r="L137" s="9" t="s">
        <v>558</v>
      </c>
      <c r="M137" s="24" t="s">
        <v>41</v>
      </c>
      <c r="N137" s="23" t="s">
        <v>42</v>
      </c>
      <c r="O137" s="23" t="s">
        <v>42</v>
      </c>
      <c r="P137" s="17"/>
      <c r="Q137" s="18"/>
      <c r="R137" s="17"/>
      <c r="S137" s="17"/>
      <c r="T137" s="17"/>
      <c r="U137" s="17"/>
      <c r="V137" s="17"/>
      <c r="W137" s="17"/>
      <c r="X137" s="18"/>
      <c r="Y137" s="10" t="s">
        <v>44</v>
      </c>
      <c r="Z137" s="11" t="str">
        <f t="shared" si="1"/>
        <v>{
    "id": "M2-NyO-12a-E-4-EN",
    "stimulus": "&lt;p&gt;Complete the spelling of the following number.&lt;/p&gt;",
    "feedback": "&lt;p&gt;The position of each digit determines how it is read.&lt;/p&gt;",
    "hint": "&lt;p&gt;The position of each digit determines how it is read.&lt;/p&gt;",
    "template": "&lt;p&gt;{{T1}}: {{response}} and {{T2}}&lt;/p&gt;",
    "seed": {
        "parameters": [
            {
                "name": "Q1",
                "label": null,
                "min": 1,
                "max": 99,
                "step": 1
            }
        ],
        "calculated": [
            {
                "name": "T1",
                "label": "{{function}}",
                "function": "800+{{Q1}}",
                "temp": true
            },
            {
                "name": "T2",
                "label": "{{function}}",
                "function": "Lemonlib.numToWords({{Q1}},'en')",
                "temp": true
            },
            {
                "name": "A1",
                "label": "eight hundred",
                "function": ""
            }
        ],
        "uniques": true
    },
    "algorithm": {
        "name": "calculateOperation",
        "template": "Cloze with text"
    }
}</v>
      </c>
      <c r="AA137" s="14" t="s">
        <v>559</v>
      </c>
      <c r="AB137" s="12" t="str">
        <f t="shared" si="2"/>
        <v>M2-NyO-12a-E-4</v>
      </c>
      <c r="AC137" s="12" t="str">
        <f t="shared" si="3"/>
        <v>M2-NyO-12a-E-4-EN</v>
      </c>
      <c r="AD137" s="10" t="s">
        <v>46</v>
      </c>
      <c r="AE137" s="18"/>
      <c r="AF137" s="10" t="s">
        <v>47</v>
      </c>
      <c r="AG137" s="10" t="s">
        <v>48</v>
      </c>
    </row>
    <row r="138" ht="75.0" customHeight="1">
      <c r="A138" s="6" t="s">
        <v>560</v>
      </c>
      <c r="B138" s="6" t="s">
        <v>561</v>
      </c>
      <c r="C138" s="6" t="s">
        <v>34</v>
      </c>
      <c r="D138" s="7" t="s">
        <v>35</v>
      </c>
      <c r="E138" s="6"/>
      <c r="F138" s="8" t="s">
        <v>562</v>
      </c>
      <c r="G138" s="9" t="s">
        <v>563</v>
      </c>
      <c r="H138" s="9"/>
      <c r="I138" s="6" t="s">
        <v>37</v>
      </c>
      <c r="J138" s="6" t="s">
        <v>68</v>
      </c>
      <c r="K138" s="9" t="s">
        <v>564</v>
      </c>
      <c r="L138" s="23" t="s">
        <v>565</v>
      </c>
      <c r="M138" s="24" t="s">
        <v>41</v>
      </c>
      <c r="N138" s="23" t="s">
        <v>42</v>
      </c>
      <c r="O138" s="23" t="s">
        <v>42</v>
      </c>
      <c r="P138" s="17"/>
      <c r="Q138" s="18"/>
      <c r="R138" s="17"/>
      <c r="S138" s="17"/>
      <c r="T138" s="17"/>
      <c r="U138" s="17"/>
      <c r="V138" s="17"/>
      <c r="W138" s="17"/>
      <c r="X138" s="18"/>
      <c r="Y138" s="10" t="s">
        <v>44</v>
      </c>
      <c r="Z138" s="11" t="str">
        <f t="shared" si="1"/>
        <v>{
    "id": "M2-NyO-12b-I-1-EN",
    "stimulus": "&lt;p&gt;Drag the numbers to their correct spelling.&lt;/p&gt;",
    "feedback": "&lt;p&gt;The position of each digit determines the way in which the number is read and spelled.&lt;/p&gt;",
    "hint": "&lt;p&gt;The position of each digit determines the way in which the number is read and spelled.&lt;/p&gt;",
    "template": "&lt;p&gt;{{T1}}: {{response}}&lt;/p&gt;&lt;p&gt;{{T2}}: {{response}}&lt;/p&gt;",
    "seed": {
        "parameters": [
            {
                "name": "Q1",
                "label": null,
                "min": 800,
                "max": 899,
                "step": 1
            },
            {
                "name": "Q2",
                "label": null,
                "min": 800,
                "max": 899,
                "step": 1
            },
            {
                "name": "Q3",
                "label": null,
                "min": 800,
                "max": 899,
                "step": 1
            },
            {
                "name": "Q4",
                "label": null,
                "min": 800,
                "max": 899,
                "step": 1
            },
            {
                "name": "Q5",
                "label": null,
                "min": 800,
                "max": 899,
                "step": 1
            }
        ],
        "calculated": [
            {
                "name": "T1",
                "label": "{{function}}",
                "function": "Lemonlib.numToWords({{Q1}},'en')[0].toUpperCase() + Lemonlib.numToWords({{Q1}},'en').slice(1,)",
                "temp": true
            },
            {
                "name": "T2",
                "label": "{{function}}",
                "function": "Lemonlib.numToWords({{Q2}},'en')[0].toUpperCase() + Lemonlib.numToWords({{Q2}},'en').slice(1,)",
                "temp": true
            },
            {
                "name": "A1",
                "label": "{{function}}",
                "function": "{{Q1}} "
            },
            {
                "name": "A2",
                "label": "{{function}}",
                "function": "{{Q2}}"
            },
            {
                "name": "A3",
                "label": "{{function}}",
                "function": "{{Q3}}",
                "incorrect": true
            },
            {
                "name": "A4",
                "label": "{{function}}",
                "function": "{{Q4}}",
                "incorrect": true
            },
            {
                "name": "A5",
                "label": "{{function}}",
                "function": "{{Q5}}",
                "incorrect": true
            }
        ],
        "uniques": true
    },
    "algorithm": {
        "name": "calculateOperation",
        "template": "Cloze with drag &amp; drop",
        "params": {
            "keyboard": "NUMERICAL"
        }
    }
}</v>
      </c>
      <c r="AA138" s="14" t="s">
        <v>566</v>
      </c>
      <c r="AB138" s="12" t="str">
        <f t="shared" si="2"/>
        <v>M2-NyO-12b-I-1</v>
      </c>
      <c r="AC138" s="12" t="str">
        <f t="shared" si="3"/>
        <v>M2-NyO-12b-I-1-EN</v>
      </c>
      <c r="AD138" s="10" t="s">
        <v>46</v>
      </c>
      <c r="AE138" s="18"/>
      <c r="AF138" s="10" t="s">
        <v>47</v>
      </c>
      <c r="AG138" s="10" t="s">
        <v>48</v>
      </c>
    </row>
    <row r="139" ht="75.0" customHeight="1">
      <c r="A139" s="6" t="s">
        <v>560</v>
      </c>
      <c r="B139" s="6" t="s">
        <v>561</v>
      </c>
      <c r="C139" s="6" t="s">
        <v>34</v>
      </c>
      <c r="D139" s="7" t="s">
        <v>35</v>
      </c>
      <c r="E139" s="6"/>
      <c r="F139" s="8" t="s">
        <v>567</v>
      </c>
      <c r="G139" s="9"/>
      <c r="H139" s="9"/>
      <c r="I139" s="6" t="s">
        <v>37</v>
      </c>
      <c r="J139" s="10" t="s">
        <v>497</v>
      </c>
      <c r="K139" s="9" t="s">
        <v>568</v>
      </c>
      <c r="L139" s="25" t="s">
        <v>569</v>
      </c>
      <c r="M139" s="24" t="s">
        <v>41</v>
      </c>
      <c r="N139" s="23" t="s">
        <v>42</v>
      </c>
      <c r="O139" s="23" t="s">
        <v>42</v>
      </c>
      <c r="P139" s="17"/>
      <c r="Q139" s="18"/>
      <c r="R139" s="17"/>
      <c r="S139" s="17"/>
      <c r="T139" s="17"/>
      <c r="U139" s="17"/>
      <c r="V139" s="17"/>
      <c r="W139" s="17"/>
      <c r="X139" s="18"/>
      <c r="Y139" s="10" t="s">
        <v>44</v>
      </c>
      <c r="Z139" s="11" t="str">
        <f t="shared" si="1"/>
        <v>{
    "id": "M2-NyO-12b-I-2-EN",
    "stimulus": "Which number is “{{T1}}”?",
    "hint": "The position of each digit determines the way in which the number is read and spelled.",
    "feedback": "The position of each digit determines the way in which the number is read and spelled.",
    "seed": {
        "parameters": [
            {
                "name": "Q1",
                "label": null,
                "min": 800,
                "max": 899,
                "step": 1
            },
            {
                "name": "Q2",
                "label": null,
                "min": 800,
                "max": 899,
                "step": 1
            },
            {
                "name": "Q3",
                "label": null,
                "min": 800,
                "max": 899,
                "step": 1
            }
        ],
        "calculated": [
            {
                "name": "T1",
                "label": "{{function}}",
                "function": "Lemonlib.numToWords({{Q1}}, 'en')",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39" s="14" t="s">
        <v>570</v>
      </c>
      <c r="AB139" s="12" t="str">
        <f t="shared" si="2"/>
        <v>M2-NyO-12b-I-2</v>
      </c>
      <c r="AC139" s="12" t="str">
        <f t="shared" si="3"/>
        <v>M2-NyO-12b-I-2-EN</v>
      </c>
      <c r="AD139" s="10" t="s">
        <v>46</v>
      </c>
      <c r="AE139" s="18"/>
      <c r="AF139" s="10" t="s">
        <v>47</v>
      </c>
      <c r="AG139" s="10" t="s">
        <v>48</v>
      </c>
    </row>
    <row r="140" ht="75.0" customHeight="1">
      <c r="A140" s="6" t="s">
        <v>560</v>
      </c>
      <c r="B140" s="6" t="s">
        <v>561</v>
      </c>
      <c r="C140" s="6" t="s">
        <v>54</v>
      </c>
      <c r="D140" s="7" t="s">
        <v>35</v>
      </c>
      <c r="E140" s="6"/>
      <c r="F140" s="32" t="s">
        <v>256</v>
      </c>
      <c r="G140" s="32" t="s">
        <v>208</v>
      </c>
      <c r="H140" s="32"/>
      <c r="I140" s="32"/>
      <c r="J140" s="28" t="s">
        <v>78</v>
      </c>
      <c r="K140" s="32" t="s">
        <v>571</v>
      </c>
      <c r="L140" s="32" t="s">
        <v>309</v>
      </c>
      <c r="M140" s="24" t="s">
        <v>41</v>
      </c>
      <c r="N140" s="32" t="s">
        <v>42</v>
      </c>
      <c r="O140" s="32" t="s">
        <v>42</v>
      </c>
      <c r="P140" s="30"/>
      <c r="Q140" s="18"/>
      <c r="R140" s="30"/>
      <c r="S140" s="30"/>
      <c r="T140" s="30"/>
      <c r="U140" s="30"/>
      <c r="V140" s="30"/>
      <c r="W140" s="30"/>
      <c r="X140" s="30"/>
      <c r="Y140" s="10" t="s">
        <v>44</v>
      </c>
      <c r="Z140" s="11" t="str">
        <f t="shared" si="1"/>
        <v>{
    "id": "M2-NyO-12b-E-1-EN",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800,
                "max": 899,
                "step": 1
            }
        ],
        "calculated": [
            {
                "name": "T1",
                "label": null,
                "function": " Lemonlib.numToWords({{Q1}},'en')",
                "temp": true
            },
            {
                "name": "A1",
                "label": null,
                "function": "{{Q1}}"
            }
        ],
        "uniques": true
    },
    "algorithm": {
        "name": "calculateOperation",
        "params": {
            "method": "equivLiteral",
            "keyboard": "NUMERICAL"
        }
    }
}</v>
      </c>
      <c r="AA140" s="14" t="s">
        <v>572</v>
      </c>
      <c r="AB140" s="12" t="str">
        <f t="shared" si="2"/>
        <v>M2-NyO-12b-E-1</v>
      </c>
      <c r="AC140" s="12" t="str">
        <f t="shared" si="3"/>
        <v>M2-NyO-12b-E-1-EN</v>
      </c>
      <c r="AD140" s="10" t="s">
        <v>46</v>
      </c>
      <c r="AE140" s="30"/>
      <c r="AF140" s="10" t="s">
        <v>47</v>
      </c>
      <c r="AG140" s="10" t="s">
        <v>48</v>
      </c>
    </row>
    <row r="141" ht="75.0" customHeight="1">
      <c r="A141" s="6" t="s">
        <v>573</v>
      </c>
      <c r="B141" s="6" t="s">
        <v>574</v>
      </c>
      <c r="C141" s="6" t="s">
        <v>34</v>
      </c>
      <c r="D141" s="7" t="s">
        <v>35</v>
      </c>
      <c r="E141" s="6"/>
      <c r="F141" s="25" t="s">
        <v>575</v>
      </c>
      <c r="G141" s="23"/>
      <c r="H141" s="23"/>
      <c r="I141" s="23"/>
      <c r="J141" s="24" t="s">
        <v>38</v>
      </c>
      <c r="K141" s="23" t="s">
        <v>568</v>
      </c>
      <c r="L141" s="23" t="s">
        <v>576</v>
      </c>
      <c r="M141" s="24" t="s">
        <v>41</v>
      </c>
      <c r="N141" s="23" t="s">
        <v>99</v>
      </c>
      <c r="O141" s="23" t="s">
        <v>99</v>
      </c>
      <c r="P141" s="17"/>
      <c r="Q141" s="18"/>
      <c r="R141" s="17"/>
      <c r="S141" s="17"/>
      <c r="T141" s="17"/>
      <c r="U141" s="17"/>
      <c r="V141" s="17"/>
      <c r="W141" s="17"/>
      <c r="X141" s="30"/>
      <c r="Y141" s="10" t="s">
        <v>44</v>
      </c>
      <c r="Z141" s="11" t="str">
        <f t="shared" si="1"/>
        <v>{
    "id": "M2-NyO-12c-I-1-EN",
    "stimulus": "&lt;p&gt;Select the highest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"math.max({{Q1}},{{Q2}},{{Q3}})"
            },
            {
                "name": "A2",
                "label": "{{function}}",
                "function": "{{Q1}}+{{Q2}}+{{Q3}}-math.max({{Q1}},{{Q2}},{{Q3}})-math.min({{Q1}},{{Q2}},{{Q3}})",
                "incorrect": true
            },
            {
                "name": "A3",
                "label": "{{function}}",
                "function": "math.min({{Q1}},{{Q2}},{{Q3}})",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1" s="14" t="s">
        <v>577</v>
      </c>
      <c r="AB141" s="12" t="str">
        <f t="shared" si="2"/>
        <v>M2-NyO-12c-I-1</v>
      </c>
      <c r="AC141" s="12" t="str">
        <f t="shared" si="3"/>
        <v>M2-NyO-12c-I-1-EN</v>
      </c>
      <c r="AD141" s="10" t="s">
        <v>46</v>
      </c>
      <c r="AE141" s="18"/>
      <c r="AF141" s="10" t="s">
        <v>47</v>
      </c>
      <c r="AG141" s="10" t="s">
        <v>48</v>
      </c>
    </row>
    <row r="142" ht="75.0" customHeight="1">
      <c r="A142" s="6" t="s">
        <v>573</v>
      </c>
      <c r="B142" s="6" t="s">
        <v>574</v>
      </c>
      <c r="C142" s="6" t="s">
        <v>34</v>
      </c>
      <c r="D142" s="7" t="s">
        <v>35</v>
      </c>
      <c r="E142" s="6"/>
      <c r="F142" s="25" t="s">
        <v>578</v>
      </c>
      <c r="G142" s="23"/>
      <c r="H142" s="23"/>
      <c r="I142" s="23"/>
      <c r="J142" s="24" t="s">
        <v>38</v>
      </c>
      <c r="K142" s="23" t="s">
        <v>568</v>
      </c>
      <c r="L142" s="23" t="s">
        <v>576</v>
      </c>
      <c r="M142" s="24" t="s">
        <v>41</v>
      </c>
      <c r="N142" s="23" t="s">
        <v>99</v>
      </c>
      <c r="O142" s="23" t="s">
        <v>99</v>
      </c>
      <c r="P142" s="17"/>
      <c r="Q142" s="18"/>
      <c r="R142" s="17"/>
      <c r="S142" s="17"/>
      <c r="T142" s="17"/>
      <c r="U142" s="17"/>
      <c r="V142" s="17"/>
      <c r="W142" s="17"/>
      <c r="X142" s="30"/>
      <c r="Y142" s="10" t="s">
        <v>44</v>
      </c>
      <c r="Z142" s="11" t="str">
        <f t="shared" si="1"/>
        <v>{
    "id": "M2-NyO-12c-I-2-EN",
    "stimulus": "&lt;p&gt;Select the lowest of these numbers.&lt;/p&gt;",
    "hint": "&lt;p&gt;Compare the numbers starting &lt;b&gt;with the digit on the left&lt;/b&gt;.&lt;/p&gt;",
    "feedback": "&lt;p&gt;Compare the numbers starting &lt;b&gt;with the digit on the left&lt;/b&gt;:&lt;/p&gt;&lt;p style=\"text-align: center\"&gt;&lt;b&gt;{{T4}}&lt;/b&gt;{{T5}} &gt; &lt;b&gt;{{T6}}&lt;/b&gt;{{T7}} &gt; &lt;b&gt;{{T8}}&lt;/b&gt;{{T9}}&lt;/p&gt;",
    "seed": {
        "parameters": [
            {
                "name": "Q1",
                "label": null,
                "min": 800,
                "max": 899,
                "step": 1
            },
            {
                "name": "Q2",
                "label": null,
                "min": 800,
                "max": 899,
                "step": 1
            },
            {
                "name": "Q3",
                "label": null,
                "min": 800,
                "max": 899,
                "step": 1
            }
        ],
        "calculated": [
            {
                "name": "A1",
                "label": "{{function}}",
                "function": "math.min({{Q1}},{{Q2}},{{Q3}})"
            },
            {
                "name": "A2",
                "label": "{{function}}",
                "function": "{{Q1}}+{{Q2}}+{{Q3}}-math.max({{Q1}},{{Q2}},{{Q3}})-math.min({{Q1}},{{Q2}},{{Q3}})",
                "incorrect": true
            },
            {
                "name": "A3",
                "label": "{{function}}",
                "function": "math.max({{Q1}},{{Q2}},{{Q3}})",
                "incorrect": true
            },
            {
                "name": "T1",
                "label": "{{function}}",
                "function": "math.max({{Q1}},{{Q2}},{{Q3}})",
                "temp": true
            },
            {
                "name": "T2",
                "label": "{{function}}",
                "function": "{{Q1}}+{{Q2}}+{{Q3}}-math.max({{Q1}},{{Q2}},{{Q3}})-math.min({{Q1}},{{Q2}},{{Q3}})",
                "temp": true
            },
            {
                "name": "T3",
                "label": "{{function}}",
                "function": "math.min({{Q1}},{{Q2}},{{Q3}})",
                "temp": true
            },
            {
                "name": "T4",
                "label": "{{function}}",
                "function": "'{{T1}}'.substring(0, 2)",
                "temp": "true"
            },
            {
                "name": "T5",
                "label": "{{function}}",
                "function": "'{{T1}}'.substring(2, 3)",
                "temp": "true"
            },
            {
                "name": "T6",
                "label": "{{function}}",
                "function": "'{{T2}}'.substring(0, 2)",
                "temp": "true"
            },
            {
                "name": "T7",
                "label": "{{function}}",
                "function": "'{{T2}}'.substring(2, 3)",
                "temp": "true"
            },
            {
                "name": "T8",
                "label": "{{function}}",
                "function": "'{{T3}}'.substring(0, 2)",
                "temp": "true"
            },
            {
                "name": "T9",
                "label": "{{function}}",
                "function": "'{{T3}}'.substring(2, 3)",
                "temp": "true"
            }
        ],
        "uniques": true
    },
    "algorithm": {
        "name": "trueFalse",
        "template": "Multiple choice – standard",
        "params": {
            "countCorrect": 1,
            "countIncorrect": 2,
            "showCheckIcon": false,
            "columns": 3
        }
    }
}</v>
      </c>
      <c r="AA142" s="14" t="s">
        <v>579</v>
      </c>
      <c r="AB142" s="12" t="str">
        <f t="shared" si="2"/>
        <v>M2-NyO-12c-I-2</v>
      </c>
      <c r="AC142" s="12" t="str">
        <f t="shared" si="3"/>
        <v>M2-NyO-12c-I-2-EN</v>
      </c>
      <c r="AD142" s="10" t="s">
        <v>46</v>
      </c>
      <c r="AE142" s="18"/>
      <c r="AF142" s="10" t="s">
        <v>47</v>
      </c>
      <c r="AG142" s="10" t="s">
        <v>48</v>
      </c>
    </row>
    <row r="143" ht="75.0" customHeight="1">
      <c r="A143" s="6" t="s">
        <v>573</v>
      </c>
      <c r="B143" s="6" t="s">
        <v>574</v>
      </c>
      <c r="C143" s="6" t="s">
        <v>54</v>
      </c>
      <c r="D143" s="7" t="s">
        <v>35</v>
      </c>
      <c r="E143" s="10"/>
      <c r="F143" s="25" t="s">
        <v>580</v>
      </c>
      <c r="G143" s="23" t="s">
        <v>425</v>
      </c>
      <c r="H143" s="23"/>
      <c r="I143" s="23"/>
      <c r="J143" s="24" t="s">
        <v>78</v>
      </c>
      <c r="K143" s="23" t="s">
        <v>581</v>
      </c>
      <c r="L143" s="23" t="s">
        <v>426</v>
      </c>
      <c r="M143" s="23" t="s">
        <v>41</v>
      </c>
      <c r="N143" s="23" t="s">
        <v>99</v>
      </c>
      <c r="O143" s="23" t="s">
        <v>99</v>
      </c>
      <c r="P143" s="17"/>
      <c r="Q143" s="18"/>
      <c r="R143" s="17"/>
      <c r="S143" s="17"/>
      <c r="T143" s="17"/>
      <c r="U143" s="17"/>
      <c r="V143" s="17"/>
      <c r="W143" s="17"/>
      <c r="X143" s="18"/>
      <c r="Y143" s="10" t="s">
        <v>44</v>
      </c>
      <c r="Z143" s="11" t="str">
        <f t="shared" si="1"/>
        <v>{
    "id": "M2-NyO-12c-E-1-EN",
    "stimulus": "&lt;p&gt;Type the numbers {{Q1}} and {{Q2}} for the comparison to be correct.&lt;/p&gt;",
    "template": "&lt;p style=\"text-align: center\"&gt;{{response}} &lt; {{response}}&lt;/p&gt;",
    "hint": "&lt;p&gt;Compare the numbers starting &lt;b&gt;with the digit on the left&lt;/b&gt;.&lt;/p&gt;",
    "feedback": "&lt;p&gt;Compare the numbers starting &lt;b&gt;with the digit on the left&lt;/b&gt;:&lt;/p&gt;&lt;p style=\"text-align: center\"&gt;&lt;b&gt;{{T3}}&lt;/b&gt;{{T4}} &lt; &lt;b&gt;{{T5}}&lt;/b&gt;{{T6}}&lt;/p&gt;",
    "seed": {
        "parameters": [
            {
                "name": "Q1",
                "label": null,
                "min": 800,
                "max": 900,
                "step": 1
            },
            {
                "name": "Q2",
                "label": null,
                "min": 800,
                "max": 899,
                "step": 1
            }
        ],
        "calculated": [
            {
                "name": "A1",
                "label": "{{function}}",
                "function": "math.min({{Q1}},{{Q2}})"
            },
            {
                "name": "A2",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3" s="14" t="s">
        <v>582</v>
      </c>
      <c r="AB143" s="12" t="str">
        <f t="shared" si="2"/>
        <v>M2-NyO-12c-E-1</v>
      </c>
      <c r="AC143" s="12" t="str">
        <f t="shared" si="3"/>
        <v>M2-NyO-12c-E-1-EN</v>
      </c>
      <c r="AD143" s="10" t="s">
        <v>46</v>
      </c>
      <c r="AE143" s="18"/>
      <c r="AF143" s="10" t="s">
        <v>47</v>
      </c>
      <c r="AG143" s="10" t="s">
        <v>48</v>
      </c>
    </row>
    <row r="144" ht="75.0" customHeight="1">
      <c r="A144" s="6" t="s">
        <v>573</v>
      </c>
      <c r="B144" s="6" t="s">
        <v>583</v>
      </c>
      <c r="C144" s="6" t="s">
        <v>54</v>
      </c>
      <c r="D144" s="7" t="s">
        <v>35</v>
      </c>
      <c r="E144" s="10"/>
      <c r="F144" s="25" t="s">
        <v>580</v>
      </c>
      <c r="G144" s="23" t="s">
        <v>102</v>
      </c>
      <c r="H144" s="23"/>
      <c r="I144" s="23"/>
      <c r="J144" s="24" t="s">
        <v>78</v>
      </c>
      <c r="K144" s="23" t="s">
        <v>581</v>
      </c>
      <c r="L144" s="23" t="s">
        <v>429</v>
      </c>
      <c r="M144" s="23" t="s">
        <v>41</v>
      </c>
      <c r="N144" s="23" t="s">
        <v>99</v>
      </c>
      <c r="O144" s="23" t="s">
        <v>99</v>
      </c>
      <c r="P144" s="17"/>
      <c r="Q144" s="18"/>
      <c r="R144" s="17"/>
      <c r="S144" s="17"/>
      <c r="T144" s="17"/>
      <c r="U144" s="17"/>
      <c r="V144" s="17"/>
      <c r="W144" s="17"/>
      <c r="X144" s="18"/>
      <c r="Y144" s="10" t="s">
        <v>44</v>
      </c>
      <c r="Z144" s="11" t="str">
        <f t="shared" si="1"/>
        <v>{
    "id": "M2-NyO-12c-E-2-EN",
    "stimulus": "&lt;p&gt;Type the numbers {{Q1}} and {{Q2}} for the comparison to be correct.&lt;/p&gt;",
    "template": "&lt;p style=\"text-align: center\"&gt;{{response}} &gt; {{response}}&lt;/p&gt;",
    "hint": "&lt;p&gt;Compare the numbers starting &lt;b&gt;with the digit on the left&lt;/b&gt;.&lt;/p&gt;",
    "feedback": "&lt;p&gt;Compare the numbers starting &lt;b&gt;with the digit on the left&lt;/b&gt;:&lt;/p&gt;&lt;p style=\"text-align: center\"&gt;&lt;b&gt;{{T3}}&lt;/b&gt;{{T4}} &gt; &lt;b&gt;{{T5}}&lt;/b&gt;{{T6}}&lt;/p&gt;",
    "seed": {
        "parameters": [
            {
                "name": "Q1",
                "label": null,
                "min": 800,
                "max": 900,
                "step": 1
            },
            {
                "name": "Q2",
                "label": null,
                "min": 800,
                "max": 899,
                "step": 1
            }
        ],
        "calculated": [
            {
                "name": "A1",
                "label": "{{function}}",
                "function": "math.max({{Q1}},{{Q2}})"
            },
            {
                "name": "A2",
                "label": "{{function}}",
                "function": "math.min({{Q1}},{{Q2}})"
            },
            {
                "name": "T1",
                "label": "{{function}}",
                "function": "math.max({{Q1}}, {{Q2}})",
                "temp": "true"
            },
            {
                "name": "T2",
                "label": "{{function}}",
                "function": "math.min({{Q1}},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44" s="14" t="s">
        <v>584</v>
      </c>
      <c r="AB144" s="12" t="str">
        <f t="shared" si="2"/>
        <v>M2-NyO-12c-E-2</v>
      </c>
      <c r="AC144" s="12" t="str">
        <f t="shared" si="3"/>
        <v>M2-NyO-12c-E-2-EN</v>
      </c>
      <c r="AD144" s="10" t="s">
        <v>46</v>
      </c>
      <c r="AE144" s="18"/>
      <c r="AF144" s="10" t="s">
        <v>47</v>
      </c>
      <c r="AG144" s="10" t="s">
        <v>48</v>
      </c>
    </row>
    <row r="145" ht="75.0" customHeight="1">
      <c r="A145" s="6" t="s">
        <v>585</v>
      </c>
      <c r="B145" s="6" t="s">
        <v>586</v>
      </c>
      <c r="C145" s="6" t="s">
        <v>34</v>
      </c>
      <c r="D145" s="7" t="s">
        <v>35</v>
      </c>
      <c r="E145" s="6"/>
      <c r="F145" s="9" t="s">
        <v>587</v>
      </c>
      <c r="G145" s="9" t="s">
        <v>588</v>
      </c>
      <c r="H145" s="9"/>
      <c r="I145" s="9"/>
      <c r="J145" s="6" t="s">
        <v>68</v>
      </c>
      <c r="K145" s="9" t="s">
        <v>84</v>
      </c>
      <c r="L145" s="8" t="s">
        <v>589</v>
      </c>
      <c r="M145" s="9" t="s">
        <v>41</v>
      </c>
      <c r="N145" s="9" t="s">
        <v>86</v>
      </c>
      <c r="O145" s="9" t="s">
        <v>87</v>
      </c>
      <c r="P145" s="17"/>
      <c r="Q145" s="18"/>
      <c r="R145" s="17"/>
      <c r="S145" s="17"/>
      <c r="T145" s="17"/>
      <c r="U145" s="29"/>
      <c r="V145" s="17"/>
      <c r="W145" s="17"/>
      <c r="X145" s="18"/>
      <c r="Y145" s="10" t="s">
        <v>44</v>
      </c>
      <c r="Z145" s="11" t="str">
        <f t="shared" si="1"/>
        <v>{
    "id": "M2-NyO-12d-I-1-EN",
    "stimulus": "&lt;p&gt;Look at this example:&lt;/p&gt;&lt;p style=\"text-align: center\"&gt;{{T1}} = 800 + {{T2}} + {{Q2}}&lt;/p&gt;&lt;p&gt;Drag the numbers needed to decompose {{T3}}.&lt;/p&gt;",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center\"&gt;{{T3}} = {{response}} + {{response}} + {{response}}&lt;/p&gt;",
    "seed": {
        "parameters": [
            {
                "name": "Q1",
                "label": null,
                "min": 1,
                "max": 9,
                "step": 1
            },
            {
                "name": "Q2",
                "label": null,
                "min": 1,
                "max": 9,
                "step": 1
            },
            {
                "name": "Q3",
                "label": null,
                "min": 1,
                "max": 9,
                "step": 1
            },
            {
                "name": "Q4",
                "label": null,
                "min": 1,
                "max": 9,
                "step": 1
            }
        ],
        "calculated": [
            {
                "name": "T1",
                "label": "{{function}}",
                "function": "800+{{Q1}}*10+{{Q2}}",
                "temp": true
            },
            {
                "name": "T2",
                "label": "{{function}}",
                "function": "{{Q1}}*10",
                "temp": true
            },
            {
                "name": "T3",
                "label": "{{function}}",
                "function": "800+{{Q3}}*10+{{Q4}}",
                "temp": true
            },
            {
                "name": "A1",
                "label": "800",
                "function": ""
            },
            {
                "name": "A2",
                "label": "{{function}}",
                "function": "{{Q3}}*10"
            },
            {
                "name": "A3",
                "label": "{{function}}",
                "function": "{{Q4}}"
            },
            {
                "name": "A4",
                "label": "{{function}}",
                "function": "{{Q4}}*10",
                "incorrect": true
            },
            {
                "name": "A5",
                "label": "{{function}}",
                "function": "{{Q3}}",
                "incorrect": true
            }
        ],
        "uniques": true
    },
    "algorithm": {
        "name": "calculateOperation",
        "template": "Cloze with drag &amp; drop",
        "params": {
            "keyboard": "NUMERICAL"
        }
    }
}</v>
      </c>
      <c r="AA145" s="14" t="s">
        <v>590</v>
      </c>
      <c r="AB145" s="12" t="str">
        <f t="shared" si="2"/>
        <v>M2-NyO-12d-I-1</v>
      </c>
      <c r="AC145" s="12" t="str">
        <f t="shared" si="3"/>
        <v>M2-NyO-12d-I-1-EN</v>
      </c>
      <c r="AD145" s="10" t="s">
        <v>46</v>
      </c>
      <c r="AE145" s="18"/>
      <c r="AF145" s="10" t="s">
        <v>47</v>
      </c>
      <c r="AG145" s="10" t="s">
        <v>48</v>
      </c>
    </row>
    <row r="146" ht="75.0" customHeight="1">
      <c r="A146" s="6" t="s">
        <v>585</v>
      </c>
      <c r="B146" s="6" t="s">
        <v>586</v>
      </c>
      <c r="C146" s="6" t="s">
        <v>54</v>
      </c>
      <c r="D146" s="7" t="s">
        <v>35</v>
      </c>
      <c r="E146" s="6"/>
      <c r="F146" s="8" t="s">
        <v>591</v>
      </c>
      <c r="G146" s="9" t="s">
        <v>227</v>
      </c>
      <c r="H146" s="9"/>
      <c r="I146" s="30"/>
      <c r="J146" s="6" t="s">
        <v>78</v>
      </c>
      <c r="K146" s="9" t="s">
        <v>91</v>
      </c>
      <c r="L146" s="9" t="s">
        <v>592</v>
      </c>
      <c r="M146" s="6" t="s">
        <v>41</v>
      </c>
      <c r="N146" s="9" t="s">
        <v>86</v>
      </c>
      <c r="O146" s="9" t="s">
        <v>87</v>
      </c>
      <c r="P146" s="17"/>
      <c r="Q146" s="18"/>
      <c r="R146" s="17"/>
      <c r="S146" s="17"/>
      <c r="T146" s="17"/>
      <c r="U146" s="17"/>
      <c r="V146" s="17"/>
      <c r="W146" s="17"/>
      <c r="X146" s="18"/>
      <c r="Y146" s="10" t="s">
        <v>44</v>
      </c>
      <c r="Z146" s="11" t="str">
        <f t="shared" si="1"/>
        <v>{
    "id": "M2-NyO-12d-E-1-EN",
    "stimulus": "&lt;p&gt;Use this example to type the following decomposition.&lt;/p&gt;&lt;p style=\"text-align: center\"&gt;8{{Q1}}{{Q2}} = 800 + {{Q1}}0 + {{Q2}}&lt;/p&gt;",
    "feedback": "&lt;p&gt;To decompose a number you have to look at the position of each digit:&lt;/p&gt;&lt;p style=\"text-align: center\"&gt;&lt;span style=\"color: #2C9CDC\"&gt;8&lt;/span&gt;&lt;span style=\"color: #E3360C\"&gt;{{Q3}}&lt;/span&gt;&lt;span style=\"color: #2CC133\"&gt;{{Q4}}&lt;/span&gt; = &lt;span style=\"color: #2C9CDC\"&gt;800&lt;/span&gt;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"800+{{Q3}}*10+{{Q4}}",
                "temp": true
            },
            {
                "name": "A1",
                "label": null,
                "function": "800"
            },
            {
                "name": "A2",
                "label": null,
                "function": "{{Q3}}*10"
            },
            {
                "name": "A3",
                "label": null,
                "function": "{{Q4}}"
            }
        ],
        "uniques": true
    },
    "algorithm": {
        "name": "calculateOperation",
        "params": {
            "method": "equivLiteral",
            "keyboard": "NUMERICAL"
        }
    }
}</v>
      </c>
      <c r="AA146" s="14" t="s">
        <v>593</v>
      </c>
      <c r="AB146" s="12" t="str">
        <f t="shared" si="2"/>
        <v>M2-NyO-12d-E-1</v>
      </c>
      <c r="AC146" s="12" t="str">
        <f t="shared" si="3"/>
        <v>M2-NyO-12d-E-1-EN</v>
      </c>
      <c r="AD146" s="10" t="s">
        <v>46</v>
      </c>
      <c r="AE146" s="18"/>
      <c r="AF146" s="10" t="s">
        <v>47</v>
      </c>
      <c r="AG146" s="10" t="s">
        <v>48</v>
      </c>
    </row>
    <row r="147" ht="75.0" customHeight="1">
      <c r="A147" s="6" t="s">
        <v>594</v>
      </c>
      <c r="B147" s="6" t="s">
        <v>595</v>
      </c>
      <c r="C147" s="6" t="s">
        <v>34</v>
      </c>
      <c r="D147" s="7" t="s">
        <v>35</v>
      </c>
      <c r="E147" s="6"/>
      <c r="F147" s="8" t="s">
        <v>596</v>
      </c>
      <c r="G147" s="9"/>
      <c r="H147" s="9"/>
      <c r="I147" s="18" t="s">
        <v>37</v>
      </c>
      <c r="J147" s="10" t="s">
        <v>415</v>
      </c>
      <c r="K147" s="9" t="s">
        <v>597</v>
      </c>
      <c r="L147" s="8" t="s">
        <v>598</v>
      </c>
      <c r="M147" s="24" t="s">
        <v>41</v>
      </c>
      <c r="N147" s="23" t="s">
        <v>42</v>
      </c>
      <c r="O147" s="32" t="s">
        <v>42</v>
      </c>
      <c r="P147" s="19"/>
      <c r="Q147" s="18"/>
      <c r="R147" s="17"/>
      <c r="S147" s="17"/>
      <c r="T147" s="17"/>
      <c r="U147" s="17"/>
      <c r="V147" s="17"/>
      <c r="W147" s="17"/>
      <c r="X147" s="18"/>
      <c r="Y147" s="10" t="s">
        <v>44</v>
      </c>
      <c r="Z147" s="11" t="str">
        <f t="shared" si="1"/>
        <v>{
    "id": "M2-NyO-13a-I-1-EN",
    "stimulus": "&lt;p&gt;Select if the following sentences are true or false.&lt;/p&gt;",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"name": "Q4",
                "label": null,
                "min": 900,
                "max": 999,
                "step": 1
            }
        ],
        "calculated": [
            {
                "name": "A1",
                "label": "{{Q1}} is spelled “{{function}}.”",
                "function": "Lemonlib.numToWords({{Q1}}, 'en')"
            },
            {
                "name": "A2",
                "label": "{{Q2}} is spelled “{{function}}.”",
                "function": "Lemonlib.numToWords({{Q2}}, 'en')"
            },
            {
                "name": "A3",
                "label": "{{Q3}} is spelled “{{function}}.”",
                "function": "Lemonlib.numToWords({{Q4}}, 'en')",
                "incorrect": true
            }
        ],
        "uniques": true
    },
    "algorithm": {
        "name": "trueFalse",
        "template": "Choice matrix – inline",
        "params": {
            "countCorrect": 2,
            "countIncorrect": 1,
            "showCheckIcon": false,
            "options": [
                "True",
                "False"
            ]
        }
    }
}</v>
      </c>
      <c r="AA147" s="14" t="s">
        <v>599</v>
      </c>
      <c r="AB147" s="12" t="str">
        <f t="shared" si="2"/>
        <v>M2-NyO-13a-I-1</v>
      </c>
      <c r="AC147" s="12" t="str">
        <f t="shared" si="3"/>
        <v>M2-NyO-13a-I-1-EN</v>
      </c>
      <c r="AD147" s="10" t="s">
        <v>46</v>
      </c>
      <c r="AE147" s="18"/>
      <c r="AF147" s="10" t="s">
        <v>47</v>
      </c>
      <c r="AG147" s="10" t="s">
        <v>48</v>
      </c>
    </row>
    <row r="148" ht="75.0" customHeight="1">
      <c r="A148" s="6" t="s">
        <v>594</v>
      </c>
      <c r="B148" s="6" t="s">
        <v>595</v>
      </c>
      <c r="C148" s="6" t="s">
        <v>34</v>
      </c>
      <c r="D148" s="7" t="s">
        <v>35</v>
      </c>
      <c r="E148" s="6"/>
      <c r="F148" s="8" t="s">
        <v>447</v>
      </c>
      <c r="G148" s="9"/>
      <c r="H148" s="9"/>
      <c r="I148" s="18" t="s">
        <v>37</v>
      </c>
      <c r="J148" s="10" t="s">
        <v>497</v>
      </c>
      <c r="K148" s="9" t="s">
        <v>600</v>
      </c>
      <c r="L148" s="8" t="s">
        <v>449</v>
      </c>
      <c r="M148" s="24" t="s">
        <v>41</v>
      </c>
      <c r="N148" s="23" t="s">
        <v>42</v>
      </c>
      <c r="O148" s="32" t="s">
        <v>42</v>
      </c>
      <c r="P148" s="19"/>
      <c r="Q148" s="18"/>
      <c r="R148" s="17"/>
      <c r="S148" s="17"/>
      <c r="T148" s="17"/>
      <c r="U148" s="17"/>
      <c r="V148" s="17"/>
      <c r="W148" s="17"/>
      <c r="X148" s="18"/>
      <c r="Y148" s="10" t="s">
        <v>44</v>
      </c>
      <c r="Z148" s="11" t="str">
        <f t="shared" si="1"/>
        <v>{
    "id": "M2-NyO-13a-I-2-EN",
    "stimulus": "&lt;p&gt;How is the number {{Q1}} spelled?&lt;/p&gt;",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 'en')[0].toUpperCase() + Lemonlib.numToWords({{Q1}}, 'en').slice(1,)",
                "temp": true
            },
            {
                "name": "T2",
                "label": "{{function}}",
                "function": "Lemonlib.numToWords({{Q2}}, 'en')[0].toUpperCase() + Lemonlib.numToWords({{Q2}}, 'en').slice(1,)",
                "temp": true
            },
            {
                "name": "T3",
                "label": "{{function}}",
                "function": "Lemonlib.numToWords({{Q3}}, 'en')[0].toUpperCase() + Lemonlib.numToWords({{Q3}}, 'en').slice(1,)",
                "temp": true
            },
            {
                "name": "A1",
                "label": "{{function}}",
                "function": "{{T1}}"
            },
            {
                "name": "A2",
                "label": "{{function}}",
                "function": "{{T2}}",
                "incorrect": true
            },
            {
                "name": "A3",
                "label": "{{function}}",
                "function": "{{T3}}",
                "incorrect": true
            }
        ],
        "uniques": true
    },
    "algorithm": {
        "name": "trueFalse",
        "template": "Multiple choice – standard",
        "params": {
            "countCorrect": 1,
            "countIncorrect": 2,
            "showCheckIcon": false,"columns":3
        }
    }
}</v>
      </c>
      <c r="AA148" s="14" t="s">
        <v>601</v>
      </c>
      <c r="AB148" s="12" t="str">
        <f t="shared" si="2"/>
        <v>M2-NyO-13a-I-2</v>
      </c>
      <c r="AC148" s="12" t="str">
        <f t="shared" si="3"/>
        <v>M2-NyO-13a-I-2-EN</v>
      </c>
      <c r="AD148" s="10" t="s">
        <v>46</v>
      </c>
      <c r="AE148" s="18"/>
      <c r="AF148" s="10" t="s">
        <v>47</v>
      </c>
      <c r="AG148" s="10" t="s">
        <v>48</v>
      </c>
    </row>
    <row r="149" ht="75.0" customHeight="1">
      <c r="A149" s="6" t="s">
        <v>594</v>
      </c>
      <c r="B149" s="6" t="s">
        <v>595</v>
      </c>
      <c r="C149" s="6" t="s">
        <v>54</v>
      </c>
      <c r="D149" s="7" t="s">
        <v>35</v>
      </c>
      <c r="E149" s="6"/>
      <c r="F149" s="9" t="s">
        <v>181</v>
      </c>
      <c r="G149" s="23" t="s">
        <v>182</v>
      </c>
      <c r="H149" s="23"/>
      <c r="I149" s="28" t="s">
        <v>37</v>
      </c>
      <c r="J149" s="28" t="s">
        <v>57</v>
      </c>
      <c r="K149" s="9" t="s">
        <v>183</v>
      </c>
      <c r="L149" s="9" t="s">
        <v>602</v>
      </c>
      <c r="M149" s="24" t="s">
        <v>41</v>
      </c>
      <c r="N149" s="23" t="s">
        <v>42</v>
      </c>
      <c r="O149" s="32" t="s">
        <v>42</v>
      </c>
      <c r="P149" s="17"/>
      <c r="Q149" s="18"/>
      <c r="R149" s="17"/>
      <c r="S149" s="17"/>
      <c r="T149" s="17"/>
      <c r="U149" s="17"/>
      <c r="V149" s="17"/>
      <c r="W149" s="17"/>
      <c r="X149" s="18"/>
      <c r="Y149" s="10" t="s">
        <v>44</v>
      </c>
      <c r="Z149" s="11" t="str">
        <f t="shared" si="1"/>
        <v>{
    "id": "M2-NyO-13a-E-1-EN",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{{T2}}-{{response}}&lt;/p&gt;",
    "seed": {
        "parameters": [
            {
                "name": "Q1",
                "label": null,
                "min": 3,
                "max": 9,
                "step": 1
            },
            {
                "name": "Q2",
                "label": null,
                "min": 1,
                "max": 9,
                "step": 1
            }
        ],
        "calculated": [
            {
                "name": "T1",
                "label": "{{function}}",
                "function": "900+{{Q1}}*10+{{Q2}}",
                "temp": true
            },
            {
                "name": "T2",
                "label": "{{function}}",
                "function": "Lemonlib.numToWords(900+{{Q1}}*10,'en')",
                "temp": true
            },
            {
                "name": "A1",
                "label": "{{function}}",
                "function": "Lemonlib.numToWords({{Q2}},'en')"
            }
        ],
        "uniques": true
    },
    "algorithm": {
        "name": "calculateOperation",
        "template": "Cloze with text"
    }
}</v>
      </c>
      <c r="AA149" s="14" t="s">
        <v>603</v>
      </c>
      <c r="AB149" s="12" t="str">
        <f t="shared" si="2"/>
        <v>M2-NyO-13a-E-1</v>
      </c>
      <c r="AC149" s="12" t="str">
        <f t="shared" si="3"/>
        <v>M2-NyO-13a-E-1-EN</v>
      </c>
      <c r="AD149" s="10" t="s">
        <v>46</v>
      </c>
      <c r="AE149" s="18"/>
      <c r="AF149" s="10" t="s">
        <v>47</v>
      </c>
      <c r="AG149" s="10" t="s">
        <v>48</v>
      </c>
    </row>
    <row r="150" ht="75.0" customHeight="1">
      <c r="A150" s="6" t="s">
        <v>594</v>
      </c>
      <c r="B150" s="6" t="s">
        <v>595</v>
      </c>
      <c r="C150" s="6" t="s">
        <v>54</v>
      </c>
      <c r="D150" s="7" t="s">
        <v>35</v>
      </c>
      <c r="E150" s="6"/>
      <c r="F150" s="9" t="s">
        <v>181</v>
      </c>
      <c r="G150" s="23" t="s">
        <v>604</v>
      </c>
      <c r="H150" s="23"/>
      <c r="I150" s="28" t="s">
        <v>37</v>
      </c>
      <c r="J150" s="28" t="s">
        <v>57</v>
      </c>
      <c r="K150" s="9" t="s">
        <v>187</v>
      </c>
      <c r="L150" s="9" t="s">
        <v>605</v>
      </c>
      <c r="M150" s="24" t="s">
        <v>41</v>
      </c>
      <c r="N150" s="23" t="s">
        <v>42</v>
      </c>
      <c r="O150" s="32" t="s">
        <v>42</v>
      </c>
      <c r="P150" s="17"/>
      <c r="Q150" s="18"/>
      <c r="R150" s="17"/>
      <c r="S150" s="17"/>
      <c r="T150" s="17"/>
      <c r="U150" s="17"/>
      <c r="V150" s="17"/>
      <c r="W150" s="17"/>
      <c r="X150" s="18"/>
      <c r="Y150" s="10" t="s">
        <v>44</v>
      </c>
      <c r="Z150" s="11" t="str">
        <f t="shared" si="1"/>
        <v>{
    "id": "M2-NyO-13a-E-2-EN",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"{{T1}}: nine hundred and {{response}}&lt;/p&gt;",
    "seed": {
        "parameters": [
            {
                "name": "Q1",
                "label": null,
                "min": 10,
                "max": 30,
                "step": 1
            }
        ],
        "calculated": [
            {
                "name": "T1",
                "label": "{{function}}",
                "function": "900+{{Q1}}",
                "temp": true
            },
            {
                "name": "A1",
                "label": "{{function}}",
                "function": "Lemonlib.numToWords({{Q1}},'en')"
            }
        ],
        "uniques": true
    },
    "algorithm": {
        "name": "calculateOperation",
        "template": "Cloze with text"
    }
}</v>
      </c>
      <c r="AA150" s="14" t="s">
        <v>606</v>
      </c>
      <c r="AB150" s="12" t="str">
        <f t="shared" si="2"/>
        <v>M2-NyO-13a-E-2</v>
      </c>
      <c r="AC150" s="12" t="str">
        <f t="shared" si="3"/>
        <v>M2-NyO-13a-E-2-EN</v>
      </c>
      <c r="AD150" s="10" t="s">
        <v>46</v>
      </c>
      <c r="AE150" s="18"/>
      <c r="AF150" s="10" t="s">
        <v>47</v>
      </c>
      <c r="AG150" s="10" t="s">
        <v>48</v>
      </c>
    </row>
    <row r="151" ht="75.0" customHeight="1">
      <c r="A151" s="6" t="s">
        <v>594</v>
      </c>
      <c r="B151" s="6" t="s">
        <v>595</v>
      </c>
      <c r="C151" s="6" t="s">
        <v>54</v>
      </c>
      <c r="D151" s="7" t="s">
        <v>35</v>
      </c>
      <c r="E151" s="6"/>
      <c r="F151" s="9" t="s">
        <v>181</v>
      </c>
      <c r="G151" s="23" t="s">
        <v>607</v>
      </c>
      <c r="H151" s="23"/>
      <c r="I151" s="28" t="s">
        <v>37</v>
      </c>
      <c r="J151" s="28" t="s">
        <v>57</v>
      </c>
      <c r="K151" s="9" t="s">
        <v>183</v>
      </c>
      <c r="L151" s="9" t="s">
        <v>608</v>
      </c>
      <c r="M151" s="24" t="s">
        <v>41</v>
      </c>
      <c r="N151" s="23" t="s">
        <v>42</v>
      </c>
      <c r="O151" s="32" t="s">
        <v>42</v>
      </c>
      <c r="P151" s="17"/>
      <c r="Q151" s="18"/>
      <c r="R151" s="17"/>
      <c r="S151" s="17"/>
      <c r="T151" s="17"/>
      <c r="U151" s="17"/>
      <c r="V151" s="17"/>
      <c r="W151" s="17"/>
      <c r="X151" s="18"/>
      <c r="Y151" s="10" t="s">
        <v>44</v>
      </c>
      <c r="Z151" s="11" t="str">
        <f t="shared" si="1"/>
        <v>{
    "id": "M2-NyO-13a-E-3-EN",
    "stimulus": "&lt;p&gt;How do you spell this number? Fill in the gap.&lt;/p&gt;",
    "feedback": "&lt;p&gt;The position of each digit determines the way in which the number is read and spelled.&lt;/p&gt;",
    "hint": "&lt;p&gt;The position of each digit determines the way in which the number is read and spelled.&lt;/p&gt;",
    "template": "&lt;p&gt;{{T1}}: nine hundred and {{response}}-{{T2}}&lt;/p&gt;",
    "seed": {
        "parameters": [
            {
                "name": "Q1",
                "label": null,
                "min": 3,
                "max": 9,
                "step": 1
            },
            {
                "name": "Q2",
                "label": null,
                "min": 1,
                "max": 9,
                "step": 1
            }
        ],
        "calculated": [
            {
                "name": "T1",
                "label": "{{function}}",
                "function": "900+{{Q1}}*10+{{Q2}}",
                "temp": true
            },
            {
                "name": "T2",
                "label": "{{function}}",
                "function": "Lemonlib.numToWords({{Q2}},'en')",
                "temp": true
            },
            {
                "name": "A1",
                "label": "{{function}}",
                "function": "Lemonlib.numToWords({{Q1}}*10,'en')"
            }
        ],
        "uniques": true
    },
    "algorithm": {
        "name": "calculateOperation",
        "template": "Cloze with text"
    }
}</v>
      </c>
      <c r="AA151" s="14" t="s">
        <v>609</v>
      </c>
      <c r="AB151" s="12" t="str">
        <f t="shared" si="2"/>
        <v>M2-NyO-13a-E-3</v>
      </c>
      <c r="AC151" s="12" t="str">
        <f t="shared" si="3"/>
        <v>M2-NyO-13a-E-3-EN</v>
      </c>
      <c r="AD151" s="10" t="s">
        <v>46</v>
      </c>
      <c r="AE151" s="18"/>
      <c r="AF151" s="10" t="s">
        <v>47</v>
      </c>
      <c r="AG151" s="10" t="s">
        <v>48</v>
      </c>
    </row>
    <row r="152" ht="75.0" customHeight="1">
      <c r="A152" s="6" t="s">
        <v>594</v>
      </c>
      <c r="B152" s="6" t="s">
        <v>595</v>
      </c>
      <c r="C152" s="6" t="s">
        <v>54</v>
      </c>
      <c r="D152" s="7" t="s">
        <v>35</v>
      </c>
      <c r="E152" s="6"/>
      <c r="F152" s="9" t="s">
        <v>181</v>
      </c>
      <c r="G152" s="23" t="s">
        <v>193</v>
      </c>
      <c r="H152" s="23"/>
      <c r="I152" s="28" t="s">
        <v>37</v>
      </c>
      <c r="J152" s="28" t="s">
        <v>57</v>
      </c>
      <c r="K152" s="9" t="s">
        <v>194</v>
      </c>
      <c r="L152" s="9" t="s">
        <v>610</v>
      </c>
      <c r="M152" s="24" t="s">
        <v>41</v>
      </c>
      <c r="N152" s="23" t="s">
        <v>42</v>
      </c>
      <c r="O152" s="32" t="s">
        <v>42</v>
      </c>
      <c r="P152" s="17"/>
      <c r="Q152" s="18"/>
      <c r="R152" s="17"/>
      <c r="S152" s="17"/>
      <c r="T152" s="17"/>
      <c r="U152" s="17"/>
      <c r="V152" s="17"/>
      <c r="W152" s="17"/>
      <c r="X152" s="18"/>
      <c r="Y152" s="10" t="s">
        <v>44</v>
      </c>
      <c r="Z152" s="11" t="str">
        <f t="shared" si="1"/>
        <v>{
    "id": "M2-NyO-13a-E-4-EN",
    "stimulus": "&lt;p&gt;Complete the spelling of the following number.&lt;/p&gt;",
    "feedback": "&lt;p&gt;The position of each digit determines the way in which the number is read and spelled.&lt;/p&gt;",
    "hint": "&lt;p&gt;The position of each digit determines the way in which the number is read and spelled.&lt;/p&gt;",
    "template": "&lt;p&gt;{{T1}}: {{response}} and {{T2}}&lt;/p&gt;",
    "seed": {
        "parameters": [
            {
                "name": "Q1",
                "label": null,
                "min": 1,
                "max": 99,
                "step": 1
            }
        ],
        "calculated": [
            {
                "name": "T1",
                "label": "{{function}}",
                "function": "900+{{Q1}}",
                "temp": true
            },
            {
                "name": "T2",
                "label": "{{function}}",
                "function": "Lemonlib.numToWords({{Q1}},'en')",
                "temp": true
            },
            {
                "name": "A1",
                "label": "nine hundred",
                "function": ""
            }
        ],
        "uniques": true
    },
    "algorithm": {
        "name": "calculateOperation",
        "template": "Cloze with text"
    }
}</v>
      </c>
      <c r="AA152" s="14" t="s">
        <v>611</v>
      </c>
      <c r="AB152" s="12" t="str">
        <f t="shared" si="2"/>
        <v>M2-NyO-13a-E-4</v>
      </c>
      <c r="AC152" s="12" t="str">
        <f t="shared" si="3"/>
        <v>M2-NyO-13a-E-4-EN</v>
      </c>
      <c r="AD152" s="10" t="s">
        <v>46</v>
      </c>
      <c r="AE152" s="18"/>
      <c r="AF152" s="10" t="s">
        <v>47</v>
      </c>
      <c r="AG152" s="10" t="s">
        <v>48</v>
      </c>
    </row>
    <row r="153" ht="75.0" customHeight="1">
      <c r="A153" s="6" t="s">
        <v>612</v>
      </c>
      <c r="B153" s="6" t="s">
        <v>613</v>
      </c>
      <c r="C153" s="6" t="s">
        <v>34</v>
      </c>
      <c r="D153" s="7" t="s">
        <v>35</v>
      </c>
      <c r="E153" s="6"/>
      <c r="F153" s="23" t="s">
        <v>614</v>
      </c>
      <c r="G153" s="23" t="s">
        <v>74</v>
      </c>
      <c r="H153" s="23"/>
      <c r="I153" s="28" t="s">
        <v>37</v>
      </c>
      <c r="J153" s="24" t="s">
        <v>75</v>
      </c>
      <c r="K153" s="23" t="s">
        <v>615</v>
      </c>
      <c r="L153" s="25" t="s">
        <v>616</v>
      </c>
      <c r="M153" s="24" t="s">
        <v>41</v>
      </c>
      <c r="N153" s="23" t="s">
        <v>42</v>
      </c>
      <c r="O153" s="23" t="s">
        <v>42</v>
      </c>
      <c r="P153" s="19"/>
      <c r="Q153" s="18"/>
      <c r="R153" s="17"/>
      <c r="S153" s="17"/>
      <c r="T153" s="17"/>
      <c r="U153" s="17"/>
      <c r="V153" s="17"/>
      <c r="W153" s="17"/>
      <c r="X153" s="18"/>
      <c r="Y153" s="10" t="s">
        <v>44</v>
      </c>
      <c r="Z153" s="11" t="str">
        <f t="shared" si="1"/>
        <v>{
    "id": "M2-NyO-13b-I-1-EN",
    "stimulus": "&lt;p&gt;Complete the sentence.&lt;/p&gt;",
    "template": "&lt;p&gt;“{{T1}}” is {{response}}.&lt;/p&gt;",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"T1",
                "label": "{{function}}",
                "function": "Lemonlib.numToWords({{Q1}},'en')[0].toUpperCase() + Lemonlib.numToWords({{Q1}},'en').slice(1,)",
                "temp": true
            },
            {
                "name": "A1",
                "label": "{{Q1}}",
                "function": "",
                "group": 1
            },
            {
                "name": "A2",
                "label": "{{Q2}}",
                "function": "",
                "group": 1,
                "incorrect": true
            },
            {
                "name": "A3",
                "label": "{{Q3}}",
                "function": "",
                "group": 1,
                "incorrect": true
            }
        ],
        "uniques": true
    },
    "algorithm": {
        "name": "groupResponses",
        "template": "Cloze with drop down"
    }
}</v>
      </c>
      <c r="AA153" s="14" t="s">
        <v>617</v>
      </c>
      <c r="AB153" s="12" t="str">
        <f t="shared" si="2"/>
        <v>M2-NyO-13b-I-1</v>
      </c>
      <c r="AC153" s="12" t="str">
        <f t="shared" si="3"/>
        <v>M2-NyO-13b-I-1-EN</v>
      </c>
      <c r="AD153" s="10" t="s">
        <v>46</v>
      </c>
      <c r="AE153" s="18"/>
      <c r="AF153" s="10" t="s">
        <v>47</v>
      </c>
      <c r="AG153" s="10" t="s">
        <v>48</v>
      </c>
    </row>
    <row r="154" ht="75.0" customHeight="1">
      <c r="A154" s="6" t="s">
        <v>612</v>
      </c>
      <c r="B154" s="6" t="s">
        <v>613</v>
      </c>
      <c r="C154" s="6" t="s">
        <v>34</v>
      </c>
      <c r="D154" s="7" t="s">
        <v>35</v>
      </c>
      <c r="E154" s="6"/>
      <c r="F154" s="25" t="s">
        <v>545</v>
      </c>
      <c r="G154" s="23"/>
      <c r="H154" s="23"/>
      <c r="I154" s="28" t="s">
        <v>37</v>
      </c>
      <c r="J154" s="24" t="s">
        <v>50</v>
      </c>
      <c r="K154" s="23" t="s">
        <v>618</v>
      </c>
      <c r="L154" s="25" t="s">
        <v>619</v>
      </c>
      <c r="M154" s="24" t="s">
        <v>41</v>
      </c>
      <c r="N154" s="23" t="s">
        <v>42</v>
      </c>
      <c r="O154" s="23" t="s">
        <v>42</v>
      </c>
      <c r="P154" s="19"/>
      <c r="Q154" s="18"/>
      <c r="R154" s="17"/>
      <c r="S154" s="17"/>
      <c r="T154" s="17"/>
      <c r="U154" s="17"/>
      <c r="V154" s="17"/>
      <c r="W154" s="17"/>
      <c r="X154" s="18"/>
      <c r="Y154" s="10" t="s">
        <v>44</v>
      </c>
      <c r="Z154" s="11" t="str">
        <f t="shared" si="1"/>
        <v>{
    "id": "M2-NyO-13b-I-2-EN",
    "stimulus": "&lt;p&gt;Drag the numbers to their corresponding place.&lt;/p&gt;",
    "feedback": "&lt;p&gt;The position of each digit determines the way in which the number is read and spelled.&lt;/p&gt;",
    "hint": "&lt;p&gt;The position of each digit determines the way in which the number is read and spelled.&lt;/p&gt;",
    "seed": {
        "parameters": [
            {
                "name": "Q1",
                "label": null,
                "min": 900,
                "max": 999,
                "step": 1
            },
            {
                "name": "Q2",
                "label": null,
                "min": 900,
                "max": 999,
                "step": 1
            },
            {
                "name": "Q3",
                "label": null,
                "min": 900,
                "max": 999,
                "step": 1
            }
        ],
        "calculated": [
            {
                "name": "A1",
                "label": "{{Q1}}",
                "function": "Lemonlib.numToWords({{Q1}},'en')[0].toUpperCase() + Lemonlib.numToWords({{Q1}},'en').slice(1,)"
            },
            {
                "name": "A2",
                "label": "{{Q2}}",
                "function": "Lemonlib.numToWords({{Q2}},'en')[0].toUpperCase() + Lemonlib.numToWords({{Q2}},'en').slice(1,)"
            },
            {
                "name": "A3",
                "label": "{{Q3}}",
                "function": "Lemonlib.numToWords({{Q3}},'en')[0].toUpperCase() + Lemonlib.numToWords({{Q3}},'en').slice(1,)"
            }
        ],
        "uniques": true
    },
    "algorithm": {
        "name": "linkOperationResult",
        "template": "match list",
        "params": {
            "invert": false
        }
    }
}</v>
      </c>
      <c r="AA154" s="14" t="s">
        <v>620</v>
      </c>
      <c r="AB154" s="12" t="str">
        <f t="shared" si="2"/>
        <v>M2-NyO-13b-I-2</v>
      </c>
      <c r="AC154" s="12" t="str">
        <f t="shared" si="3"/>
        <v>M2-NyO-13b-I-2-EN</v>
      </c>
      <c r="AD154" s="10" t="s">
        <v>46</v>
      </c>
      <c r="AE154" s="18"/>
      <c r="AF154" s="10" t="s">
        <v>47</v>
      </c>
      <c r="AG154" s="10" t="s">
        <v>48</v>
      </c>
    </row>
    <row r="155" ht="75.0" customHeight="1">
      <c r="A155" s="6" t="s">
        <v>612</v>
      </c>
      <c r="B155" s="6" t="s">
        <v>613</v>
      </c>
      <c r="C155" s="6" t="s">
        <v>54</v>
      </c>
      <c r="D155" s="7" t="s">
        <v>35</v>
      </c>
      <c r="E155" s="6"/>
      <c r="F155" s="23" t="s">
        <v>466</v>
      </c>
      <c r="G155" s="23" t="s">
        <v>208</v>
      </c>
      <c r="H155" s="23"/>
      <c r="I155" s="32"/>
      <c r="J155" s="28" t="s">
        <v>78</v>
      </c>
      <c r="K155" s="23" t="s">
        <v>621</v>
      </c>
      <c r="L155" s="23" t="s">
        <v>309</v>
      </c>
      <c r="M155" s="24" t="s">
        <v>41</v>
      </c>
      <c r="N155" s="23" t="s">
        <v>42</v>
      </c>
      <c r="O155" s="23" t="s">
        <v>42</v>
      </c>
      <c r="P155" s="19"/>
      <c r="Q155" s="18"/>
      <c r="R155" s="17"/>
      <c r="S155" s="17"/>
      <c r="T155" s="17"/>
      <c r="U155" s="17"/>
      <c r="V155" s="17"/>
      <c r="W155" s="17"/>
      <c r="X155" s="18"/>
      <c r="Y155" s="10" t="s">
        <v>44</v>
      </c>
      <c r="Z155" s="11" t="str">
        <f t="shared" si="1"/>
        <v>{
    "id": "M2-NyO-13b-E-1-EN",
    "stimulus": "&lt;p&gt;Type the number “{{T1}}.”&lt;/p&gt;",
    "feedback": "&lt;p&gt;The position of each digit determines the way in which the number is read and spelled.&lt;/p&gt;",
    "hint": "&lt;p&gt;The position of each digit determines the way in which the number is read and spelled.&lt;/p&gt;",
    "template": "{{response}}",
    "seed": {
        "parameters": [
            {
                "name": "Q1",
                "label": null,
                "min": 900,
                "max": 999,
                "step": 1
            }
        ],
        "calculated": [
            {
                "name": "T1",
                "label": null,
                "function": " Lemonlib.numToWords({{Q1}},'en')",
                "temp": true
            },
            {
                "name": "A1",
                "label": null,
                "function": "{{Q1}}"
            }
        ],
        "uniques": true
    },
    "algorithm": {
        "name": "calculateOperation",
        "params": {
            "method": "equivLiteral",
            "keyboard": "NUMERICAL"
        }
    }
}</v>
      </c>
      <c r="AA155" s="14" t="s">
        <v>622</v>
      </c>
      <c r="AB155" s="12" t="str">
        <f t="shared" si="2"/>
        <v>M2-NyO-13b-E-1</v>
      </c>
      <c r="AC155" s="12" t="str">
        <f t="shared" si="3"/>
        <v>M2-NyO-13b-E-1-EN</v>
      </c>
      <c r="AD155" s="10" t="s">
        <v>46</v>
      </c>
      <c r="AE155" s="18"/>
      <c r="AF155" s="10" t="s">
        <v>47</v>
      </c>
      <c r="AG155" s="10" t="s">
        <v>48</v>
      </c>
    </row>
    <row r="156" ht="75.0" customHeight="1">
      <c r="A156" s="6" t="s">
        <v>623</v>
      </c>
      <c r="B156" s="6" t="s">
        <v>624</v>
      </c>
      <c r="C156" s="6" t="s">
        <v>34</v>
      </c>
      <c r="D156" s="7" t="s">
        <v>35</v>
      </c>
      <c r="E156" s="6"/>
      <c r="F156" s="9" t="s">
        <v>214</v>
      </c>
      <c r="G156" s="9"/>
      <c r="H156" s="9"/>
      <c r="I156" s="30"/>
      <c r="J156" s="18" t="s">
        <v>97</v>
      </c>
      <c r="K156" s="9" t="s">
        <v>615</v>
      </c>
      <c r="L156" s="9"/>
      <c r="M156" s="10" t="s">
        <v>41</v>
      </c>
      <c r="N156" s="23" t="s">
        <v>99</v>
      </c>
      <c r="O156" s="32" t="s">
        <v>99</v>
      </c>
      <c r="P156" s="17"/>
      <c r="Q156" s="18"/>
      <c r="R156" s="17"/>
      <c r="S156" s="17"/>
      <c r="T156" s="17"/>
      <c r="U156" s="17"/>
      <c r="V156" s="17"/>
      <c r="W156" s="17"/>
      <c r="X156" s="18"/>
      <c r="Y156" s="10" t="s">
        <v>44</v>
      </c>
      <c r="Z156" s="11" t="str">
        <f t="shared" si="1"/>
        <v>{
    "id": "M2-NyO-13c-I-1-EN",
    "stimulus": "&lt;p&gt;Drag and put these numbers in order from highest to lowest.&lt;/p&gt;",
    "template": "&lt;p style=\"text-align:center;\"&gt;{{response}} &gt; {{response}} &gt; {{response}}&lt;/p&gt;",
    "hint": "&lt;p&gt;Compare the numbers starting with the digit on the left.&lt;/p&gt;",
    "feedback": "&lt;p&gt;Compare the numbers starting with the digit on the left.&lt;/p&gt;",
    "seed": {
        "parameters": [
            {
                "name": "Q1",
                "label": null,
                "min": 900,
                "max": 999,
                "step": 1
            },
            {
                "name": "Q2",
                "label": null,
                "min": 900,
                "max": 999,
                "step": 1
            },
            {
                "name": "Q3",
                "label": null,
                "min": 900,
                "max": 999,
                "step": 1
            }
        ],
        "calculated": [
            {
                "name": "A1",
                "label": "{{function}}",
                "function": "math.max({{Q1}}, {{Q2}}, {{Q3}})"
            },
            {
                "name": "A2",
                "label": "{{function}}",
                "function": "{{Q1}}+{{Q2}}+{{Q3}}-math.min({{Q1}}, {{Q2}}, {{Q3}})-math.max({{Q1}}, {{Q2}}, {{Q3}})"
            },
            {
                "name": "A3",
                "label": "{{function}}",
                "function": "math.min({{Q1}}, {{Q2}}, {{Q3}})"
            }
        ],
        "uniques": true
    },
    "algorithm": {
        "name": "calculateOperation",
        "template": "Cloze with drag &amp; drop",
        "params": {
            "keyboard": "NUMERICAL"
        }
    }
}</v>
      </c>
      <c r="AA156" s="14" t="s">
        <v>625</v>
      </c>
      <c r="AB156" s="12" t="str">
        <f t="shared" si="2"/>
        <v>M2-NyO-13c-I-1</v>
      </c>
      <c r="AC156" s="12" t="str">
        <f t="shared" si="3"/>
        <v>M2-NyO-13c-I-1-EN</v>
      </c>
      <c r="AD156" s="10" t="s">
        <v>46</v>
      </c>
      <c r="AE156" s="18"/>
      <c r="AF156" s="10" t="s">
        <v>47</v>
      </c>
      <c r="AG156" s="10" t="s">
        <v>48</v>
      </c>
    </row>
    <row r="157" ht="75.0" customHeight="1">
      <c r="A157" s="6" t="s">
        <v>623</v>
      </c>
      <c r="B157" s="6" t="s">
        <v>624</v>
      </c>
      <c r="C157" s="6" t="s">
        <v>54</v>
      </c>
      <c r="D157" s="7" t="s">
        <v>35</v>
      </c>
      <c r="E157" s="6"/>
      <c r="F157" s="23" t="s">
        <v>527</v>
      </c>
      <c r="G157" s="9" t="s">
        <v>107</v>
      </c>
      <c r="H157" s="9"/>
      <c r="I157" s="30"/>
      <c r="J157" s="6" t="s">
        <v>78</v>
      </c>
      <c r="K157" s="23" t="s">
        <v>626</v>
      </c>
      <c r="L157" s="23" t="s">
        <v>429</v>
      </c>
      <c r="M157" s="24" t="s">
        <v>41</v>
      </c>
      <c r="N157" s="23" t="s">
        <v>99</v>
      </c>
      <c r="O157" s="23" t="s">
        <v>99</v>
      </c>
      <c r="P157" s="17"/>
      <c r="Q157" s="18"/>
      <c r="R157" s="17"/>
      <c r="S157" s="17"/>
      <c r="T157" s="17"/>
      <c r="U157" s="17"/>
      <c r="V157" s="17"/>
      <c r="W157" s="17"/>
      <c r="X157" s="18"/>
      <c r="Y157" s="10" t="s">
        <v>44</v>
      </c>
      <c r="Z157" s="11" t="str">
        <f t="shared" si="1"/>
        <v>{
    "id": "M2-NyO-13c-E-1-EN",
    "stimulus": "&lt;p&gt;Type the numbers {{Q1}} and {{Q2}} ordered from lowest to highest.&lt;/p&gt;",
    "feedback": "&lt;p&gt;Compare the numbers starting &lt;b&gt;with the digit on the left&lt;/b&gt;:&lt;/p&gt;&lt;p style=\"text-align: center\"&gt;&lt;b&gt;{{T3}}&lt;/b&gt;{{T4}} &lt; &lt;b&gt;{{T5}}&lt;/b&gt;{{T6}}&lt;/p&gt;",
    "hint": "&lt;p&gt;Compare the numbers starting &lt;b&gt;with the digit on the left&lt;/b&gt;.&lt;/p&gt;",
    "template": "&lt;p style=\"text-align: center\"&gt;{{response}} &lt; {{response}}&lt;/p&gt;",
    "seed": {
        "parameters": [
            {
                "name": "Q1",
                "label": null,
                "min": 900,
                "max": 999,
                "step": 1
            },
            {
                "name": "Q2",
                "label": null,
                "min": 900,
                "max": 999,
                "step": 1
            }
        ],
        "calculated": [
            {
                "name": "A2",
                "label": "{{function}}",
                "function": "math.min({{Q1}},{{Q2}})"
            },
            {
                "name": "A1",
                "label": "{{function}}",
                "function": "math.max({{Q1}},{{Q2}})"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7" s="14" t="s">
        <v>627</v>
      </c>
      <c r="AB157" s="12" t="str">
        <f t="shared" si="2"/>
        <v>M2-NyO-13c-E-1</v>
      </c>
      <c r="AC157" s="12" t="str">
        <f t="shared" si="3"/>
        <v>M2-NyO-13c-E-1-EN</v>
      </c>
      <c r="AD157" s="10" t="s">
        <v>46</v>
      </c>
      <c r="AE157" s="10" t="s">
        <v>521</v>
      </c>
      <c r="AF157" s="10" t="s">
        <v>47</v>
      </c>
      <c r="AG157" s="10" t="s">
        <v>48</v>
      </c>
    </row>
    <row r="158" ht="75.0" customHeight="1">
      <c r="A158" s="6" t="s">
        <v>623</v>
      </c>
      <c r="B158" s="6" t="s">
        <v>624</v>
      </c>
      <c r="C158" s="6" t="s">
        <v>54</v>
      </c>
      <c r="D158" s="7" t="s">
        <v>35</v>
      </c>
      <c r="E158" s="6"/>
      <c r="F158" s="23" t="s">
        <v>529</v>
      </c>
      <c r="G158" s="9" t="s">
        <v>102</v>
      </c>
      <c r="H158" s="9"/>
      <c r="I158" s="30"/>
      <c r="J158" s="6" t="s">
        <v>78</v>
      </c>
      <c r="K158" s="23" t="s">
        <v>626</v>
      </c>
      <c r="L158" s="23" t="s">
        <v>429</v>
      </c>
      <c r="M158" s="24" t="s">
        <v>41</v>
      </c>
      <c r="N158" s="23" t="s">
        <v>99</v>
      </c>
      <c r="O158" s="23" t="s">
        <v>99</v>
      </c>
      <c r="P158" s="17"/>
      <c r="Q158" s="18"/>
      <c r="R158" s="17"/>
      <c r="S158" s="17"/>
      <c r="T158" s="17"/>
      <c r="U158" s="17"/>
      <c r="V158" s="17"/>
      <c r="W158" s="17"/>
      <c r="X158" s="18"/>
      <c r="Y158" s="10" t="s">
        <v>44</v>
      </c>
      <c r="Z158" s="11" t="str">
        <f t="shared" si="1"/>
        <v>{
    "id": "M2-NyO-13c-E-2-EN",
    "stimulus": "&lt;p&gt;Type the numbers {{Q1}} and {{Q2}} ordered from highest to lowest.&lt;/p&gt;",
    "feedback": "&lt;p&gt;Compare the numbers starting &lt;b&gt;with the digit on the left&lt;/b&gt;:&lt;/p&gt;&lt;p style=\"text-align: center\"&gt;&lt;b&gt;{{T5}}&lt;/b&gt;{{T6}} &gt; &lt;b&gt;{{T3}}&lt;/b&gt;{{T4}}&lt;/p&gt;",
    "hint": "&lt;p&gt;Compare the numbers starting &lt;b&gt;with the digit on the left&lt;/b&gt;.&lt;/p&gt;",
    "template": "&lt;p style=\"text-align: center\"&gt;{{response}} &gt; {{response}}&lt;/p&gt;",
    "seed": {
        "parameters": [
            {
                "name": "Q1",
                "label": null,
                "min": 900,
                "max": 999,
                "step": 1
            },
            {
                "name": "Q2",
                "label": null,
                "min": 900,
                "max": 999,
                "step": 1
            }
        ],
        "calculated": [
            {
                "name": "A1",
                "label": "{{function}}",
                "function": "math.max({{Q1}},{{Q2}})"
            },
            {
                "name": "A2",
                "label": "{{function}}",
                "function": "math.min({{Q1}},{{Q2}})"
            },
            {
                "name": "T1",
                "label": "{{function}}",
                "function": "math.min({{Q1}}, {{Q2}})",
                "temp": "true"
            },
            {
                "name": "T2",
                "label": "{{function}}",
                "function": "math.max({{Q1}}, {{Q2}})",
                "temp": "true"
            },
            {
                "name": "T3",
                "label": "{{function}}",
                "function": "'{{T1}}'.substring(0, 2)",
                "temp": "true"
            },
            {
                "name": "T4",
                "label": "{{function}}",
                "function": "'{{T1}}'.substring(2, 3)",
                "temp": "true"
            },
            {
                "name": "T5",
                "label": "{{function}}",
                "function": "'{{T2}}'.substring(0, 2)",
                "temp": "true"
            },
            {
                "name": "T6",
                "label": "{{function}}",
                "function": "'{{T2}}'.substring(2, 3)",
                "temp": "true"
            }
        ],
        "uniques": true
    },
    "algorithm": {
        "name": "calculateOperation",
        "params": {
            "method": "equivLiteral",
            "keyboard": "NUMERICAL"
        }
    }
}</v>
      </c>
      <c r="AA158" s="14" t="s">
        <v>628</v>
      </c>
      <c r="AB158" s="12" t="str">
        <f t="shared" si="2"/>
        <v>M2-NyO-13c-E-2</v>
      </c>
      <c r="AC158" s="12" t="str">
        <f t="shared" si="3"/>
        <v>M2-NyO-13c-E-2-EN</v>
      </c>
      <c r="AD158" s="10" t="s">
        <v>46</v>
      </c>
      <c r="AE158" s="10" t="s">
        <v>521</v>
      </c>
      <c r="AF158" s="10" t="s">
        <v>47</v>
      </c>
      <c r="AG158" s="10" t="s">
        <v>48</v>
      </c>
    </row>
    <row r="159" ht="75.0" customHeight="1">
      <c r="A159" s="6" t="s">
        <v>629</v>
      </c>
      <c r="B159" s="6" t="s">
        <v>630</v>
      </c>
      <c r="C159" s="6" t="s">
        <v>34</v>
      </c>
      <c r="D159" s="7" t="s">
        <v>35</v>
      </c>
      <c r="E159" s="6"/>
      <c r="F159" s="8" t="s">
        <v>631</v>
      </c>
      <c r="G159" s="9"/>
      <c r="H159" s="9"/>
      <c r="I159" s="30"/>
      <c r="J159" s="10" t="s">
        <v>497</v>
      </c>
      <c r="K159" s="9" t="s">
        <v>632</v>
      </c>
      <c r="L159" s="8" t="s">
        <v>633</v>
      </c>
      <c r="M159" s="9" t="s">
        <v>41</v>
      </c>
      <c r="N159" s="9" t="s">
        <v>86</v>
      </c>
      <c r="O159" s="9" t="s">
        <v>87</v>
      </c>
      <c r="P159" s="17"/>
      <c r="Q159" s="18"/>
      <c r="R159" s="17"/>
      <c r="S159" s="17"/>
      <c r="T159" s="17"/>
      <c r="U159" s="17"/>
      <c r="V159" s="17"/>
      <c r="W159" s="17"/>
      <c r="X159" s="18"/>
      <c r="Y159" s="10" t="s">
        <v>44</v>
      </c>
      <c r="Z159" s="11" t="str">
        <f t="shared" si="1"/>
        <v>{
    "id": "M2-NyO-13d-I-1-EN",
    "stimulus": "&lt;p&gt;Choose the correct decomposition of the number {{T1}}.&lt;/p&gt;",
    "hint": "&lt;p&gt;Notice the position of each digit.&lt;/p&gt;",
    "feedback": "&lt;p&gt;To decompose a number, the position of each digit must be taken into account:&lt;/p&gt;&lt;p style=\"text-align: center\"&gt;&lt;span style=\"color: #2C9CDC\"&gt;9&lt;/span&gt;&lt;span style=\"color: #E3360C\"&gt;{{Q1}}&lt;/span&gt;&lt;span style=\"color: #2CC133\"&gt;{{Q2}}&lt;/span&gt; = &lt;span style=\"color: #2C9CDC\"&gt;900&lt;/span&gt; + &lt;span style=\"color: #E3360C\"&gt;{{Q1}}0&lt;/span&gt; + &lt;span style=\"color: #2CC133\"&gt;{{Q2}}&lt;/span&gt;&lt;/p&gt;",
    "seed": {
        "parameters": [
            {
                "name": "Q1",
                "label": null,
                "min": 1,
                "max": 8,
                "step": 1
            },
            {
                "name": "Q2",
                "label": null,
                "min": 1,
                "max": 8,
                "step": 1
            }
        ],
        "calculated": [
            {
                "name": "T1",
                "label": "{{function}}",
                "function": "900+{{Q1}}*10+{{Q2}}",
                "temp": true
            },
            {
                "name": "T2",
                "label": "{{function}}",
                "function": "{{Q1}}*10",
                "temp": true
            },
            {
                "name": "T3",
                "label": "{{function}}",
                "function": "{{Q2}}*10",
                "temp": true
            },
            {
                "name": "T4",
                "label": "{{function}}",
                "function": "{{Q1}}*100",
                "temp": true
            },
            {
                "name": "A1",
                "label": "{{T1}} = 900 + {{T2}} + {{Q2}}",
                "function": ""
            },
            {
                "name": "A2",
                "label": "{{T1}} = 900 + {{T3}} + {{Q1}}",
                "function": "",
                "incorrect": true
            },
            {
                "name": "A3",
                "label": "{{T1}} = {{T4}} + 90 + {{Q2}}",
                "function": "",
                "incorrect": true
            },
            {
                "name": "A4",
                "label": "{{T1}} = {{T4}} + {{T3}} + 9",
                "function": "",
                "incorrect": true
            },
            {
                "name": "A5",
                "label": "{{T1}} = 900 + {{T2}} + {{Q1}}",
                "function": "",
                "incorrect": true
            }
        ],
        "uniques": true
    },
    "algorithm": {
        "name": "trueFalse",
        "template": "Multiple choice – standard",
        "params": {
            "countCorrect": 1,
            "countIncorrect": 2,
            "showCheckIcon": false,
            "columns": 3
        }
    }
}</v>
      </c>
      <c r="AA159" s="14" t="s">
        <v>634</v>
      </c>
      <c r="AB159" s="12" t="str">
        <f t="shared" si="2"/>
        <v>M2-NyO-13d-I-1</v>
      </c>
      <c r="AC159" s="12" t="str">
        <f t="shared" si="3"/>
        <v>M2-NyO-13d-I-1-EN</v>
      </c>
      <c r="AD159" s="10" t="s">
        <v>46</v>
      </c>
      <c r="AE159" s="18"/>
      <c r="AF159" s="10" t="s">
        <v>47</v>
      </c>
      <c r="AG159" s="10" t="s">
        <v>48</v>
      </c>
    </row>
    <row r="160" ht="75.0" customHeight="1">
      <c r="A160" s="6" t="s">
        <v>629</v>
      </c>
      <c r="B160" s="6" t="s">
        <v>630</v>
      </c>
      <c r="C160" s="6" t="s">
        <v>54</v>
      </c>
      <c r="D160" s="7" t="s">
        <v>35</v>
      </c>
      <c r="E160" s="6"/>
      <c r="F160" s="8" t="s">
        <v>635</v>
      </c>
      <c r="G160" s="9" t="s">
        <v>227</v>
      </c>
      <c r="H160" s="9"/>
      <c r="I160" s="30"/>
      <c r="J160" s="6" t="s">
        <v>78</v>
      </c>
      <c r="K160" s="9" t="s">
        <v>91</v>
      </c>
      <c r="L160" s="9" t="s">
        <v>636</v>
      </c>
      <c r="M160" s="6" t="s">
        <v>41</v>
      </c>
      <c r="N160" s="9" t="s">
        <v>86</v>
      </c>
      <c r="O160" s="30" t="s">
        <v>87</v>
      </c>
      <c r="P160" s="17"/>
      <c r="Q160" s="18"/>
      <c r="R160" s="19"/>
      <c r="S160" s="19"/>
      <c r="T160" s="19"/>
      <c r="U160" s="17"/>
      <c r="V160" s="19"/>
      <c r="W160" s="19"/>
      <c r="X160" s="8"/>
      <c r="Y160" s="10" t="s">
        <v>44</v>
      </c>
      <c r="Z160" s="11" t="str">
        <f t="shared" si="1"/>
        <v>{
    "id": "M2-NyO-13d-E-1-EN",
    "stimulus": "&lt;p&gt;Use this example as a model to write the following decomposition.&lt;/p&gt;&lt;p style=\"display:flex; justify-content:center;\"&gt;9{{Q1}}{{Q2}} = 900 + {{Q1}}0 + {{Q2}}&lt;/p&gt;",
    "feedback": "&lt;p&gt;To decompose a number, the position of each digit must be taken into account:&lt;/p&gt;&lt;p style=\"text-align: center\"&gt;&lt;span style=\"color: #2C9CDC\"&gt;9&lt;/span&gt;&lt;span style=\"color: #E3360C\"&gt;{{Q3}}&lt;/span&gt;&lt;span style=\"color: #2CC133\"&gt;{{Q4}}&lt;/span&gt; = &lt;span style=\"color: #2C9CDC\"&gt;900&lt;/span&gt; + &lt;span style=\"color: #E3360C\"&gt;{{Q3}}0&lt;/span&gt; + &lt;span style=\"color: #2CC133\"&gt;{{Q4}}&lt;/span&gt;&lt;/p&gt;",
    "hint": "&lt;p&gt;Notice the position of each digit.&lt;/p&gt;",
    "template": "&lt;p style=\"text-align: center\"&gt;{{T1}} = {{response}} + {{response}} + {{response}}&lt;/p&gt;",
    "seed": {
        "parameters": [
            {
                "name": "Q1",
                "label": null,
                "min": 1,
                "max": 9,
                "step": 1
            },
            {
                "name": "Q2",
                "label": null,
                "min": 1,
                "max": 9,
                "step": 1
            },
            {
                "name": "Q3",
                "label": null,
                "min": 1,
                "max": 9,
                "step": 1
            },
            {
                "name": "Q4",
                "label": null,
                "min": 1,
                "max": 9,
                "step": 1
            }
        ],
        "calculated": [
            {
                "name": "T1",
                "label": null,
                "function": "900+{{Q3}}*10+{{Q4}}",
                "temp": true
            },
            {
                "name": "A1",
                "label": null,
                "function": "900"
            },
            {
                "name": "A2",
                "label": null,
                "function": "{{Q3}}*10"
            },
            {
                "name": "A3",
                "label": null,
                "function": "{{Q4}}"
            }
        ],
        "uniques": true
    },
    "algorithm": {
        "name": "calculateOperation",
        "params": {
            "method": "equivLiteral",
            "keyboard": "NUMERICAL"
        }
    }
}</v>
      </c>
      <c r="AA160" s="14" t="s">
        <v>637</v>
      </c>
      <c r="AB160" s="12" t="str">
        <f t="shared" si="2"/>
        <v>M2-NyO-13d-E-1</v>
      </c>
      <c r="AC160" s="12" t="str">
        <f t="shared" si="3"/>
        <v>M2-NyO-13d-E-1-EN</v>
      </c>
      <c r="AD160" s="10" t="s">
        <v>46</v>
      </c>
      <c r="AE160" s="18"/>
      <c r="AF160" s="10" t="s">
        <v>47</v>
      </c>
      <c r="AG160" s="10" t="s">
        <v>48</v>
      </c>
    </row>
    <row r="161" ht="75.0" customHeight="1">
      <c r="A161" s="6" t="s">
        <v>638</v>
      </c>
      <c r="B161" s="6" t="s">
        <v>639</v>
      </c>
      <c r="C161" s="6" t="s">
        <v>34</v>
      </c>
      <c r="D161" s="7" t="s">
        <v>35</v>
      </c>
      <c r="E161" s="6"/>
      <c r="F161" s="8" t="s">
        <v>640</v>
      </c>
      <c r="G161" s="9"/>
      <c r="H161" s="9"/>
      <c r="I161" s="30"/>
      <c r="J161" s="10" t="s">
        <v>497</v>
      </c>
      <c r="K161" s="8" t="s">
        <v>641</v>
      </c>
      <c r="L161" s="8" t="s">
        <v>642</v>
      </c>
      <c r="M161" s="6" t="s">
        <v>41</v>
      </c>
      <c r="N161" s="9" t="s">
        <v>643</v>
      </c>
      <c r="O161" s="30" t="s">
        <v>643</v>
      </c>
      <c r="P161" s="17"/>
      <c r="Q161" s="18"/>
      <c r="R161" s="19"/>
      <c r="S161" s="19"/>
      <c r="T161" s="19"/>
      <c r="U161" s="17"/>
      <c r="V161" s="17"/>
      <c r="W161" s="19"/>
      <c r="X161" s="30"/>
      <c r="Y161" s="10" t="s">
        <v>44</v>
      </c>
      <c r="Z161" s="11" t="str">
        <f t="shared" si="1"/>
        <v>{
    "id": "M2-NyO-16a-I-1-EN",
    "stimulus": "&lt;p&gt;Select the even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"name": "Q2",
                "label": null,
                "min": 1,
                "max": 99,
                "step": 2
            },
            {
                "name": "Q3",
                "label": null,
                "min": 1,
                "max": 99,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1" s="14" t="s">
        <v>644</v>
      </c>
      <c r="AB161" s="12" t="str">
        <f t="shared" si="2"/>
        <v>M2-NyO-16a-I-1</v>
      </c>
      <c r="AC161" s="12" t="str">
        <f t="shared" si="3"/>
        <v>M2-NyO-16a-I-1-EN</v>
      </c>
      <c r="AD161" s="10" t="s">
        <v>46</v>
      </c>
      <c r="AE161" s="18"/>
      <c r="AF161" s="10" t="s">
        <v>47</v>
      </c>
      <c r="AG161" s="10" t="s">
        <v>48</v>
      </c>
    </row>
    <row r="162" ht="75.0" customHeight="1">
      <c r="A162" s="6" t="s">
        <v>638</v>
      </c>
      <c r="B162" s="6" t="s">
        <v>639</v>
      </c>
      <c r="C162" s="6" t="s">
        <v>34</v>
      </c>
      <c r="D162" s="7" t="s">
        <v>35</v>
      </c>
      <c r="E162" s="6"/>
      <c r="F162" s="8" t="s">
        <v>645</v>
      </c>
      <c r="G162" s="9"/>
      <c r="H162" s="9"/>
      <c r="I162" s="30"/>
      <c r="J162" s="10" t="s">
        <v>497</v>
      </c>
      <c r="K162" s="9" t="s">
        <v>646</v>
      </c>
      <c r="L162" s="8" t="s">
        <v>647</v>
      </c>
      <c r="M162" s="6" t="s">
        <v>41</v>
      </c>
      <c r="N162" s="9" t="s">
        <v>643</v>
      </c>
      <c r="O162" s="30" t="s">
        <v>643</v>
      </c>
      <c r="P162" s="17"/>
      <c r="Q162" s="18"/>
      <c r="R162" s="19"/>
      <c r="S162" s="19"/>
      <c r="T162" s="19"/>
      <c r="U162" s="17"/>
      <c r="V162" s="17"/>
      <c r="W162" s="19"/>
      <c r="X162" s="30"/>
      <c r="Y162" s="10" t="s">
        <v>44</v>
      </c>
      <c r="Z162" s="11" t="str">
        <f t="shared" si="1"/>
        <v>{
    "id": "M2-NyO-16a-I-2-EN",
    "stimulus": "&lt;p&gt;Select the odd number.&lt;/p&gt;",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"name": "Q2",
                "label": null,
                "min": 2,
                "max": 98,
                "step": 2
            },
            {
                "name": "Q3",
                "label": null,
                "min": 2,
                "max": 98,
                "step": 2
            }
        ],
        "calculated":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162" s="14" t="s">
        <v>648</v>
      </c>
      <c r="AB162" s="12" t="str">
        <f t="shared" si="2"/>
        <v>M2-NyO-16a-I-2</v>
      </c>
      <c r="AC162" s="12" t="str">
        <f t="shared" si="3"/>
        <v>M2-NyO-16a-I-2-EN</v>
      </c>
      <c r="AD162" s="10" t="s">
        <v>46</v>
      </c>
      <c r="AE162" s="18"/>
      <c r="AF162" s="10" t="s">
        <v>47</v>
      </c>
      <c r="AG162" s="10" t="s">
        <v>48</v>
      </c>
    </row>
    <row r="163" ht="75.0" customHeight="1">
      <c r="A163" s="6" t="s">
        <v>638</v>
      </c>
      <c r="B163" s="6" t="s">
        <v>639</v>
      </c>
      <c r="C163" s="6" t="s">
        <v>54</v>
      </c>
      <c r="D163" s="7" t="s">
        <v>35</v>
      </c>
      <c r="E163" s="6"/>
      <c r="F163" s="9" t="s">
        <v>614</v>
      </c>
      <c r="G163" s="9" t="s">
        <v>649</v>
      </c>
      <c r="H163" s="9"/>
      <c r="I163" s="30"/>
      <c r="J163" s="6" t="s">
        <v>75</v>
      </c>
      <c r="K163" s="9" t="s">
        <v>650</v>
      </c>
      <c r="L163" s="9" t="s">
        <v>651</v>
      </c>
      <c r="M163" s="6" t="s">
        <v>41</v>
      </c>
      <c r="N163" s="9" t="s">
        <v>643</v>
      </c>
      <c r="O163" s="30" t="s">
        <v>643</v>
      </c>
      <c r="P163" s="17"/>
      <c r="Q163" s="18"/>
      <c r="R163" s="17"/>
      <c r="S163" s="17"/>
      <c r="T163" s="17"/>
      <c r="U163" s="17"/>
      <c r="V163" s="17"/>
      <c r="W163" s="17"/>
      <c r="X163" s="30"/>
      <c r="Y163" s="10" t="s">
        <v>44</v>
      </c>
      <c r="Z163" s="11" t="str">
        <f t="shared" si="1"/>
        <v>{
    "id": "M2-NyO-16a-E-1-EN",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1,
                "max": 99,
                "step": 2
            }
        ],
        "calculated": [
            {
                "name": "A1",
                "label": "odd",
                "function": "",
                "group": 1
            },
            {
                "name": "A2",
                "label": "even",
                "function": "",
                "group": 1,
                "incorrect": true
            }
        ],
        "uniques": true
    },
    "algorithm": {
        "name": "groupResponses",
        "template": "Cloze with drop down"
    }
}</v>
      </c>
      <c r="AA163" s="14" t="s">
        <v>652</v>
      </c>
      <c r="AB163" s="12" t="str">
        <f t="shared" si="2"/>
        <v>M2-NyO-16a-E-1</v>
      </c>
      <c r="AC163" s="12" t="str">
        <f t="shared" si="3"/>
        <v>M2-NyO-16a-E-1-EN</v>
      </c>
      <c r="AD163" s="10" t="s">
        <v>46</v>
      </c>
      <c r="AE163" s="18"/>
      <c r="AF163" s="10" t="s">
        <v>47</v>
      </c>
      <c r="AG163" s="10" t="s">
        <v>48</v>
      </c>
    </row>
    <row r="164" ht="75.0" customHeight="1">
      <c r="A164" s="6" t="s">
        <v>638</v>
      </c>
      <c r="B164" s="6" t="s">
        <v>639</v>
      </c>
      <c r="C164" s="6" t="s">
        <v>54</v>
      </c>
      <c r="D164" s="7" t="s">
        <v>35</v>
      </c>
      <c r="E164" s="6"/>
      <c r="F164" s="9" t="s">
        <v>614</v>
      </c>
      <c r="G164" s="9" t="s">
        <v>649</v>
      </c>
      <c r="H164" s="9"/>
      <c r="I164" s="30"/>
      <c r="J164" s="6" t="s">
        <v>75</v>
      </c>
      <c r="K164" s="9" t="s">
        <v>653</v>
      </c>
      <c r="L164" s="9" t="s">
        <v>654</v>
      </c>
      <c r="M164" s="6" t="s">
        <v>41</v>
      </c>
      <c r="N164" s="9" t="s">
        <v>643</v>
      </c>
      <c r="O164" s="30" t="s">
        <v>643</v>
      </c>
      <c r="P164" s="17"/>
      <c r="Q164" s="18"/>
      <c r="R164" s="17"/>
      <c r="S164" s="17"/>
      <c r="T164" s="17"/>
      <c r="U164" s="17"/>
      <c r="V164" s="17"/>
      <c r="W164" s="17"/>
      <c r="X164" s="30"/>
      <c r="Y164" s="10" t="s">
        <v>44</v>
      </c>
      <c r="Z164" s="11" t="str">
        <f t="shared" si="1"/>
        <v>{
    "id": "M2-NyO-16a-E-2-EN",
    "stimulus": "&lt;p&gt;Complete the sentence.&lt;/p&gt;",
    "template": "&lt;p&gt;The number {{Q1}} is {{response}}.&lt;/p&gt;",
    "hint": "&lt;p&gt;&lt;b&gt;Even&lt;/b&gt; numbers end in 0, 2, 4, 6 and 8.&lt;/p&gt;&lt;p&gt;&lt;b&gt;Odd&lt;/b&gt; numbers end in 1, 3, 5, 7 and 9.&lt;/p&gt;",
    "feedback": "&lt;p&gt;&lt;b&gt;Even&lt;/b&gt; numbers end in 0, 2, 4, 6 and 8.&lt;/p&gt;&lt;p&gt;&lt;b&gt;Odd&lt;/b&gt; numbers end in 1, 3, 5, 7 and 9.&lt;/p&gt;",
    "seed": {
        "parameters": [
            {
                "name": "Q1",
                "label": null,
                "min": 2,
                "max": 98,
                "step": 2
            }
        ],
        "calculated": [
            {
                "name": "A1",
                "label": "{{function}}",
                "function": "even",
                "group": 1
            },
            {
                "name": "A2",
                "label": "{{function}}",
                "function": "odd",
                "group": 1,
                "incorrect": true
            }
        ],
        "uniques": true
    },
    "algorithm": {
        "name": "groupResponses",
        "template": "Cloze with drop down"
    }
}</v>
      </c>
      <c r="AA164" s="14" t="s">
        <v>655</v>
      </c>
      <c r="AB164" s="12" t="str">
        <f t="shared" si="2"/>
        <v>M2-NyO-16a-E-2</v>
      </c>
      <c r="AC164" s="12" t="str">
        <f t="shared" si="3"/>
        <v>M2-NyO-16a-E-2-EN</v>
      </c>
      <c r="AD164" s="10" t="s">
        <v>46</v>
      </c>
      <c r="AE164" s="18"/>
      <c r="AF164" s="10" t="s">
        <v>47</v>
      </c>
      <c r="AG164" s="10" t="s">
        <v>48</v>
      </c>
    </row>
    <row r="165" ht="75.0" customHeight="1">
      <c r="A165" s="6" t="s">
        <v>656</v>
      </c>
      <c r="B165" s="6" t="s">
        <v>657</v>
      </c>
      <c r="C165" s="6" t="s">
        <v>34</v>
      </c>
      <c r="D165" s="7" t="s">
        <v>35</v>
      </c>
      <c r="E165" s="6"/>
      <c r="F165" s="9" t="s">
        <v>658</v>
      </c>
      <c r="G165" s="9"/>
      <c r="H165" s="9"/>
      <c r="I165" s="9"/>
      <c r="J165" s="10" t="s">
        <v>659</v>
      </c>
      <c r="K165" s="9" t="s">
        <v>660</v>
      </c>
      <c r="L165" s="9" t="s">
        <v>660</v>
      </c>
      <c r="M165" s="10" t="s">
        <v>41</v>
      </c>
      <c r="N165" s="9" t="s">
        <v>661</v>
      </c>
      <c r="O165" s="9" t="s">
        <v>661</v>
      </c>
      <c r="P165" s="17"/>
      <c r="Q165" s="18"/>
      <c r="R165" s="17"/>
      <c r="S165" s="17"/>
      <c r="T165" s="17"/>
      <c r="U165" s="17"/>
      <c r="V165" s="17"/>
      <c r="W165" s="17"/>
      <c r="X165" s="18"/>
      <c r="Y165" s="10" t="s">
        <v>44</v>
      </c>
      <c r="Z165" s="11" t="str">
        <f t="shared" si="1"/>
        <v>{
    "id": "M2-NyO-18a-I-1-EN",
    "stimulus": "&lt;p&gt;Place these numbers on the number line.&lt;/p&gt;",
    "feedback": "&lt;p&gt;Each number has its own position on the number line.&lt;/p&gt;",
    "hint": "&lt;p&gt;Each number has its own position on the number line.&lt;/p&gt;",
    "algorithm": {
        "name": "numberline",
        "params": {
            "min": 120,
            "divisions": 21,
            "distance": 1,
            "numbers": 3,
            "frequency": 10
        }
    }
}</v>
      </c>
      <c r="AA165" s="14" t="s">
        <v>662</v>
      </c>
      <c r="AB165" s="12" t="str">
        <f t="shared" si="2"/>
        <v>M2-NyO-18a-I-1</v>
      </c>
      <c r="AC165" s="12" t="str">
        <f t="shared" si="3"/>
        <v>M2-NyO-18a-I-1-EN</v>
      </c>
      <c r="AD165" s="10" t="s">
        <v>46</v>
      </c>
      <c r="AE165" s="18"/>
      <c r="AF165" s="10" t="s">
        <v>47</v>
      </c>
      <c r="AG165" s="10" t="s">
        <v>48</v>
      </c>
    </row>
    <row r="166" ht="75.0" customHeight="1">
      <c r="A166" s="6" t="s">
        <v>656</v>
      </c>
      <c r="B166" s="6" t="s">
        <v>657</v>
      </c>
      <c r="C166" s="10" t="s">
        <v>34</v>
      </c>
      <c r="D166" s="7" t="s">
        <v>35</v>
      </c>
      <c r="E166" s="6"/>
      <c r="F166" s="9" t="s">
        <v>663</v>
      </c>
      <c r="G166" s="23"/>
      <c r="H166" s="9"/>
      <c r="I166" s="9"/>
      <c r="J166" s="10" t="s">
        <v>659</v>
      </c>
      <c r="K166" s="9" t="s">
        <v>660</v>
      </c>
      <c r="L166" s="9" t="s">
        <v>660</v>
      </c>
      <c r="M166" s="10" t="s">
        <v>41</v>
      </c>
      <c r="N166" s="9" t="s">
        <v>661</v>
      </c>
      <c r="O166" s="9" t="s">
        <v>661</v>
      </c>
      <c r="P166" s="17"/>
      <c r="Q166" s="18"/>
      <c r="R166" s="17"/>
      <c r="S166" s="17"/>
      <c r="T166" s="17"/>
      <c r="U166" s="17"/>
      <c r="V166" s="17"/>
      <c r="W166" s="17"/>
      <c r="X166" s="18"/>
      <c r="Y166" s="10" t="s">
        <v>44</v>
      </c>
      <c r="Z166" s="11" t="str">
        <f t="shared" si="1"/>
        <v>{
    "id": "M2-NyO-18a-I-2-EN",
    "stimulus": "&lt;p&gt;Place these numbers on the number line.&lt;/p&gt;",
    "feedback": "&lt;p&gt;Each number has its own position on the number line.&lt;/p&gt;",
    "hint": "&lt;p&gt;Each number has its own position on the number line.&lt;/p&gt;",
    "algorithm": {
        "name": "numberline",
        "params": {
            "min": 150,
            "divisions": 21,
            "distance": 1,
            "numbers": 3,
            "frequency": 10
        }
    }
}</v>
      </c>
      <c r="AA166" s="14" t="s">
        <v>664</v>
      </c>
      <c r="AB166" s="12" t="str">
        <f t="shared" si="2"/>
        <v>M2-NyO-18a-I-2</v>
      </c>
      <c r="AC166" s="12" t="str">
        <f t="shared" si="3"/>
        <v>M2-NyO-18a-I-2-EN</v>
      </c>
      <c r="AD166" s="10" t="s">
        <v>46</v>
      </c>
      <c r="AE166" s="18"/>
      <c r="AF166" s="10" t="s">
        <v>47</v>
      </c>
      <c r="AG166" s="10" t="s">
        <v>48</v>
      </c>
    </row>
    <row r="167" ht="75.0" customHeight="1">
      <c r="A167" s="6" t="s">
        <v>656</v>
      </c>
      <c r="B167" s="6" t="s">
        <v>657</v>
      </c>
      <c r="C167" s="10" t="s">
        <v>34</v>
      </c>
      <c r="D167" s="7" t="s">
        <v>35</v>
      </c>
      <c r="E167" s="6"/>
      <c r="F167" s="9" t="s">
        <v>665</v>
      </c>
      <c r="G167" s="23"/>
      <c r="H167" s="9"/>
      <c r="I167" s="9"/>
      <c r="J167" s="10" t="s">
        <v>659</v>
      </c>
      <c r="K167" s="9" t="s">
        <v>660</v>
      </c>
      <c r="L167" s="9" t="s">
        <v>660</v>
      </c>
      <c r="M167" s="10" t="s">
        <v>41</v>
      </c>
      <c r="N167" s="9" t="s">
        <v>661</v>
      </c>
      <c r="O167" s="9" t="s">
        <v>661</v>
      </c>
      <c r="P167" s="17"/>
      <c r="Q167" s="18"/>
      <c r="R167" s="17"/>
      <c r="S167" s="17"/>
      <c r="T167" s="17"/>
      <c r="U167" s="17"/>
      <c r="V167" s="17"/>
      <c r="W167" s="17"/>
      <c r="X167" s="18"/>
      <c r="Y167" s="10" t="s">
        <v>44</v>
      </c>
      <c r="Z167" s="11" t="str">
        <f t="shared" si="1"/>
        <v>{
    "id": "M2-NyO-18a-I-3-EN",
    "stimulus": "&lt;p&gt;Place these numbers on the number line.&lt;/p&gt;",
    "feedback": "&lt;p&gt;Each number has its own position on the number line.&lt;/p&gt;",
    "hint": "&lt;p&gt;Each number has its own position on the number line.&lt;/p&gt;",
    "algorithm": {
        "name": "numberline",
        "params": {
            "min": 180,
            "divisions": 21,
            "distance": 1,
            "numbers": 3,
            "frequency": 10
        }
    }
}</v>
      </c>
      <c r="AA167" s="14" t="s">
        <v>666</v>
      </c>
      <c r="AB167" s="12" t="str">
        <f t="shared" si="2"/>
        <v>M2-NyO-18a-I-3</v>
      </c>
      <c r="AC167" s="12" t="str">
        <f t="shared" si="3"/>
        <v>M2-NyO-18a-I-3-EN</v>
      </c>
      <c r="AD167" s="10" t="s">
        <v>46</v>
      </c>
      <c r="AE167" s="18"/>
      <c r="AF167" s="10" t="s">
        <v>47</v>
      </c>
      <c r="AG167" s="10" t="s">
        <v>48</v>
      </c>
    </row>
    <row r="168" ht="75.0" customHeight="1">
      <c r="A168" s="10" t="s">
        <v>667</v>
      </c>
      <c r="B168" s="10" t="s">
        <v>668</v>
      </c>
      <c r="C168" s="10" t="s">
        <v>34</v>
      </c>
      <c r="D168" s="7" t="s">
        <v>35</v>
      </c>
      <c r="E168" s="6"/>
      <c r="F168" s="8" t="s">
        <v>669</v>
      </c>
      <c r="G168" s="25" t="s">
        <v>670</v>
      </c>
      <c r="H168" s="9"/>
      <c r="I168" s="6" t="s">
        <v>671</v>
      </c>
      <c r="J168" s="6" t="s">
        <v>68</v>
      </c>
      <c r="K168" s="9" t="s">
        <v>672</v>
      </c>
      <c r="L168" s="8" t="s">
        <v>673</v>
      </c>
      <c r="M168" s="6" t="s">
        <v>41</v>
      </c>
      <c r="N168" s="8" t="s">
        <v>674</v>
      </c>
      <c r="O168" s="8" t="s">
        <v>675</v>
      </c>
      <c r="P168" s="30"/>
      <c r="Q168" s="18"/>
      <c r="R168" s="19"/>
      <c r="S168" s="19"/>
      <c r="T168" s="19"/>
      <c r="U168" s="19"/>
      <c r="V168" s="19"/>
      <c r="W168" s="17"/>
      <c r="X168" s="18"/>
      <c r="Y168" s="10" t="s">
        <v>44</v>
      </c>
      <c r="Z168" s="11" t="str">
        <f t="shared" si="1"/>
        <v>{
    "id": "M2-NyO-63a-I-1-EN",
    "stimulus": "&lt;p&gt;What is the correct result? Drag the correct option.&lt;/p&gt;",
    "template": "&lt;p style=\"text-align: center\"&gt;{{Q1}} + {{Q2}} = {{response}}&lt;/p&gt;",
    "hint": "&lt;p&gt;{{Q1}} plus {{Q2}} equals...&lt;/p&gt;",
    "feedback": "&lt;p&gt;{{Q1}} plus {{Q2}} equals {{A1}}.&lt;/p&gt;",
    "seed": {
        "parameters": [
            {
                "name": "Q1",
                "label": null,
                "min": 1,
                "max": 9,
                "step": 1
            },
            {
                "name": "Q2",
                "label": null,
                "min": 1,
                "max": 9,
                "step": 1
            },
            {
                "name": "Q3",
                "label": null,
                "min": 1,
                "max": 9,
                "step": 1
            },
            {
                "name": "Q4",
                "label": null,
                "min": 1,
                "max": 9,
                "step": 1
            }
        ],
        "calculated": [
            {
                "name": "A1",
                "label": "{{function}}",
                "function": "{{Q1}}+{{Q2}}"
            },
            {
                "name": "A2",
                "label": "{{function}}",
                "function": "{{Q1}}+{{Q3}}",
                "incorrect": true
            },
            {
                "name": "A3",
                "label": "{{function}}",
                "function": "{{Q1}}+{{Q4}}",
                "incorrect": true
            }
        ],
        "uniques": true
    },
    "algorithm": {
        "name": "calculateOperation",
        "template": "Cloze with drag &amp; drop"
    }
}</v>
      </c>
      <c r="AA168" s="14" t="s">
        <v>676</v>
      </c>
      <c r="AB168" s="12" t="str">
        <f t="shared" si="2"/>
        <v>M2-NyO-63a-I-1</v>
      </c>
      <c r="AC168" s="12" t="str">
        <f t="shared" si="3"/>
        <v>M2-NyO-63a-I-1-EN</v>
      </c>
      <c r="AD168" s="18"/>
      <c r="AE168" s="18"/>
      <c r="AF168" s="10"/>
      <c r="AG168" s="10" t="s">
        <v>48</v>
      </c>
    </row>
    <row r="169" ht="75.0" customHeight="1">
      <c r="A169" s="10" t="s">
        <v>667</v>
      </c>
      <c r="B169" s="10" t="s">
        <v>668</v>
      </c>
      <c r="C169" s="10" t="s">
        <v>54</v>
      </c>
      <c r="D169" s="7" t="s">
        <v>35</v>
      </c>
      <c r="E169" s="6"/>
      <c r="F169" s="8" t="s">
        <v>677</v>
      </c>
      <c r="G169" s="25" t="s">
        <v>670</v>
      </c>
      <c r="H169" s="9"/>
      <c r="I169" s="6" t="s">
        <v>671</v>
      </c>
      <c r="J169" s="10" t="s">
        <v>78</v>
      </c>
      <c r="K169" s="9" t="s">
        <v>678</v>
      </c>
      <c r="L169" s="9" t="s">
        <v>679</v>
      </c>
      <c r="M169" s="6" t="s">
        <v>41</v>
      </c>
      <c r="N169" s="8" t="s">
        <v>674</v>
      </c>
      <c r="O169" s="8" t="s">
        <v>675</v>
      </c>
      <c r="P169" s="30"/>
      <c r="Q169" s="18"/>
      <c r="R169" s="19"/>
      <c r="S169" s="19"/>
      <c r="T169" s="19"/>
      <c r="U169" s="19"/>
      <c r="V169" s="19"/>
      <c r="W169" s="17"/>
      <c r="X169" s="18"/>
      <c r="Y169" s="10" t="s">
        <v>44</v>
      </c>
      <c r="Z169" s="11" t="str">
        <f t="shared" si="1"/>
        <v>{
    "id": "M2-NyO-63a-E-1-EN",
    "stimulus": "&lt;p&gt;Type the result of this addition.&lt;/p&gt;",
    "template": "&lt;p style=\"text-align: center\"&gt;{{Q1}} + {{Q2}} = {{response}}&lt;/p&gt;",
    "hint": "&lt;p&gt;{{Q1}} plus {{Q2}} equals...&lt;/p&gt;",
    "feedback": "&lt;p&gt;{{Q1}} plus {{Q2}} equals {{A1}}.&lt;/p&gt;",
    "seed": {
        "parameters": [
            {
                "name": "Q1",
                "label": null,
                "min": 1,
                "max": 9,
                "step": 1
            },
            {
                "name": "Q2",
                "label": null,
                "min": 1,
                "max": 9,
                "step": 1
            }
        ],
        "calculated": [
            {
                "name": "A1",
                "label": "{{function}}",
                "function": "{{Q1}}+{{Q2}}"
            }
        ],
        "uniques": true
    },
    "algorithm": {
        "name": "calculateOperation",
        "params": {
            "method": "equivLiteral",
            "keyboard": "NUMERICAL"
        }
    }
}</v>
      </c>
      <c r="AA169" s="14" t="s">
        <v>680</v>
      </c>
      <c r="AB169" s="12" t="str">
        <f t="shared" si="2"/>
        <v>M2-NyO-63a-E-1</v>
      </c>
      <c r="AC169" s="12" t="str">
        <f t="shared" si="3"/>
        <v>M2-NyO-63a-E-1-EN</v>
      </c>
      <c r="AD169" s="18"/>
      <c r="AE169" s="18"/>
      <c r="AF169" s="10"/>
      <c r="AG169" s="10" t="s">
        <v>48</v>
      </c>
    </row>
    <row r="170" ht="75.0" customHeight="1">
      <c r="A170" s="10" t="s">
        <v>667</v>
      </c>
      <c r="B170" s="10" t="s">
        <v>668</v>
      </c>
      <c r="C170" s="10" t="s">
        <v>681</v>
      </c>
      <c r="D170" s="7" t="s">
        <v>35</v>
      </c>
      <c r="E170" s="6"/>
      <c r="F170" s="8" t="s">
        <v>682</v>
      </c>
      <c r="G170" s="25" t="s">
        <v>683</v>
      </c>
      <c r="H170" s="9"/>
      <c r="I170" s="6" t="s">
        <v>671</v>
      </c>
      <c r="J170" s="6" t="s">
        <v>78</v>
      </c>
      <c r="K170" s="9" t="s">
        <v>684</v>
      </c>
      <c r="L170" s="9" t="s">
        <v>685</v>
      </c>
      <c r="M170" s="6" t="s">
        <v>41</v>
      </c>
      <c r="N170" s="8" t="s">
        <v>674</v>
      </c>
      <c r="O170" s="8" t="s">
        <v>675</v>
      </c>
      <c r="P170" s="30"/>
      <c r="Q170" s="18"/>
      <c r="R170" s="19"/>
      <c r="S170" s="19"/>
      <c r="T170" s="19"/>
      <c r="U170" s="19"/>
      <c r="V170" s="19"/>
      <c r="W170" s="17"/>
      <c r="X170" s="18"/>
      <c r="Y170" s="10" t="s">
        <v>44</v>
      </c>
      <c r="Z170" s="11" t="str">
        <f t="shared" si="1"/>
        <v>{
    "id": "M2-NyO-63a-A-1-EN",
    "stimulus": "&lt;p&gt;Pedro has {{Q1}} stickers and Luis, {{Q2}}. How many do they have in all? Type the result.&lt;/p&gt;",
    "template": "&lt;p&gt;They have {{response}} stickers.&lt;/p&gt;",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0" s="14" t="s">
        <v>686</v>
      </c>
      <c r="AB170" s="12" t="str">
        <f t="shared" si="2"/>
        <v>M2-NyO-63a-A-1</v>
      </c>
      <c r="AC170" s="12" t="str">
        <f t="shared" si="3"/>
        <v>M2-NyO-63a-A-1-EN</v>
      </c>
      <c r="AD170" s="18"/>
      <c r="AE170" s="18"/>
      <c r="AF170" s="10"/>
      <c r="AG170" s="10" t="s">
        <v>48</v>
      </c>
    </row>
    <row r="171" ht="75.0" customHeight="1">
      <c r="A171" s="10" t="s">
        <v>667</v>
      </c>
      <c r="B171" s="10" t="s">
        <v>668</v>
      </c>
      <c r="C171" s="10" t="s">
        <v>681</v>
      </c>
      <c r="D171" s="7" t="s">
        <v>35</v>
      </c>
      <c r="E171" s="6"/>
      <c r="F171" s="8" t="s">
        <v>687</v>
      </c>
      <c r="G171" s="25" t="s">
        <v>688</v>
      </c>
      <c r="H171" s="9"/>
      <c r="I171" s="6" t="s">
        <v>671</v>
      </c>
      <c r="J171" s="6" t="s">
        <v>78</v>
      </c>
      <c r="K171" s="9" t="s">
        <v>684</v>
      </c>
      <c r="L171" s="9" t="s">
        <v>679</v>
      </c>
      <c r="M171" s="6" t="s">
        <v>41</v>
      </c>
      <c r="N171" s="8" t="s">
        <v>674</v>
      </c>
      <c r="O171" s="8" t="s">
        <v>675</v>
      </c>
      <c r="P171" s="30"/>
      <c r="Q171" s="18"/>
      <c r="R171" s="19"/>
      <c r="S171" s="19"/>
      <c r="T171" s="19"/>
      <c r="U171" s="19"/>
      <c r="V171" s="19"/>
      <c r="W171" s="17"/>
      <c r="X171" s="18"/>
      <c r="Y171" s="10" t="s">
        <v>44</v>
      </c>
      <c r="Z171" s="11" t="str">
        <f t="shared" si="1"/>
        <v>{
    "id": "M2-NyO-63a-A-2-EN",
    "stimulus": "&lt;p&gt;In Nancy's pencil case there are {{Q1}} markers and in her partner's case there are {{Q2}}. How many do they have in all?&lt;/p&gt;",
    "template": "&lt;p&gt;They have {{response}} markers.&lt;/p&gt;",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1" s="14" t="s">
        <v>689</v>
      </c>
      <c r="AB171" s="12" t="str">
        <f t="shared" si="2"/>
        <v>M2-NyO-63a-A-2</v>
      </c>
      <c r="AC171" s="12" t="str">
        <f t="shared" si="3"/>
        <v>M2-NyO-63a-A-2-EN</v>
      </c>
      <c r="AD171" s="18"/>
      <c r="AE171" s="18"/>
      <c r="AF171" s="10"/>
      <c r="AG171" s="10" t="s">
        <v>48</v>
      </c>
    </row>
    <row r="172" ht="75.0" customHeight="1">
      <c r="A172" s="10" t="s">
        <v>667</v>
      </c>
      <c r="B172" s="10" t="s">
        <v>668</v>
      </c>
      <c r="C172" s="10" t="s">
        <v>681</v>
      </c>
      <c r="D172" s="7" t="s">
        <v>35</v>
      </c>
      <c r="E172" s="6"/>
      <c r="F172" s="8" t="s">
        <v>690</v>
      </c>
      <c r="G172" s="25" t="s">
        <v>691</v>
      </c>
      <c r="H172" s="9"/>
      <c r="I172" s="6" t="s">
        <v>671</v>
      </c>
      <c r="J172" s="6" t="s">
        <v>78</v>
      </c>
      <c r="K172" s="9" t="s">
        <v>684</v>
      </c>
      <c r="L172" s="9" t="s">
        <v>679</v>
      </c>
      <c r="M172" s="6" t="s">
        <v>41</v>
      </c>
      <c r="N172" s="8" t="s">
        <v>674</v>
      </c>
      <c r="O172" s="8" t="s">
        <v>675</v>
      </c>
      <c r="P172" s="30"/>
      <c r="Q172" s="18"/>
      <c r="R172" s="19"/>
      <c r="S172" s="19"/>
      <c r="T172" s="19"/>
      <c r="U172" s="19"/>
      <c r="V172" s="19"/>
      <c r="W172" s="17"/>
      <c r="X172" s="18"/>
      <c r="Y172" s="10" t="s">
        <v>44</v>
      </c>
      <c r="Z172" s="11" t="str">
        <f t="shared" si="1"/>
        <v>{
    "id": "M2-NyO-63a-A-3-EN",
    "stimulus": "&lt;p&gt;Maria has {{Q1}} red fish and {{Q2}} blue fish in her tank. How many fish does she have in total?&lt;/p&gt;",
    "template": "&lt;p&gt;She has {{response}} fish.&lt;/p&gt;",
    "hint": "&lt;p&gt;{{Q1}} plus {{Q2}} equals...&lt;/p&gt;",
    "feedback": "&lt;p&gt;{{Q1}} plus {{Q2}} equals {{A1}}.&lt;/p&gt;",
    "seed": {
        "parameters": [
            {
                "name": "Q1",
                "label": null,
                "min": 2,
                "max": 9,
                "step": 1
            },
            {
                "name": "Q2",
                "label": null,
                "min": 2,
                "max": 9,
                "step": 1
            }
        ],
        "calculated": [
            {
                "name": "A1",
                "label": "{{function}}",
                "function": "{{Q1}}+{{Q2}}"
            }
        ],
        "uniques": true
    },
    "algorithm": {
        "name": "calculateOperation",
        "params": {
            "method": "equivLiteral",
            "keyboard": "NUMERICAL"
        }
    }
}</v>
      </c>
      <c r="AA172" s="14" t="s">
        <v>692</v>
      </c>
      <c r="AB172" s="12" t="str">
        <f t="shared" si="2"/>
        <v>M2-NyO-63a-A-3</v>
      </c>
      <c r="AC172" s="12" t="str">
        <f t="shared" si="3"/>
        <v>M2-NyO-63a-A-3-EN</v>
      </c>
      <c r="AD172" s="18"/>
      <c r="AE172" s="18"/>
      <c r="AF172" s="10"/>
      <c r="AG172" s="10" t="s">
        <v>48</v>
      </c>
    </row>
    <row r="173" ht="75.0" customHeight="1">
      <c r="A173" s="10" t="s">
        <v>693</v>
      </c>
      <c r="B173" s="10" t="s">
        <v>694</v>
      </c>
      <c r="C173" s="10" t="s">
        <v>34</v>
      </c>
      <c r="D173" s="7" t="s">
        <v>35</v>
      </c>
      <c r="E173" s="6"/>
      <c r="F173" s="8" t="s">
        <v>695</v>
      </c>
      <c r="G173" s="25"/>
      <c r="H173" s="9"/>
      <c r="I173" s="10" t="s">
        <v>696</v>
      </c>
      <c r="J173" s="10" t="s">
        <v>38</v>
      </c>
      <c r="K173" s="8" t="s">
        <v>697</v>
      </c>
      <c r="L173" s="36" t="s">
        <v>698</v>
      </c>
      <c r="M173" s="10" t="s">
        <v>41</v>
      </c>
      <c r="N173" s="8" t="s">
        <v>699</v>
      </c>
      <c r="O173" s="8" t="s">
        <v>699</v>
      </c>
      <c r="P173" s="30"/>
      <c r="Q173" s="18"/>
      <c r="R173" s="19"/>
      <c r="S173" s="19"/>
      <c r="T173" s="19"/>
      <c r="U173" s="19"/>
      <c r="V173" s="19"/>
      <c r="W173" s="17"/>
      <c r="X173" s="18"/>
      <c r="Y173" s="10" t="s">
        <v>44</v>
      </c>
      <c r="Z173" s="11" t="str">
        <f t="shared" si="1"/>
        <v>{
    "id": "M2-NyO-65a-I-1-EN",
    "stimulus": "&lt;p&gt;How many telescopes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"Count all rows and columns.",
    "feedback": "Count all rows and columns.",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src=\"https://blueberry-assets.oneclick.es/M2_NyO_65a_1.svg\" width=\"80\"&gt;'.repeat({{T1}})",
                "temp": true
            },
            {
                "name": "T4",
                "label": "{{function}}",
                "function": "if ({{T2}} &gt; 1) '&lt;img src=\"https://blueberry-assets.oneclick.es/M2_NyO_65a_1.svg\" width=\"80\"&gt;'.repeat({{T1}})",
                "temp": true
            },
            {
                "name": "T5",
                "label": "{{function}}",
                "function": "if ({{T2}} &gt; 2) '&lt;img src=\"https://blueberry-assets.oneclick.es/M2_NyO_65a_1.svg\" width=\"80\"&gt;'.repeat({{T1}})",
                "temp": true
            },
            {
                "name": "T6",
                "label": "{{function}}",
                "function": "if ({{T2}} &gt; 3) '&lt;img src=\"https://blueberry-assets.oneclick.es/M2_NyO_65a_1.svg\"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3" s="14" t="s">
        <v>700</v>
      </c>
      <c r="AB173" s="12" t="str">
        <f t="shared" si="2"/>
        <v>M2-NyO-65a-I-1</v>
      </c>
      <c r="AC173" s="12" t="str">
        <f t="shared" si="3"/>
        <v>M2-NyO-65a-I-1-EN</v>
      </c>
      <c r="AD173" s="18"/>
      <c r="AE173" s="18"/>
      <c r="AF173" s="10"/>
      <c r="AG173" s="10" t="s">
        <v>48</v>
      </c>
    </row>
    <row r="174" ht="75.0" customHeight="1">
      <c r="A174" s="10" t="s">
        <v>693</v>
      </c>
      <c r="B174" s="10" t="s">
        <v>694</v>
      </c>
      <c r="C174" s="10" t="s">
        <v>34</v>
      </c>
      <c r="D174" s="7" t="s">
        <v>35</v>
      </c>
      <c r="E174" s="6"/>
      <c r="F174" s="8" t="s">
        <v>701</v>
      </c>
      <c r="G174" s="23"/>
      <c r="H174" s="9"/>
      <c r="I174" s="10" t="s">
        <v>696</v>
      </c>
      <c r="J174" s="10" t="s">
        <v>38</v>
      </c>
      <c r="K174" s="8" t="s">
        <v>697</v>
      </c>
      <c r="L174" s="37" t="s">
        <v>702</v>
      </c>
      <c r="M174" s="10" t="s">
        <v>41</v>
      </c>
      <c r="N174" s="8" t="s">
        <v>699</v>
      </c>
      <c r="O174" s="8" t="s">
        <v>699</v>
      </c>
      <c r="P174" s="30"/>
      <c r="Q174" s="18"/>
      <c r="R174" s="19"/>
      <c r="S174" s="19"/>
      <c r="T174" s="19"/>
      <c r="U174" s="19"/>
      <c r="V174" s="19"/>
      <c r="W174" s="17"/>
      <c r="X174" s="18"/>
      <c r="Y174" s="10" t="s">
        <v>44</v>
      </c>
      <c r="Z174" s="11" t="str">
        <f t="shared" si="1"/>
        <v>{
    "id": "M2-NyO-65a-I-2-EN",
    "stimulus": "&lt;p&gt;How many astronauts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src=\"https://blueberry-assets.oneclick.es/M2_NyO_65a_2.svg\" width=\"80\"&gt;'.repeat({{T1}})",
                "temp": true
            },
            {
                "name": "T4",
                "label": "{{function}}",
                "function": "if ({{T2}} &gt; 1) '&lt;img src=\"https://blueberry-assets.oneclick.es/M2_NyO_65a_2.svg\" width=\"80\"&gt;'.repeat({{T1}})",
                "temp": true
            },
            {
                "name": "T5",
                "label": "{{function}}",
                "function": "if ({{T2}} &gt; 2) '&lt;img src=\"https://blueberry-assets.oneclick.es/M2_NyO_65a_2.svg\" width=\"80\"&gt;'.repeat({{T1}})",
                "temp": true
            },
            {
                "name": "T6",
                "label": "{{function}}",
                "function": "if ({{T2}} &gt; 3) '&lt;img src=\"https://blueberry-assets.oneclick.es/M2_NyO_65a_2.svg\"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4" s="14" t="s">
        <v>703</v>
      </c>
      <c r="AB174" s="12" t="str">
        <f t="shared" si="2"/>
        <v>M2-NyO-65a-I-2</v>
      </c>
      <c r="AC174" s="12" t="str">
        <f t="shared" si="3"/>
        <v>M2-NyO-65a-I-2-EN</v>
      </c>
      <c r="AD174" s="18"/>
      <c r="AE174" s="18"/>
      <c r="AF174" s="10"/>
      <c r="AG174" s="10" t="s">
        <v>48</v>
      </c>
    </row>
    <row r="175" ht="75.0" customHeight="1">
      <c r="A175" s="10" t="s">
        <v>693</v>
      </c>
      <c r="B175" s="10" t="s">
        <v>694</v>
      </c>
      <c r="C175" s="10" t="s">
        <v>34</v>
      </c>
      <c r="D175" s="7" t="s">
        <v>35</v>
      </c>
      <c r="E175" s="6"/>
      <c r="F175" s="8" t="s">
        <v>704</v>
      </c>
      <c r="G175" s="23"/>
      <c r="H175" s="9"/>
      <c r="I175" s="10" t="s">
        <v>696</v>
      </c>
      <c r="J175" s="10" t="s">
        <v>38</v>
      </c>
      <c r="K175" s="8" t="s">
        <v>697</v>
      </c>
      <c r="L175" s="37" t="s">
        <v>705</v>
      </c>
      <c r="M175" s="10" t="s">
        <v>41</v>
      </c>
      <c r="N175" s="8" t="s">
        <v>699</v>
      </c>
      <c r="O175" s="8" t="s">
        <v>699</v>
      </c>
      <c r="P175" s="30"/>
      <c r="Q175" s="18"/>
      <c r="R175" s="19"/>
      <c r="S175" s="19"/>
      <c r="T175" s="19"/>
      <c r="U175" s="19"/>
      <c r="V175" s="19"/>
      <c r="W175" s="17"/>
      <c r="X175" s="18"/>
      <c r="Y175" s="10" t="s">
        <v>44</v>
      </c>
      <c r="Z175" s="11" t="str">
        <f t="shared" si="1"/>
        <v>{
    "id": "M2-NyO-65a-I-3-EN",
    "stimulus": "&lt;p&gt;How many shuttles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"&lt;p&gt;Count all the rows and columns.&lt;/p&gt;",
    "feedback": "&lt;p&gt;Count all the rows and columns.&lt;/p&gt;",
    "seed": {
        "parameters": [
            {
                "name": "Q1",
                "label": null,
                "min": 2,
                "max": 5,
                "step": 1
            },
            {
                "name": "Q2",
                "label": null,
                "min": 2,
                "max": 4,
                "step": 1
            },
            {
                "name": "Q3",
                "label": null,
                "list": [
                    -3,
                    -2,
                    -1,
                    1,
                    2,
                    3
                ]
            },
            {
                "name": "Q4",
                "label": null,
                "list": [
                    -3,
                    -2,
                    -1,
                    1,
                    2,
                    3
                ]
            }
        ],
        "calculated": [
            {
                "name": "T1",
                "label": "{{function}}",
                "function": "math.max({{Q1}}, {{Q2}})",
                "temp": true
            },
            {
                "name": "T2",
                "label": "{{function}}",
                "function": "math.min({{Q1}}, {{Q2}})",
                "temp": true
            },
            {
                "name": "T3",
                "label": "{{function}}",
                "function": "'&lt;img src=\"https://blueberry-assets.oneclick.es/M2_NyO_65a_3.svg\" width=\"80\"&gt;'.repeat({{T1}})",
                "temp": true
            },
            {
                "name": "T4",
                "label": "{{function}}",
                "function": "if ({{T2}} &gt; 1) '&lt;img src=\"https://blueberry-assets.oneclick.es/M2_NyO_65a_3.svg\" width=\"80\"&gt;'.repeat({{T1}})",
                "temp": true
            },
            {
                "name": "T5",
                "label": "{{function}}",
                "function": "if ({{T2}} &gt; 2) '&lt;img src=\"https://blueberry-assets.oneclick.es/M2_NyO_65a_3.svg\" width=\"80\"&gt;'.repeat({{T1}})",
                "temp": true
            },
            {
                "name": "T6",
                "label": "{{function}}",
                "function": "if ({{T2}} &gt; 3) '&lt;img src=\"https://blueberry-assets.oneclick.es/M2_NyO_65a_3.svg\" width=\"80\"&gt;'.repeat({{T1}})",
                "temp": true
            },
            {
                "name": "A1",
                "label": "{{function}}",
                "function": "{{Q1}}*{{Q2}}"
            },
            {
                "name": "A2",
                "label": "{{function}}",
                "function": "{{Q1}}*{{Q2}}+{{Q3}}",
                "incorrect": "true"
            },
            {
                "name": "A3",
                "label": "{{function}}",
                "function": "{{Q1}}*{{Q2}}+{{Q4}}",
                "incorrect": "true"
            }
        ],
        "uniques": true
    },
    "algorithm": {
        "name": "trueFalse",
        "template": "Multiple choice – multiple response",
        "params": {
            "countCorrect": 1,
            "countIncorrect": 2,
            "showCheckIcon": false,
            "columns": 3
        }
    }
}</v>
      </c>
      <c r="AA175" s="14" t="s">
        <v>706</v>
      </c>
      <c r="AB175" s="12" t="str">
        <f t="shared" si="2"/>
        <v>M2-NyO-65a-I-3</v>
      </c>
      <c r="AC175" s="12" t="str">
        <f t="shared" si="3"/>
        <v>M2-NyO-65a-I-3-EN</v>
      </c>
      <c r="AD175" s="18"/>
      <c r="AE175" s="18"/>
      <c r="AF175" s="10"/>
      <c r="AG175" s="10" t="s">
        <v>48</v>
      </c>
    </row>
    <row r="176" ht="75.0" customHeight="1">
      <c r="A176" s="10" t="s">
        <v>693</v>
      </c>
      <c r="B176" s="10" t="s">
        <v>694</v>
      </c>
      <c r="C176" s="10" t="s">
        <v>54</v>
      </c>
      <c r="D176" s="7" t="s">
        <v>35</v>
      </c>
      <c r="E176" s="6"/>
      <c r="F176" s="8" t="s">
        <v>707</v>
      </c>
      <c r="G176" s="25" t="s">
        <v>708</v>
      </c>
      <c r="H176" s="9"/>
      <c r="I176" s="10" t="s">
        <v>696</v>
      </c>
      <c r="J176" s="10" t="s">
        <v>78</v>
      </c>
      <c r="K176" s="8" t="s">
        <v>709</v>
      </c>
      <c r="L176" s="36" t="s">
        <v>710</v>
      </c>
      <c r="M176" s="10" t="s">
        <v>41</v>
      </c>
      <c r="N176" s="8" t="s">
        <v>699</v>
      </c>
      <c r="O176" s="8" t="s">
        <v>699</v>
      </c>
      <c r="P176" s="30"/>
      <c r="Q176" s="18"/>
      <c r="R176" s="19"/>
      <c r="S176" s="19"/>
      <c r="T176" s="19"/>
      <c r="U176" s="19"/>
      <c r="V176" s="19"/>
      <c r="W176" s="17"/>
      <c r="X176" s="18"/>
      <c r="Y176" s="10" t="s">
        <v>44</v>
      </c>
      <c r="Z176" s="11" t="str">
        <f t="shared" si="1"/>
        <v>{
    "id": "M2-NyO-65a-E-1-EN",
    "stimulus": "&lt;p&gt;How many stars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stars.&lt;/p&gt;",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src=\"https://blueberry-assets.oneclick.es/M2_NyO_65a_4.svg\" width=\"80\"&gt;'.repeat({{T1}})",
                "temp": true
            },
            {
                "name": "T4",
                "label": "{{function}}",
                "function": "if ({{T2}} &gt; 1) '&lt;img src=\"https://blueberry-assets.oneclick.es/M2_NyO_65a_4.svg\" width=\"80\"&gt;'.repeat({{T1}})",
                "temp": true
            },
            {
                "name": "T5",
                "label": "{{function}}",
                "function": "if ({{T2}} &gt; 2) '&lt;img src=\"https://blueberry-assets.oneclick.es/M2_NyO_65a_4.svg\" width=\"80\"&gt;'.repeat({{T1}})",
                "temp": true
            },
            {
                "name": "T6",
                "label": "{{function}}",
                "function": "if ({{T2}} &gt; 3) '&lt;img src=\"https://blueberry-assets.oneclick.es/M2_NyO_65a_4.svg\" width=\"80\"&gt;'.repeat({{T1}})",
                "temp": true
            },
            {
                "name": "A1",
                "label": "{{function}}",
                "function": "{{Q1}}*{{Q2}}"
            }
        ],
        "uniques": false
    },
    "algorithm": {
        "name": "calculateOperation",
        "params": {
            "method": "equivLiteral",
            "keyboard": "NUMERICAL"
        }
    }
}</v>
      </c>
      <c r="AA176" s="14" t="s">
        <v>711</v>
      </c>
      <c r="AB176" s="12" t="str">
        <f t="shared" si="2"/>
        <v>M2-NyO-65a-E-1</v>
      </c>
      <c r="AC176" s="12" t="str">
        <f t="shared" si="3"/>
        <v>M2-NyO-65a-E-1-EN</v>
      </c>
      <c r="AD176" s="18"/>
      <c r="AE176" s="18"/>
      <c r="AF176" s="10"/>
      <c r="AG176" s="10" t="s">
        <v>48</v>
      </c>
    </row>
    <row r="177" ht="75.0" customHeight="1">
      <c r="A177" s="10" t="s">
        <v>693</v>
      </c>
      <c r="B177" s="10" t="s">
        <v>694</v>
      </c>
      <c r="C177" s="10" t="s">
        <v>54</v>
      </c>
      <c r="D177" s="7" t="s">
        <v>35</v>
      </c>
      <c r="E177" s="6"/>
      <c r="F177" s="8" t="s">
        <v>712</v>
      </c>
      <c r="G177" s="8" t="s">
        <v>713</v>
      </c>
      <c r="H177" s="9"/>
      <c r="I177" s="10" t="s">
        <v>696</v>
      </c>
      <c r="J177" s="10" t="s">
        <v>78</v>
      </c>
      <c r="K177" s="8" t="s">
        <v>709</v>
      </c>
      <c r="L177" s="37" t="s">
        <v>714</v>
      </c>
      <c r="M177" s="10" t="s">
        <v>41</v>
      </c>
      <c r="N177" s="8" t="s">
        <v>699</v>
      </c>
      <c r="O177" s="8" t="s">
        <v>699</v>
      </c>
      <c r="P177" s="30"/>
      <c r="Q177" s="18"/>
      <c r="R177" s="19"/>
      <c r="S177" s="19"/>
      <c r="T177" s="19"/>
      <c r="U177" s="19"/>
      <c r="V177" s="19"/>
      <c r="W177" s="17"/>
      <c r="X177" s="18"/>
      <c r="Y177" s="10" t="s">
        <v>44</v>
      </c>
      <c r="Z177" s="11" t="str">
        <f t="shared" si="1"/>
        <v>{
    "id": "M2-NyO-65a-E-2-EN",
    "stimulus": "&lt;p&gt;How many planets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planets.&lt;/p&gt;",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src=\"https://blueberry-assets.oneclick.es/M2_NyO_65a_5.svg\" width=\"80\"&gt;'.repeat({{T1}})",
                "temp": true
            },
            {
                "name": "T4",
                "label": "{{function}}",
                "function": "if ({{T2}} &gt; 1) '&lt;img src=\"https://blueberry-assets.oneclick.es/M2_NyO_65a_5.svg\" width=\"80\"&gt;'.repeat({{T1}})",
                "temp": true
            },
            {
                "name": "T5",
                "label": "{{function}}",
                "function": "if ({{T2}} &gt; 2) '&lt;img src=\"https://blueberry-assets.oneclick.es/M2_NyO_65a_5.svg\" width=\"80\"&gt;'.repeat({{T1}})",
                "temp": true
            },
            {
                "name": "T6",
                "label": "{{function}}",
                "function": "if ({{T2}} &gt; 3) '&lt;img src=\"https://blueberry-assets.oneclick.es/M2_NyO_65a_5.svg\" width=\"80\"&gt;'.repeat({{T1}})",
                "temp": true
            },
            {
                "name": "A1",
                "label": "{{function}}",
                "function": "{{Q1}}*{{Q2}}"
            }
        ],
        "uniques": false
    },
    "algorithm": {
        "name": "calculateOperation",
        "params": {
            "method": "equivLiteral",
            "keyboard": "NUMERICAL"
        }
    }
}</v>
      </c>
      <c r="AA177" s="14" t="s">
        <v>715</v>
      </c>
      <c r="AB177" s="12" t="str">
        <f t="shared" si="2"/>
        <v>M2-NyO-65a-E-2</v>
      </c>
      <c r="AC177" s="12" t="str">
        <f t="shared" si="3"/>
        <v>M2-NyO-65a-E-2-EN</v>
      </c>
      <c r="AD177" s="18"/>
      <c r="AE177" s="18"/>
      <c r="AF177" s="10"/>
      <c r="AG177" s="10" t="s">
        <v>48</v>
      </c>
    </row>
    <row r="178" ht="75.0" customHeight="1">
      <c r="A178" s="10" t="s">
        <v>693</v>
      </c>
      <c r="B178" s="10" t="s">
        <v>694</v>
      </c>
      <c r="C178" s="10" t="s">
        <v>54</v>
      </c>
      <c r="D178" s="7" t="s">
        <v>35</v>
      </c>
      <c r="E178" s="6"/>
      <c r="F178" s="8" t="s">
        <v>716</v>
      </c>
      <c r="G178" s="8" t="s">
        <v>717</v>
      </c>
      <c r="H178" s="9"/>
      <c r="I178" s="10" t="s">
        <v>696</v>
      </c>
      <c r="J178" s="10" t="s">
        <v>78</v>
      </c>
      <c r="K178" s="8" t="s">
        <v>709</v>
      </c>
      <c r="L178" s="37" t="s">
        <v>718</v>
      </c>
      <c r="M178" s="10" t="s">
        <v>41</v>
      </c>
      <c r="N178" s="8" t="s">
        <v>699</v>
      </c>
      <c r="O178" s="8" t="s">
        <v>699</v>
      </c>
      <c r="P178" s="30"/>
      <c r="Q178" s="18"/>
      <c r="R178" s="19"/>
      <c r="S178" s="19"/>
      <c r="T178" s="19"/>
      <c r="U178" s="19"/>
      <c r="V178" s="19"/>
      <c r="W178" s="17"/>
      <c r="X178" s="18"/>
      <c r="Y178" s="10" t="s">
        <v>44</v>
      </c>
      <c r="Z178" s="11" t="str">
        <f t="shared" si="1"/>
        <v>{
    "id": "M2-NyO-65a-E-3-EN",
    "stimulus": "&lt;p&gt;How many satellites can you see in this picture?&lt;/p&gt;&lt;p&gt;&lt;div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"&lt;p&gt;There are {{response}} satellites.&lt;/p&gt;",
    "hint": "&lt;p&gt;Count all the rows and columns.&lt;/p&gt;",
    "feedback": "&lt;p&gt;Count all the rows and columns.&lt;/p&gt;",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src=\"https://blueberry-assets.oneclick.es/M2_NyO_65a_6.svg\" width=\"80\"&gt;'.repeat({{T1}})",
                "temp": true
            },
            {
                "name": "T4",
                "label": "{{function}}",
                "function": "if ({{T2}} &gt; 1) '&lt;img src=\"https://blueberry-assets.oneclick.es/M2_NyO_65a_6.svg\" width=\"80\"&gt;'.repeat({{T1}})",
                "temp": true
            },
            {
                "name": "T5",
                "label": "{{function}}",
                "function": "if ({{T2}} &gt; 2) '&lt;img src=\"https://blueberry-assets.oneclick.es/M2_NyO_65a_6.svg\" width=\"80\"&gt;'.repeat({{T1}})",
                "temp": true
            },
            {
                "name": "T6",
                "label": "{{function}}",
                "function": "if ({{T2}} &gt; 3) '&lt;img src=\"https://blueberry-assets.oneclick.es/M2_NyO_65a_6.svg\" width=\"80\"&gt;'.repeat({{T1}})",
                "temp": true
            },
            {
                "name": "A1",
                "label": "{{function}}",
                "function": "{{Q1}}*{{Q2}}"
            }
        ],
        "uniques": false
    },
    "algorithm": {
        "name": "calculateOperation",
        "params": {
            "method": "equivLiteral",
            "keyboard": "NUMERICAL"
        }
    }
}</v>
      </c>
      <c r="AA178" s="14" t="s">
        <v>719</v>
      </c>
      <c r="AB178" s="12" t="str">
        <f t="shared" si="2"/>
        <v>M2-NyO-65a-E-3</v>
      </c>
      <c r="AC178" s="12" t="str">
        <f t="shared" si="3"/>
        <v>M2-NyO-65a-E-3-EN</v>
      </c>
      <c r="AD178" s="18"/>
      <c r="AE178" s="18"/>
      <c r="AF178" s="10"/>
      <c r="AG178" s="10" t="s">
        <v>48</v>
      </c>
    </row>
    <row r="179" ht="75.0" customHeight="1">
      <c r="A179" s="6" t="s">
        <v>720</v>
      </c>
      <c r="B179" s="6" t="s">
        <v>721</v>
      </c>
      <c r="C179" s="6" t="s">
        <v>34</v>
      </c>
      <c r="D179" s="7" t="s">
        <v>35</v>
      </c>
      <c r="E179" s="6"/>
      <c r="F179" s="8" t="s">
        <v>722</v>
      </c>
      <c r="G179" s="9"/>
      <c r="H179" s="9"/>
      <c r="I179" s="6" t="s">
        <v>671</v>
      </c>
      <c r="J179" s="10" t="s">
        <v>497</v>
      </c>
      <c r="K179" s="9" t="s">
        <v>723</v>
      </c>
      <c r="L179" s="8" t="s">
        <v>724</v>
      </c>
      <c r="M179" s="6" t="s">
        <v>41</v>
      </c>
      <c r="N179" s="8" t="s">
        <v>725</v>
      </c>
      <c r="O179" s="8" t="s">
        <v>726</v>
      </c>
      <c r="P179" s="30"/>
      <c r="Q179" s="18"/>
      <c r="R179" s="19"/>
      <c r="S179" s="19"/>
      <c r="T179" s="19"/>
      <c r="U179" s="19"/>
      <c r="V179" s="19"/>
      <c r="W179" s="19"/>
      <c r="X179" s="18"/>
      <c r="Y179" s="10" t="s">
        <v>44</v>
      </c>
      <c r="Z179" s="11" t="str">
        <f t="shared" si="1"/>
        <v>{
    "id": "M2-NyO-21a-I-1-EN",
    "stimulus": "&lt;p&gt;Choose the correct statement.&lt;/p&gt;&lt;p style=\"text-align: center\"&gt;{{Q1}} + {{Q2}} = {{T1}}&lt;/p&gt;",
    "hint": "&lt;p&gt;The numbers that are added are called ”addends.”&lt;/p&gt;",
    "feedback": "&lt;p&gt;The numbers that are added are called “addends.”&lt;/p&gt;",
    "seed": {
        "parameters": [
            {
                "name": "Q1",
                "label": null,
                "min": 1,
                "max": 9,
                "step": 1
            },
            {
                "name": "Q2",
                "label": null,
                "min": 1,
                "max": 9,
                "step": 1
            }
        ],
        "calculated": [
            {
                "name": "T1",
                "label": "{{function}}",
                "function": "{{Q1}}+{{Q2}}",
                "temp": true
            },
            {
                "name": "A1",
                "label": "{{Q1}} is an addend.",
                "function": ""
            },
            {
                "name": "A2",
                "label": "{{Q2}} is an addend.",
                "function": ""
            },
            {
                "name": "A3",
                "label": "{{T1}} is an addend.",
                "function": "",
                "incorrect": true
            }
        ],
        "uniques": true
    },
    "algorithm": {
        "name": "trueFalse",
        "template": "Multiple choice – standard",
        "params": {
            "countCorrect": 1,
            "countIncorrect": 1,
            "showCheckIcon": false,
            "columns": 2
        }
    }
}</v>
      </c>
      <c r="AA179" s="14" t="s">
        <v>727</v>
      </c>
      <c r="AB179" s="12" t="str">
        <f t="shared" si="2"/>
        <v>M2-NyO-21a-I-1</v>
      </c>
      <c r="AC179" s="12" t="str">
        <f t="shared" si="3"/>
        <v>M2-NyO-21a-I-1-EN</v>
      </c>
      <c r="AD179" s="10" t="s">
        <v>46</v>
      </c>
      <c r="AE179" s="18"/>
      <c r="AF179" s="10" t="s">
        <v>47</v>
      </c>
      <c r="AG179" s="10" t="s">
        <v>48</v>
      </c>
    </row>
    <row r="180" ht="75.0" customHeight="1">
      <c r="A180" s="6" t="s">
        <v>720</v>
      </c>
      <c r="B180" s="6" t="s">
        <v>721</v>
      </c>
      <c r="C180" s="6" t="s">
        <v>54</v>
      </c>
      <c r="D180" s="7" t="s">
        <v>35</v>
      </c>
      <c r="E180" s="6"/>
      <c r="F180" s="9" t="s">
        <v>728</v>
      </c>
      <c r="G180" s="9" t="s">
        <v>729</v>
      </c>
      <c r="H180" s="9"/>
      <c r="I180" s="6" t="s">
        <v>671</v>
      </c>
      <c r="J180" s="6" t="s">
        <v>68</v>
      </c>
      <c r="K180" s="9" t="s">
        <v>723</v>
      </c>
      <c r="L180" s="9" t="s">
        <v>730</v>
      </c>
      <c r="M180" s="6" t="s">
        <v>41</v>
      </c>
      <c r="N180" s="8" t="s">
        <v>725</v>
      </c>
      <c r="O180" s="8" t="s">
        <v>726</v>
      </c>
      <c r="P180" s="30"/>
      <c r="Q180" s="18"/>
      <c r="R180" s="19"/>
      <c r="S180" s="19"/>
      <c r="T180" s="29"/>
      <c r="U180" s="19"/>
      <c r="V180" s="19"/>
      <c r="W180" s="19"/>
      <c r="X180" s="18"/>
      <c r="Y180" s="10" t="s">
        <v>44</v>
      </c>
      <c r="Z180" s="11" t="str">
        <f t="shared" si="1"/>
        <v>{
    "id": "M2-NyO-21a-E-1-EN",
    "stimulus": "&lt;p&gt;Drag the name of each number next to it.&lt;/p&gt;&lt;p style=\"text-align: center\"&gt;{{Q1}} + {{Q2}} = {{T1}}&lt;/p&gt;",
    "feedback": "&lt;p&gt;The numbers that are added are called “addends.”&lt;/p&gt;",
    "hint": "&lt;p&gt;The numbers that are added are called “addends.”&lt;/p&gt;",
    "template": "&lt;p&gt;{{Q2}} → {{response}}&lt;/p&gt;&lt;p&gt;{{T1}} → {{response}}&lt;/p&gt;",
    "seed": {
        "parameters": [
            {
                "name": "Q1",
                "label": null,
                "min": 1,
                "max": 9,
                "step": 1
            },
            {
                "name": "Q2",
                "label": null,
                "min": 1,
                "max": 9,
                "step": 1
            }
        ],
        "calculated": [
            {
                "name": "T1",
                "label": "{{function}}",
                "function": "{{Q1}}+{{Q2}}",
                "temp": true
            },
            {
                "name": "A1",
                "label": "{{function}}",
                "function": "addend"
            },
            {
                "name": "A2",
                "label": "{{function}}",
                "function": "addition"
            }
        ],
        "uniques": true
    },
    "algorithm": {
        "name": "calculateOperation",
        "template": "Cloze with drag &amp; drop",
        "params": {
            "keyboard": "NUMERICAL"
        }
    }
}</v>
      </c>
      <c r="AA180" s="14" t="s">
        <v>731</v>
      </c>
      <c r="AB180" s="12" t="str">
        <f t="shared" si="2"/>
        <v>M2-NyO-21a-E-1</v>
      </c>
      <c r="AC180" s="12" t="str">
        <f t="shared" si="3"/>
        <v>M2-NyO-21a-E-1-EN</v>
      </c>
      <c r="AD180" s="10" t="s">
        <v>46</v>
      </c>
      <c r="AE180" s="18"/>
      <c r="AF180" s="10" t="s">
        <v>47</v>
      </c>
      <c r="AG180" s="10" t="s">
        <v>48</v>
      </c>
    </row>
    <row r="181" ht="75.0" customHeight="1">
      <c r="A181" s="6" t="s">
        <v>720</v>
      </c>
      <c r="B181" s="6" t="s">
        <v>721</v>
      </c>
      <c r="C181" s="6" t="s">
        <v>54</v>
      </c>
      <c r="D181" s="7" t="s">
        <v>35</v>
      </c>
      <c r="E181" s="6"/>
      <c r="F181" s="9" t="s">
        <v>728</v>
      </c>
      <c r="G181" s="9" t="s">
        <v>732</v>
      </c>
      <c r="H181" s="9"/>
      <c r="I181" s="6" t="s">
        <v>671</v>
      </c>
      <c r="J181" s="6" t="s">
        <v>68</v>
      </c>
      <c r="K181" s="9" t="s">
        <v>723</v>
      </c>
      <c r="L181" s="9" t="s">
        <v>733</v>
      </c>
      <c r="M181" s="6" t="s">
        <v>41</v>
      </c>
      <c r="N181" s="8" t="s">
        <v>725</v>
      </c>
      <c r="O181" s="8" t="s">
        <v>726</v>
      </c>
      <c r="P181" s="30"/>
      <c r="Q181" s="18"/>
      <c r="R181" s="19"/>
      <c r="S181" s="19"/>
      <c r="T181" s="29"/>
      <c r="U181" s="19"/>
      <c r="V181" s="19"/>
      <c r="W181" s="19"/>
      <c r="X181" s="18"/>
      <c r="Y181" s="10" t="s">
        <v>44</v>
      </c>
      <c r="Z181" s="11" t="str">
        <f t="shared" si="1"/>
        <v>{
    "id": "M2-NyO-21a-E-2-EN",
    "stimulus": "&lt;p&gt;Drag the name of each number next to it.&lt;/p&gt;&lt;p style=\"text-align: center\"&gt;{{Q1}} + {{Q2}} = {{T1}}&lt;/p&gt;",
    "feedback": "&lt;p&gt;The numbers that are added are called “addends.”&lt;/p&gt;",
    "hint": "&lt;p&gt;The numbers that are added are called “addends.”&lt;/p&gt;",
    "template": "&lt;p&gt;{{T1}} → {{response}}&lt;/p&gt;&lt;p&gt;{{Q1}} → {{response}}&lt;/p&gt;",
    "seed": {
        "parameters": [
            {
                "name": "Q1",
                "label": null,
                "min": 1,
                "max": 9,
                "step": 1
            },
            {
                "name": "Q2",
                "label": null,
                "min": 1,
                "max": 9,
                "step": 1
            }
        ],
        "calculated": [
            {
                "name": "T1",
                "label": "{{function}}",
                "function": "{{Q1}}+{{Q2}}",
                "temp": true
            },
            {
                "name": "A1",
                "label": "{{function}}",
                "function": "addition"
            },
            {
                "name": "A2",
                "label": "{{function}}",
                "function": "addend"
            }
        ],
        "uniques": true
    },
    "algorithm": {
        "name": "calculateOperation",
        "template": "Cloze with drag &amp; drop",
        "params": {
            "keyboard": "NUMERICAL"
        }
    }
}</v>
      </c>
      <c r="AA181" s="14" t="s">
        <v>734</v>
      </c>
      <c r="AB181" s="12" t="str">
        <f t="shared" si="2"/>
        <v>M2-NyO-21a-E-2</v>
      </c>
      <c r="AC181" s="12" t="str">
        <f t="shared" si="3"/>
        <v>M2-NyO-21a-E-2-EN</v>
      </c>
      <c r="AD181" s="10" t="s">
        <v>46</v>
      </c>
      <c r="AE181" s="18"/>
      <c r="AF181" s="10" t="s">
        <v>47</v>
      </c>
      <c r="AG181" s="10" t="s">
        <v>48</v>
      </c>
    </row>
    <row r="182" ht="75.0" customHeight="1">
      <c r="A182" s="6" t="s">
        <v>735</v>
      </c>
      <c r="B182" s="6" t="s">
        <v>736</v>
      </c>
      <c r="C182" s="6" t="s">
        <v>34</v>
      </c>
      <c r="D182" s="7" t="s">
        <v>35</v>
      </c>
      <c r="E182" s="6"/>
      <c r="F182" s="9" t="s">
        <v>737</v>
      </c>
      <c r="G182" s="9" t="s">
        <v>738</v>
      </c>
      <c r="H182" s="9"/>
      <c r="I182" s="6" t="s">
        <v>671</v>
      </c>
      <c r="J182" s="6" t="s">
        <v>68</v>
      </c>
      <c r="K182" s="9" t="s">
        <v>739</v>
      </c>
      <c r="L182" s="8" t="s">
        <v>740</v>
      </c>
      <c r="M182" s="6" t="s">
        <v>41</v>
      </c>
      <c r="N182" s="9" t="s">
        <v>741</v>
      </c>
      <c r="O182" s="9" t="s">
        <v>741</v>
      </c>
      <c r="P182" s="17"/>
      <c r="Q182" s="18"/>
      <c r="R182" s="17"/>
      <c r="S182" s="17"/>
      <c r="T182" s="17"/>
      <c r="U182" s="17"/>
      <c r="V182" s="17"/>
      <c r="W182" s="17"/>
      <c r="X182" s="18"/>
      <c r="Y182" s="10" t="s">
        <v>44</v>
      </c>
      <c r="Z182" s="11" t="str">
        <f t="shared" si="1"/>
        <v>{
    "id": "M2-NyO-21b-I-1-EN",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"&lt;p&gt;Drag the correct result.&lt;/p&gt;",
            "template": "&lt;p style=\"text-align: center\"&gt;{{T1}} + {{T2}} = {{response}}&lt;/p&gt;",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"calculateOperation",
                "template": "Cloze with drag &amp; drop",
                "params": {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2" s="38" t="s">
        <v>742</v>
      </c>
      <c r="AB182" s="12" t="str">
        <f t="shared" si="2"/>
        <v>M2-NyO-21b-I-1</v>
      </c>
      <c r="AC182" s="12" t="str">
        <f t="shared" si="3"/>
        <v>M2-NyO-21b-I-1-EN</v>
      </c>
      <c r="AD182" s="10" t="s">
        <v>46</v>
      </c>
      <c r="AE182" s="10" t="s">
        <v>521</v>
      </c>
      <c r="AF182" s="10" t="s">
        <v>47</v>
      </c>
      <c r="AG182" s="10" t="s">
        <v>48</v>
      </c>
    </row>
    <row r="183" ht="75.0" customHeight="1">
      <c r="A183" s="6" t="s">
        <v>735</v>
      </c>
      <c r="B183" s="6" t="s">
        <v>736</v>
      </c>
      <c r="C183" s="6" t="s">
        <v>54</v>
      </c>
      <c r="D183" s="7" t="s">
        <v>35</v>
      </c>
      <c r="E183" s="6"/>
      <c r="F183" s="9" t="s">
        <v>743</v>
      </c>
      <c r="G183" s="9" t="s">
        <v>738</v>
      </c>
      <c r="H183" s="9"/>
      <c r="I183" s="6" t="s">
        <v>671</v>
      </c>
      <c r="J183" s="6" t="s">
        <v>78</v>
      </c>
      <c r="K183" s="9" t="s">
        <v>739</v>
      </c>
      <c r="L183" s="8" t="s">
        <v>744</v>
      </c>
      <c r="M183" s="6" t="s">
        <v>41</v>
      </c>
      <c r="N183" s="9" t="s">
        <v>741</v>
      </c>
      <c r="O183" s="9" t="s">
        <v>741</v>
      </c>
      <c r="P183" s="17"/>
      <c r="Q183" s="18"/>
      <c r="R183" s="17"/>
      <c r="S183" s="17"/>
      <c r="T183" s="17"/>
      <c r="U183" s="17"/>
      <c r="V183" s="17"/>
      <c r="W183" s="17"/>
      <c r="X183" s="18"/>
      <c r="Y183" s="10" t="s">
        <v>44</v>
      </c>
      <c r="Z183" s="11" t="str">
        <f t="shared" si="1"/>
        <v>{
    "id": "M2-NyO-21b-E-1-EN",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"&lt;p&gt;Type the result.&lt;/p&gt;",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3" s="38" t="s">
        <v>745</v>
      </c>
      <c r="AB183" s="12" t="str">
        <f t="shared" si="2"/>
        <v>M2-NyO-21b-E-1</v>
      </c>
      <c r="AC183" s="12" t="str">
        <f t="shared" si="3"/>
        <v>M2-NyO-21b-E-1-EN</v>
      </c>
      <c r="AD183" s="10" t="s">
        <v>46</v>
      </c>
      <c r="AE183" s="10" t="s">
        <v>521</v>
      </c>
      <c r="AF183" s="10" t="s">
        <v>47</v>
      </c>
      <c r="AG183" s="10" t="s">
        <v>48</v>
      </c>
    </row>
    <row r="184" ht="75.0" customHeight="1">
      <c r="A184" s="6" t="s">
        <v>735</v>
      </c>
      <c r="B184" s="6" t="s">
        <v>736</v>
      </c>
      <c r="C184" s="6" t="s">
        <v>681</v>
      </c>
      <c r="D184" s="7" t="s">
        <v>35</v>
      </c>
      <c r="E184" s="6"/>
      <c r="F184" s="9" t="s">
        <v>746</v>
      </c>
      <c r="G184" s="9" t="s">
        <v>747</v>
      </c>
      <c r="H184" s="9"/>
      <c r="I184" s="6" t="s">
        <v>671</v>
      </c>
      <c r="J184" s="6" t="s">
        <v>78</v>
      </c>
      <c r="K184" s="9" t="s">
        <v>739</v>
      </c>
      <c r="L184" s="9" t="s">
        <v>748</v>
      </c>
      <c r="M184" s="6" t="s">
        <v>41</v>
      </c>
      <c r="N184" s="9" t="s">
        <v>741</v>
      </c>
      <c r="O184" s="9" t="s">
        <v>741</v>
      </c>
      <c r="P184" s="17"/>
      <c r="Q184" s="18"/>
      <c r="R184" s="17"/>
      <c r="S184" s="17"/>
      <c r="T184" s="17"/>
      <c r="U184" s="17"/>
      <c r="V184" s="17"/>
      <c r="W184" s="17"/>
      <c r="X184" s="18"/>
      <c r="Y184" s="10" t="s">
        <v>44</v>
      </c>
      <c r="Z184" s="11" t="str">
        <f t="shared" si="1"/>
        <v>{
    "id": "M2-NyO-21b-A-1-EN",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photo album there {{T1}} photos of my mother and {{T2}} of my father. How many photos are there in total?&lt;/p&gt;",
    "template": "&lt;p&gt;There are {{response}} photos.&lt;/p&gt;",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4" s="38" t="s">
        <v>749</v>
      </c>
      <c r="AB184" s="12" t="str">
        <f t="shared" si="2"/>
        <v>M2-NyO-21b-A-1</v>
      </c>
      <c r="AC184" s="12" t="str">
        <f t="shared" si="3"/>
        <v>M2-NyO-21b-A-1-EN</v>
      </c>
      <c r="AD184" s="10" t="s">
        <v>46</v>
      </c>
      <c r="AE184" s="10" t="s">
        <v>521</v>
      </c>
      <c r="AF184" s="10" t="s">
        <v>47</v>
      </c>
      <c r="AG184" s="10" t="s">
        <v>48</v>
      </c>
    </row>
    <row r="185" ht="75.0" customHeight="1">
      <c r="A185" s="6" t="s">
        <v>735</v>
      </c>
      <c r="B185" s="6" t="s">
        <v>736</v>
      </c>
      <c r="C185" s="6" t="s">
        <v>681</v>
      </c>
      <c r="D185" s="7" t="s">
        <v>35</v>
      </c>
      <c r="E185" s="6"/>
      <c r="F185" s="9" t="s">
        <v>750</v>
      </c>
      <c r="G185" s="9" t="s">
        <v>751</v>
      </c>
      <c r="H185" s="9"/>
      <c r="I185" s="6" t="s">
        <v>671</v>
      </c>
      <c r="J185" s="6" t="s">
        <v>78</v>
      </c>
      <c r="K185" s="9" t="s">
        <v>739</v>
      </c>
      <c r="L185" s="9" t="s">
        <v>748</v>
      </c>
      <c r="M185" s="6" t="s">
        <v>41</v>
      </c>
      <c r="N185" s="9" t="s">
        <v>741</v>
      </c>
      <c r="O185" s="9" t="s">
        <v>741</v>
      </c>
      <c r="P185" s="17"/>
      <c r="Q185" s="18"/>
      <c r="R185" s="17"/>
      <c r="S185" s="17"/>
      <c r="T185" s="17"/>
      <c r="U185" s="17"/>
      <c r="V185" s="17"/>
      <c r="W185" s="17"/>
      <c r="X185" s="18"/>
      <c r="Y185" s="10" t="s">
        <v>44</v>
      </c>
      <c r="Z185" s="11" t="str">
        <f t="shared" si="1"/>
        <v>{
    "id": "M2-NyO-21b-A-2-EN",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"&lt;p&gt;At a New Year's Eve party, there are {{T1}} women and {{T2}} men. How many people are at the party?&lt;/p&gt;",
            "template": "&lt;p&gt;There are {{response}} people.&lt;/p&gt;",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5" s="38" t="s">
        <v>752</v>
      </c>
      <c r="AB185" s="12" t="str">
        <f t="shared" si="2"/>
        <v>M2-NyO-21b-A-2</v>
      </c>
      <c r="AC185" s="12" t="str">
        <f t="shared" si="3"/>
        <v>M2-NyO-21b-A-2-EN</v>
      </c>
      <c r="AD185" s="10" t="s">
        <v>46</v>
      </c>
      <c r="AE185" s="10" t="s">
        <v>521</v>
      </c>
      <c r="AF185" s="10" t="s">
        <v>47</v>
      </c>
      <c r="AG185" s="10" t="s">
        <v>48</v>
      </c>
    </row>
    <row r="186" ht="75.0" customHeight="1">
      <c r="A186" s="6" t="s">
        <v>735</v>
      </c>
      <c r="B186" s="6" t="s">
        <v>736</v>
      </c>
      <c r="C186" s="6" t="s">
        <v>681</v>
      </c>
      <c r="D186" s="7" t="s">
        <v>35</v>
      </c>
      <c r="E186" s="6"/>
      <c r="F186" s="9" t="s">
        <v>753</v>
      </c>
      <c r="G186" s="9" t="s">
        <v>754</v>
      </c>
      <c r="H186" s="9"/>
      <c r="I186" s="6" t="s">
        <v>671</v>
      </c>
      <c r="J186" s="6" t="s">
        <v>78</v>
      </c>
      <c r="K186" s="9" t="s">
        <v>739</v>
      </c>
      <c r="L186" s="9" t="s">
        <v>748</v>
      </c>
      <c r="M186" s="6" t="s">
        <v>41</v>
      </c>
      <c r="N186" s="9" t="s">
        <v>741</v>
      </c>
      <c r="O186" s="9" t="s">
        <v>741</v>
      </c>
      <c r="P186" s="17"/>
      <c r="Q186" s="18"/>
      <c r="R186" s="17"/>
      <c r="S186" s="17"/>
      <c r="T186" s="17"/>
      <c r="U186" s="17"/>
      <c r="V186" s="17"/>
      <c r="W186" s="17"/>
      <c r="X186" s="18"/>
      <c r="Y186" s="10" t="s">
        <v>44</v>
      </c>
      <c r="Z186" s="11" t="str">
        <f t="shared" si="1"/>
        <v>{
    "id": "M2-NyO-21b-A-3-EN",
    "seed": {
        "parameters": [
            {
                "name": "Q1",
                "label": null,
                "min": 1,
                "max": 9,
                "step": 1
            },
            {
                "name": "Q2",
                "label": null,
                "min": 0,
                "max": 4,
                "step": 1
            },
            {
                "name": "Q3",
                "label": null,
                "min": 1,
                "max": 9,
                "step": 1
            },
            {
                "name": "Q4",
                "label": null,
                "min": 0,
                "max": 5,
                "step": 1
            },
            {
                "name": "Q5",
                "label": null,
                "min": 1,
                "max": 9,
                "step": 1
            },
            {
                "name": "Q6",
                "label": null,
                "min": 1,
                "max": 9,
                "step": 1
            }
        ],
        "uniques": true
    },
    "scaffolding": [
        {
            "id": "step-0",
            "stimulus": "&lt;p&gt;In a lagoon there are {{T1}} ducks and in the afternoon {{T2}} more ducks arrive.&lt;/p&gt;",
            "template": "&lt;p&gt;There are {{response}} ducks.&lt;/p&gt;",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{{response}}.&lt;/p&gt;&lt;p&gt;So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86" s="38" t="s">
        <v>755</v>
      </c>
      <c r="AB186" s="12" t="str">
        <f t="shared" si="2"/>
        <v>M2-NyO-21b-A-3</v>
      </c>
      <c r="AC186" s="12" t="str">
        <f t="shared" si="3"/>
        <v>M2-NyO-21b-A-3-EN</v>
      </c>
      <c r="AD186" s="10" t="s">
        <v>46</v>
      </c>
      <c r="AE186" s="10" t="s">
        <v>521</v>
      </c>
      <c r="AF186" s="10" t="s">
        <v>47</v>
      </c>
      <c r="AG186" s="10" t="s">
        <v>48</v>
      </c>
    </row>
    <row r="187" ht="75.0" customHeight="1">
      <c r="A187" s="24" t="s">
        <v>756</v>
      </c>
      <c r="B187" s="6" t="s">
        <v>757</v>
      </c>
      <c r="C187" s="6" t="s">
        <v>34</v>
      </c>
      <c r="D187" s="7" t="s">
        <v>35</v>
      </c>
      <c r="E187" s="6"/>
      <c r="F187" s="9" t="s">
        <v>758</v>
      </c>
      <c r="G187" s="9" t="s">
        <v>759</v>
      </c>
      <c r="H187" s="9"/>
      <c r="I187" s="6" t="s">
        <v>671</v>
      </c>
      <c r="J187" s="6" t="s">
        <v>68</v>
      </c>
      <c r="K187" s="9" t="s">
        <v>760</v>
      </c>
      <c r="L187" s="8" t="s">
        <v>761</v>
      </c>
      <c r="M187" s="6" t="s">
        <v>41</v>
      </c>
      <c r="N187" s="9" t="s">
        <v>762</v>
      </c>
      <c r="O187" s="8" t="s">
        <v>763</v>
      </c>
      <c r="P187" s="17"/>
      <c r="Q187" s="18"/>
      <c r="R187" s="17"/>
      <c r="S187" s="17"/>
      <c r="T187" s="17"/>
      <c r="U187" s="17"/>
      <c r="V187" s="17"/>
      <c r="W187" s="17"/>
      <c r="X187" s="18"/>
      <c r="Y187" s="10" t="s">
        <v>44</v>
      </c>
      <c r="Z187" s="11" t="str">
        <f t="shared" si="1"/>
        <v>{
    "id": "M2-NyO-21c-I-1-EN",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"&lt;p&gt;Drag the result of this addition.&lt;/p&gt;",
            "template": "&lt;p style=\"text-align: center\"&gt;{{T1}} + {{T2}} = {{response}}&lt;/p&gt;",
            "seed": {
                "calculated": [
                    {
                        "name": "T1",
                        "label": "{{function}}",
                        "function": "{{Q1}}*100+{{Q2}}*10+{{Q3}}",
                        "temp": "true"
                    },
                    {
                        "name": "T2",
                        "label": "{{function}}",
                        "function": "{{Q4}}*100+{{Q5}}*10+{{Q6}}",
                        "temp": "true"
                    },
                    {
                        "name": "A1",
                        "label": "{{function}}",
                        "function": "{{Q1}}*100+{{Q2}}*10+{{Q3}}+{{Q4}}*100+{{Q5}}*10+{{Q6}}"
                    },
                    {
                        "name": "A2",
                        "label": "{{function}}",
                        "function": "{{Q1}}*100+{{Q2}}*10+{{Q3}}+{{Q4}}*100+{{Q5}}*10+{{Q7}}",
                        "incorrect": true
                    },
                    {
                        "name": "A3",
                        "label": "{{function}}",
                        "function": "{{Q1}}*100+{{Q2}}*10+{{Q3}}+{{Q4}}*100+{{Q5}}*10+{{Q8}}",
                        "incorrect": true
                    }
                ]
            },
            "algorithm": {
                "name": "calculateOperation",
                "template": "Cloze with drag &amp; drop",
                "params":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7" s="38" t="s">
        <v>764</v>
      </c>
      <c r="AB187" s="12" t="str">
        <f t="shared" si="2"/>
        <v>M2-NyO-21c-I-1</v>
      </c>
      <c r="AC187" s="12" t="str">
        <f t="shared" si="3"/>
        <v>M2-NyO-21c-I-1-EN</v>
      </c>
      <c r="AD187" s="10" t="s">
        <v>46</v>
      </c>
      <c r="AE187" s="10" t="s">
        <v>521</v>
      </c>
      <c r="AF187" s="10" t="s">
        <v>47</v>
      </c>
      <c r="AG187" s="10" t="s">
        <v>48</v>
      </c>
    </row>
    <row r="188" ht="75.0" customHeight="1">
      <c r="A188" s="6" t="s">
        <v>756</v>
      </c>
      <c r="B188" s="6" t="s">
        <v>757</v>
      </c>
      <c r="C188" s="6" t="s">
        <v>54</v>
      </c>
      <c r="D188" s="7" t="s">
        <v>35</v>
      </c>
      <c r="E188" s="6"/>
      <c r="F188" s="9" t="s">
        <v>765</v>
      </c>
      <c r="G188" s="9" t="s">
        <v>738</v>
      </c>
      <c r="H188" s="9"/>
      <c r="I188" s="6" t="s">
        <v>671</v>
      </c>
      <c r="J188" s="6" t="s">
        <v>78</v>
      </c>
      <c r="K188" s="8" t="s">
        <v>760</v>
      </c>
      <c r="L188" s="8" t="s">
        <v>766</v>
      </c>
      <c r="M188" s="6" t="s">
        <v>41</v>
      </c>
      <c r="N188" s="8" t="s">
        <v>762</v>
      </c>
      <c r="O188" s="8" t="s">
        <v>763</v>
      </c>
      <c r="P188" s="17"/>
      <c r="Q188" s="18"/>
      <c r="R188" s="19"/>
      <c r="S188" s="19"/>
      <c r="T188" s="19"/>
      <c r="U188" s="19"/>
      <c r="V188" s="19"/>
      <c r="W188" s="19"/>
      <c r="X188" s="18"/>
      <c r="Y188" s="10" t="s">
        <v>44</v>
      </c>
      <c r="Z188" s="11" t="str">
        <f t="shared" si="1"/>
        <v>{
    "id": "M2-NyO-21c-E-1-EN",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"&lt;p&gt;Perform the following addition.&lt;/p&gt;",
            "template": "&lt;p style=\"text-align: center\"&gt;{{T1}} + {{T2}} =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8" s="38" t="s">
        <v>767</v>
      </c>
      <c r="AB188" s="12" t="str">
        <f t="shared" si="2"/>
        <v>M2-NyO-21c-E-1</v>
      </c>
      <c r="AC188" s="12" t="str">
        <f t="shared" si="3"/>
        <v>M2-NyO-21c-E-1-EN</v>
      </c>
      <c r="AD188" s="10" t="s">
        <v>46</v>
      </c>
      <c r="AE188" s="10" t="s">
        <v>521</v>
      </c>
      <c r="AF188" s="10" t="s">
        <v>47</v>
      </c>
      <c r="AG188" s="10" t="s">
        <v>48</v>
      </c>
    </row>
    <row r="189" ht="75.0" customHeight="1">
      <c r="A189" s="6" t="s">
        <v>756</v>
      </c>
      <c r="B189" s="6" t="s">
        <v>757</v>
      </c>
      <c r="C189" s="6" t="s">
        <v>681</v>
      </c>
      <c r="D189" s="7" t="s">
        <v>35</v>
      </c>
      <c r="E189" s="6"/>
      <c r="F189" s="9" t="s">
        <v>768</v>
      </c>
      <c r="G189" s="9" t="s">
        <v>769</v>
      </c>
      <c r="H189" s="9"/>
      <c r="I189" s="6" t="s">
        <v>671</v>
      </c>
      <c r="J189" s="6" t="s">
        <v>78</v>
      </c>
      <c r="K189" s="9" t="s">
        <v>760</v>
      </c>
      <c r="L189" s="8" t="s">
        <v>766</v>
      </c>
      <c r="M189" s="6" t="s">
        <v>41</v>
      </c>
      <c r="N189" s="9" t="s">
        <v>762</v>
      </c>
      <c r="O189" s="8" t="s">
        <v>763</v>
      </c>
      <c r="P189" s="17"/>
      <c r="Q189" s="18"/>
      <c r="R189" s="19"/>
      <c r="S189" s="19"/>
      <c r="T189" s="19"/>
      <c r="U189" s="19"/>
      <c r="V189" s="19"/>
      <c r="W189" s="19"/>
      <c r="X189" s="18"/>
      <c r="Y189" s="10" t="s">
        <v>44</v>
      </c>
      <c r="Z189" s="11" t="str">
        <f t="shared" si="1"/>
        <v>{
    "id": "M2-NyO-21c-A-1-EN",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"&lt;p&gt;A farmer has harvested {{T1}} green apples and {{T2}} red apples. How many apples has he harvested in total?&lt;/p&gt;",
            "template": "&lt;p&gt;He has harvested {{response}} apples.&lt;/p&gt;",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89" s="38" t="s">
        <v>770</v>
      </c>
      <c r="AB189" s="12" t="str">
        <f t="shared" si="2"/>
        <v>M2-NyO-21c-A-1</v>
      </c>
      <c r="AC189" s="12" t="str">
        <f t="shared" si="3"/>
        <v>M2-NyO-21c-A-1-EN</v>
      </c>
      <c r="AD189" s="10" t="s">
        <v>46</v>
      </c>
      <c r="AE189" s="10" t="s">
        <v>521</v>
      </c>
      <c r="AF189" s="10" t="s">
        <v>47</v>
      </c>
      <c r="AG189" s="10" t="s">
        <v>48</v>
      </c>
    </row>
    <row r="190" ht="75.0" customHeight="1">
      <c r="A190" s="6" t="s">
        <v>756</v>
      </c>
      <c r="B190" s="6" t="s">
        <v>757</v>
      </c>
      <c r="C190" s="6" t="s">
        <v>681</v>
      </c>
      <c r="D190" s="7" t="s">
        <v>35</v>
      </c>
      <c r="E190" s="6"/>
      <c r="F190" s="9" t="s">
        <v>771</v>
      </c>
      <c r="G190" s="9" t="s">
        <v>772</v>
      </c>
      <c r="H190" s="9"/>
      <c r="I190" s="6" t="s">
        <v>671</v>
      </c>
      <c r="J190" s="6" t="s">
        <v>78</v>
      </c>
      <c r="K190" s="9" t="s">
        <v>760</v>
      </c>
      <c r="L190" s="8" t="s">
        <v>766</v>
      </c>
      <c r="M190" s="6" t="s">
        <v>41</v>
      </c>
      <c r="N190" s="9" t="s">
        <v>762</v>
      </c>
      <c r="O190" s="8" t="s">
        <v>763</v>
      </c>
      <c r="P190" s="17"/>
      <c r="Q190" s="18"/>
      <c r="R190" s="19"/>
      <c r="S190" s="19"/>
      <c r="T190" s="19"/>
      <c r="U190" s="19"/>
      <c r="V190" s="19"/>
      <c r="W190" s="19"/>
      <c r="X190" s="18"/>
      <c r="Y190" s="10" t="s">
        <v>44</v>
      </c>
      <c r="Z190" s="11" t="str">
        <f t="shared" si="1"/>
        <v>{
    "id": "M2-NyO-21c-A-2-EN",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"&lt;p&gt;Elijah spent {{T1}} euros on clothes and {{T2}} € on a gift for his mother. How much money did he spend?&lt;/p&gt;",
            "template": "&lt;p&gt;He spent {{response}} €.&lt;/p&gt;",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0" s="38" t="s">
        <v>773</v>
      </c>
      <c r="AB190" s="12" t="str">
        <f t="shared" si="2"/>
        <v>M2-NyO-21c-A-2</v>
      </c>
      <c r="AC190" s="12" t="str">
        <f t="shared" si="3"/>
        <v>M2-NyO-21c-A-2-EN</v>
      </c>
      <c r="AD190" s="10" t="s">
        <v>46</v>
      </c>
      <c r="AE190" s="10" t="s">
        <v>521</v>
      </c>
      <c r="AF190" s="10" t="s">
        <v>47</v>
      </c>
      <c r="AG190" s="10" t="s">
        <v>48</v>
      </c>
    </row>
    <row r="191" ht="75.0" customHeight="1">
      <c r="A191" s="6" t="s">
        <v>756</v>
      </c>
      <c r="B191" s="6" t="s">
        <v>757</v>
      </c>
      <c r="C191" s="6" t="s">
        <v>681</v>
      </c>
      <c r="D191" s="7" t="s">
        <v>35</v>
      </c>
      <c r="E191" s="6"/>
      <c r="F191" s="9" t="s">
        <v>774</v>
      </c>
      <c r="G191" s="9" t="s">
        <v>772</v>
      </c>
      <c r="H191" s="9"/>
      <c r="I191" s="6" t="s">
        <v>671</v>
      </c>
      <c r="J191" s="6" t="s">
        <v>78</v>
      </c>
      <c r="K191" s="9" t="s">
        <v>760</v>
      </c>
      <c r="L191" s="8" t="s">
        <v>766</v>
      </c>
      <c r="M191" s="6" t="s">
        <v>41</v>
      </c>
      <c r="N191" s="9" t="s">
        <v>762</v>
      </c>
      <c r="O191" s="8" t="s">
        <v>763</v>
      </c>
      <c r="P191" s="17"/>
      <c r="Q191" s="18"/>
      <c r="R191" s="19"/>
      <c r="S191" s="19"/>
      <c r="T191" s="19"/>
      <c r="U191" s="19"/>
      <c r="V191" s="19"/>
      <c r="W191" s="19"/>
      <c r="X191" s="18"/>
      <c r="Y191" s="10" t="s">
        <v>44</v>
      </c>
      <c r="Z191" s="11" t="str">
        <f t="shared" si="1"/>
        <v>{
    "id": "M2-NyO-21c-A-3-EN",
    "seed": {
        "parameters": [
            {
                "name": "Q1",
                "label": null,
                "min": 1,
                "max": 9,
                "step": 1
            },
            {
                "name": "Q2",
                "label": null,
                "min": 0,
                "max": 5,
                "step": 1
            },
            {
                "name": "Q3",
                "label": null,
                "min": 0,
                "max": 4,
                "step": 1
            },
            {
                "name": "Q4",
                "label": null,
                "min": 1,
                "max": 9,
                "step": 1
            },
            {
                "name": "Q5",
                "label": null,
                "min": 0,
                "max": 5,
                "step": 1
            },
            {
                "name": "Q6",
                "label": null,
                "min": 0,
                "max": 4,
                "step": 1
            },
            {
                "name": "Q7",
                "label": null,
                "min": 1,
                "max": 9,
                "step": 1
            },
            {
                "name": "Q8",
                "label": null,
                "min": 1,
                "max": 9,
                "step": 1
            }
        ],
        "uniques": true
    },
    "scaffolding": [
        {
            "id": "step-0",
            "stimulus": "&lt;p&gt;Rafael's grandmother gave him ${{T1}} for his birthday. Since he had already saved ${{T2}}, how much money does Rafael have now?&lt;/p&gt;",
            "template": "&lt;p&gt;He has ${{response}}.&lt;/p&gt;",
            "seed": {
                "calculated": [
                    {
                        "name": "T1",
                        "label": "{{function}}",
                        "function": "{{Q1}}*100+{{Q2}}*10+{{Q3}}",
                        "temp": "true"
                    },
                    {
                        "name": "T2",
                        "label": "{{function}}",
                        "function": "{{Q4}}*100+{{Q5}}*10+{{Q6}}",
                        "temp": "true"
                    },
                    {
                        "name": "A1",
                        "label": "{{function}}",
                        "function": "{{Q1}}*100+{{Q2}}*10+{{Q3}}+{{Q4}}*100+{{Q5}}*10+{{Q6}}"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 {{Q3}} is {{response}}.&lt;/p&gt;&lt;p&gt;So {{response}} is carried over.&lt;/p&gt;",
            "seed": {
                "parameters": [],
                "calculated": [
                    {
                        "name": "A1",
                        "label": "{{function}}",
                        "function": "{{Q3}}+{{Q6}}",
                        "group": 1
                    },
                    {
                        "name": "A2",
                        "label": "{{function}}",
                        "function": "if ({{Q6}} != {{Q7}}) {{{Q3}}+{{Q7}}} else {{{Q3}}+{{Q7}}+1}",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{{T7}}&lt;/span&gt;&lt;span class=\"lemo-graphie-label\" style=\"position: absolute; left: 25%; top: 44%;\"&gt;&lt;span style=\"letter-spacing: -1px\"&gt;———&lt;/span&gt;&lt;/span&gt;&lt;/div&gt;&lt;/div&gt;&lt;/div&gt;&lt;/div&gt;",
            "template": "&lt;p&gt;{{Q5}} + {{Q2}}{{T8}} is {{response}}.&lt;/p&gt;&lt;p&gt;So {{response}} is carried over.&lt;/p&gt;",
            "seed": {
                "calculated": [
                    {
                        "name": "T7",
                        "label": "{{function}}",
                        "function": "{{Q3}}+{{Q6}}-math.floor(({{Q3}}+{{Q6}})/10)*10",
                        "temp": true
                    },
                    {
                        "name": "T8",
                        "label": "{{function}}",
                        "function": "if ({{Q3}}+{{Q6}} &gt; 9) {', plus the 1 carried over,'} else {''}",
                        "temp": true
                    },
                    {
                        "name": "A1",
                        "label": "{{function}}",
                        "function": "if ({{Q3}}+{{Q6}} &gt; 9) {{{Q2}}+{{Q5}}+1} else {{{Q2}}+{{Q5}}}",
                        "group": 1
                    },
                    {
                        "name": "A2",
                        "label": "{{function}}",
                        "function": "if ({{Q3}}+{{Q6}} &gt; 9) {if ({{Q5}} != {{Q8}}) {{{Q2}}+{{Q8}}+1} else {{{Q2}}+{{Q8}}+2}} else {if ({{Q5}} != {{Q8}}) {{{Q2}}+{{Q6}}} else {{{Q2}}+{{Q8}}+1}}",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{{T10}}{{T8}}&lt;/span&gt;&lt;span class=\"lemo-graphie-label\" style=\"position: absolute; left: 25%; top: 44%;\"&gt;&lt;span style=\"letter-spacing: -1px\"&gt;———&lt;/span&gt;&lt;/span&gt;&lt;/div&gt;&lt;/div&gt;&lt;/div&gt;&lt;/div&gt;",
            "template": "&lt;p&gt;{{Q4}} + {{Q1}}{{T9}} is {{response}}.&lt;/p&gt;",
            "seed": {
                "calculated": [
                    {
                        "name": "T7",
                        "label": "{{function}}",
                        "function": "{{Q2}}*10+{{Q5}}*10+{{Q3}}+{{Q6}}",
                        "temp": true
                    },
                    {
                        "name": "T8",
                        "label": "{{function}}",
                        "function": "{{Q2}}*10+{{Q5}}*10+{{Q3}}+{{Q6}}-math.floor(({{Q2}}*10+{{Q5}}*10+{{Q3}}+{{Q6}})/100)*100",
                        "temp": true
                    },
                    {
                        "name": "T9",
                        "label": "{{function}}",
                        "function": "if ({{Q2}}*10+{{Q5}}*10+{{Q3}}+{{Q6}} &gt; 99) {', plus the 1 carried over,'} else {''}",
                        "temp": true
                    },
                    {
                        "name": "T10",
                        "label": "{{function}}",
                        "function": "if ({{T7}} &gt; 99 &amp;&amp; {{T7}} &lt; 110) {0} else {''}",
                        "temp": true
                    },
                    {
                        "name": "A1",
                        "label": "{{function}}",
                        "function": "if ({{Q2}}*10+{{Q5}}*10+{{Q3}}+{{Q6}} &gt; 99) {{{Q1}}+{{Q4}}+1} else {{{Q1}}+{{Q4}}}",
                        "group": 1
                    },
                    {
                        "name": "A2",
                        "label": "{{function}}",
                        "function": "if ({{Q2}}*10+{{Q5}}*10+{{Q3}}+{{Q6}} &gt; 99) {if ({{Q4}} != {{Q7}}) {{{Q1}}+{{Q7}}+1} else {{{Q1}}+{{Q7}}+2}} else {if ({{Q4}} != {{Q7}}) {{{Q1}}+{{Q7}}} else {{{Q1}}+{{Q7}}+1}}",
                        "group": 1,
                        "incorrect": true
                    }
                ]
            },
            "algorithm": {
                "name": "groupResponses",
                "template": "Cloze with drop down"
            }
        }
    ]
}</v>
      </c>
      <c r="AA191" s="38" t="s">
        <v>775</v>
      </c>
      <c r="AB191" s="12" t="str">
        <f t="shared" si="2"/>
        <v>M2-NyO-21c-A-3</v>
      </c>
      <c r="AC191" s="12" t="str">
        <f t="shared" si="3"/>
        <v>M2-NyO-21c-A-3-EN</v>
      </c>
      <c r="AD191" s="10" t="s">
        <v>46</v>
      </c>
      <c r="AE191" s="10" t="s">
        <v>521</v>
      </c>
      <c r="AF191" s="10" t="s">
        <v>47</v>
      </c>
      <c r="AG191" s="10" t="s">
        <v>48</v>
      </c>
    </row>
    <row r="192" ht="75.0" customHeight="1">
      <c r="A192" s="6" t="s">
        <v>776</v>
      </c>
      <c r="B192" s="10" t="s">
        <v>777</v>
      </c>
      <c r="C192" s="6" t="s">
        <v>34</v>
      </c>
      <c r="D192" s="7" t="s">
        <v>35</v>
      </c>
      <c r="E192" s="6"/>
      <c r="F192" s="19" t="s">
        <v>778</v>
      </c>
      <c r="G192" s="8"/>
      <c r="H192" s="9"/>
      <c r="I192" s="10" t="s">
        <v>671</v>
      </c>
      <c r="J192" s="10" t="s">
        <v>497</v>
      </c>
      <c r="K192" s="19" t="s">
        <v>779</v>
      </c>
      <c r="L192" s="19" t="s">
        <v>780</v>
      </c>
      <c r="M192" s="6" t="s">
        <v>41</v>
      </c>
      <c r="N192" s="8" t="s">
        <v>781</v>
      </c>
      <c r="O192" s="8" t="s">
        <v>781</v>
      </c>
      <c r="P192" s="17"/>
      <c r="Q192" s="18"/>
      <c r="R192" s="19"/>
      <c r="S192" s="10"/>
      <c r="T192" s="10"/>
      <c r="U192" s="10"/>
      <c r="V192" s="10"/>
      <c r="W192" s="19"/>
      <c r="X192" s="18"/>
      <c r="Y192" s="10" t="s">
        <v>44</v>
      </c>
      <c r="Z192" s="11" t="str">
        <f t="shared" si="1"/>
        <v>{
    "id": "M2-NyO-22a-I-1-EN",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"&lt;p&gt;Select the result of the following addition.&lt;/p&gt;&lt;p style=\"text-align: center\"&gt;{{T1}} + {{T2}} = ...&lt;/p&gt;",
            "seed": {
                "calculated": [
                    {
                        "name": "T1",
                        "label": "{{function}}",
                        "function": "{{Q1}}*10+{{Q2}}",
                        "temp": "true"
                    },
                    {
                        "name": "T2",
                        "label": "{{function}}",
                        "function": "{{Q3}}*10+{{Q4}}",
                        "temp": true
                    },
                    {
                        "name": "A1",
                        "label": "{{function}}",
                        "function": "{{T1}}+{{T2}}"
                    },
                    {
                        "name": "A2",
                        "label": "{{function}}",
                        "function": "{{Q1}}*10+{{Q2}}+{{Q3}}*10+{{Q5}}",
                        "incorrect": true
                    },
                    {
                        "name": "A3",
                        "label": "{{function}}",
                        "function": "{{Q1}}*10+{{Q2}}+{{Q3}}*10+{{Q6}}",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2" s="38" t="s">
        <v>782</v>
      </c>
      <c r="AB192" s="12" t="str">
        <f t="shared" si="2"/>
        <v>M2-NyO-22a-I-1</v>
      </c>
      <c r="AC192" s="12" t="str">
        <f t="shared" si="3"/>
        <v>M2-NyO-22a-I-1-EN</v>
      </c>
      <c r="AD192" s="10" t="s">
        <v>46</v>
      </c>
      <c r="AE192" s="10" t="s">
        <v>521</v>
      </c>
      <c r="AF192" s="10" t="s">
        <v>47</v>
      </c>
      <c r="AG192" s="10" t="s">
        <v>48</v>
      </c>
    </row>
    <row r="193" ht="75.0" customHeight="1">
      <c r="A193" s="6" t="s">
        <v>776</v>
      </c>
      <c r="B193" s="10" t="s">
        <v>777</v>
      </c>
      <c r="C193" s="6" t="s">
        <v>54</v>
      </c>
      <c r="D193" s="7" t="s">
        <v>35</v>
      </c>
      <c r="E193" s="6"/>
      <c r="F193" s="19" t="s">
        <v>783</v>
      </c>
      <c r="G193" s="19" t="s">
        <v>738</v>
      </c>
      <c r="H193" s="9"/>
      <c r="I193" s="10" t="s">
        <v>671</v>
      </c>
      <c r="J193" s="10" t="s">
        <v>78</v>
      </c>
      <c r="K193" s="19" t="s">
        <v>784</v>
      </c>
      <c r="L193" s="19" t="s">
        <v>785</v>
      </c>
      <c r="M193" s="6" t="s">
        <v>41</v>
      </c>
      <c r="N193" s="8" t="s">
        <v>781</v>
      </c>
      <c r="O193" s="8" t="s">
        <v>781</v>
      </c>
      <c r="P193" s="17"/>
      <c r="Q193" s="18"/>
      <c r="R193" s="17"/>
      <c r="S193" s="10"/>
      <c r="T193" s="10"/>
      <c r="U193" s="10"/>
      <c r="V193" s="8"/>
      <c r="W193" s="10"/>
      <c r="X193" s="18"/>
      <c r="Y193" s="10" t="s">
        <v>44</v>
      </c>
      <c r="Z193" s="11" t="str">
        <f t="shared" si="1"/>
        <v>{
    "id": "M2-NyO-22a-E-1-EN",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"&lt;p&gt;Calculate this addition.&lt;/p&gt;",
            "template": "&lt;p style=\"text-align: center\"&gt;{{T1}} + {{T2}} = {{response}}&lt;/p&gt;",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3" s="38" t="s">
        <v>786</v>
      </c>
      <c r="AB193" s="12" t="str">
        <f t="shared" si="2"/>
        <v>M2-NyO-22a-E-1</v>
      </c>
      <c r="AC193" s="12" t="str">
        <f t="shared" si="3"/>
        <v>M2-NyO-22a-E-1-EN</v>
      </c>
      <c r="AD193" s="10" t="s">
        <v>46</v>
      </c>
      <c r="AE193" s="10" t="s">
        <v>521</v>
      </c>
      <c r="AF193" s="10" t="s">
        <v>47</v>
      </c>
      <c r="AG193" s="10" t="s">
        <v>48</v>
      </c>
    </row>
    <row r="194" ht="75.0" customHeight="1">
      <c r="A194" s="6" t="s">
        <v>776</v>
      </c>
      <c r="B194" s="10" t="s">
        <v>777</v>
      </c>
      <c r="C194" s="6" t="s">
        <v>681</v>
      </c>
      <c r="D194" s="7" t="s">
        <v>35</v>
      </c>
      <c r="E194" s="6"/>
      <c r="F194" s="19" t="s">
        <v>787</v>
      </c>
      <c r="G194" s="19" t="s">
        <v>788</v>
      </c>
      <c r="H194" s="30"/>
      <c r="I194" s="10" t="s">
        <v>671</v>
      </c>
      <c r="J194" s="10" t="s">
        <v>78</v>
      </c>
      <c r="K194" s="19" t="s">
        <v>784</v>
      </c>
      <c r="L194" s="19" t="s">
        <v>785</v>
      </c>
      <c r="M194" s="10" t="s">
        <v>41</v>
      </c>
      <c r="N194" s="8" t="s">
        <v>781</v>
      </c>
      <c r="O194" s="8" t="s">
        <v>781</v>
      </c>
      <c r="P194" s="17"/>
      <c r="Q194" s="18"/>
      <c r="R194" s="19"/>
      <c r="S194" s="19"/>
      <c r="T194" s="17"/>
      <c r="U194" s="17"/>
      <c r="V194" s="19"/>
      <c r="W194" s="19"/>
      <c r="X194" s="30"/>
      <c r="Y194" s="10" t="s">
        <v>44</v>
      </c>
      <c r="Z194" s="11" t="str">
        <f t="shared" si="1"/>
        <v>{
    "id": "M2-NyO-22a-A-1-EN",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 farmer has harvested {{T1}} apples and {{T2}} pears. How many fruits has he harvested in total?&lt;/p&gt;",
            "template": "&lt;p&gt;He has harvested {{response}} fruits.&lt;/p&gt;",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4" s="38" t="s">
        <v>789</v>
      </c>
      <c r="AB194" s="12" t="str">
        <f t="shared" si="2"/>
        <v>M2-NyO-22a-A-1</v>
      </c>
      <c r="AC194" s="12" t="str">
        <f t="shared" si="3"/>
        <v>M2-NyO-22a-A-1-EN</v>
      </c>
      <c r="AD194" s="10" t="s">
        <v>46</v>
      </c>
      <c r="AE194" s="10" t="s">
        <v>521</v>
      </c>
      <c r="AF194" s="10" t="s">
        <v>47</v>
      </c>
      <c r="AG194" s="10" t="s">
        <v>48</v>
      </c>
    </row>
    <row r="195" ht="75.0" customHeight="1">
      <c r="A195" s="6" t="s">
        <v>776</v>
      </c>
      <c r="B195" s="10" t="s">
        <v>777</v>
      </c>
      <c r="C195" s="6" t="s">
        <v>681</v>
      </c>
      <c r="D195" s="7" t="s">
        <v>35</v>
      </c>
      <c r="E195" s="6"/>
      <c r="F195" s="19" t="s">
        <v>790</v>
      </c>
      <c r="G195" s="19" t="s">
        <v>791</v>
      </c>
      <c r="H195" s="30"/>
      <c r="I195" s="10" t="s">
        <v>671</v>
      </c>
      <c r="J195" s="10" t="s">
        <v>78</v>
      </c>
      <c r="K195" s="19" t="s">
        <v>792</v>
      </c>
      <c r="L195" s="19" t="s">
        <v>785</v>
      </c>
      <c r="M195" s="10" t="s">
        <v>41</v>
      </c>
      <c r="N195" s="8" t="s">
        <v>781</v>
      </c>
      <c r="O195" s="8" t="s">
        <v>781</v>
      </c>
      <c r="P195" s="17"/>
      <c r="Q195" s="18"/>
      <c r="R195" s="19"/>
      <c r="S195" s="19"/>
      <c r="T195" s="17"/>
      <c r="U195" s="19"/>
      <c r="V195" s="19"/>
      <c r="W195" s="19"/>
      <c r="X195" s="8"/>
      <c r="Y195" s="10" t="s">
        <v>44</v>
      </c>
      <c r="Z195" s="11" t="str">
        <f t="shared" si="1"/>
        <v>{
    "id": "M2-NyO-22a-A-2-EN",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"&lt;p&gt;Elisabeth has built a castle using {{T1}} yellow blocks and {{T2}} red blocks. How many blocks has she used in total?&lt;/p&gt;",
            "template": "&lt;p&gt;She has used {{response}} blocks.&lt;/p&gt;",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5" s="38" t="s">
        <v>793</v>
      </c>
      <c r="AB195" s="12" t="str">
        <f t="shared" si="2"/>
        <v>M2-NyO-22a-A-2</v>
      </c>
      <c r="AC195" s="12" t="str">
        <f t="shared" si="3"/>
        <v>M2-NyO-22a-A-2-EN</v>
      </c>
      <c r="AD195" s="10" t="s">
        <v>46</v>
      </c>
      <c r="AE195" s="10" t="s">
        <v>521</v>
      </c>
      <c r="AF195" s="10" t="s">
        <v>47</v>
      </c>
      <c r="AG195" s="10" t="s">
        <v>48</v>
      </c>
    </row>
    <row r="196" ht="75.0" customHeight="1">
      <c r="A196" s="6" t="s">
        <v>776</v>
      </c>
      <c r="B196" s="10" t="s">
        <v>777</v>
      </c>
      <c r="C196" s="6" t="s">
        <v>681</v>
      </c>
      <c r="D196" s="7" t="s">
        <v>35</v>
      </c>
      <c r="E196" s="6"/>
      <c r="F196" s="19" t="s">
        <v>794</v>
      </c>
      <c r="G196" s="19" t="s">
        <v>795</v>
      </c>
      <c r="H196" s="9"/>
      <c r="I196" s="10" t="s">
        <v>671</v>
      </c>
      <c r="J196" s="10" t="s">
        <v>78</v>
      </c>
      <c r="K196" s="19" t="s">
        <v>792</v>
      </c>
      <c r="L196" s="19" t="s">
        <v>785</v>
      </c>
      <c r="M196" s="10" t="s">
        <v>41</v>
      </c>
      <c r="N196" s="8" t="s">
        <v>781</v>
      </c>
      <c r="O196" s="8" t="s">
        <v>781</v>
      </c>
      <c r="P196" s="17"/>
      <c r="Q196" s="18"/>
      <c r="R196" s="29"/>
      <c r="S196" s="29"/>
      <c r="T196" s="17"/>
      <c r="U196" s="29"/>
      <c r="V196" s="29"/>
      <c r="W196" s="29"/>
      <c r="X196" s="9"/>
      <c r="Y196" s="10" t="s">
        <v>44</v>
      </c>
      <c r="Z196" s="11" t="str">
        <f t="shared" si="1"/>
        <v>{
    "id": "M2-NyO-22a-A-3-EN",
    "seed": {
        "parameters": [
            {
                "name": "Q1",
                "label": null,
                "min": 1,
                "max": 9,
                "step": 1
            },
            {
                "name": "Q2",
                "label": null,
                "min": 5,
                "max": 9,
                "step": 1
            },
            {
                "name": "Q3",
                "label": null,
                "min": 1,
                "max": 9,
                "step": 1
            },
            {
                "name": "Q4",
                "label": null,
                "min": 5,
                "max": 9,
                "step": 1
            },
            {
                "name": "Q5",
                "label": null,
                "min": 1,
                "max": 9,
                "step": 1
            },
            {
                "name": "Q6",
                "label": null,
                "min": 1,
                "max": 9,
                "step": 1
            }
        ],
        "uniques": true
    },
    "scaffolding": [
        {
            "id": "step-0",
            "stimulus": "&lt;p&gt;At the P.E. meet, the boys in 2nd grade have scored {{T1}} points and the girls have scored {{T2}} points. How many points have they scored in total?&lt;/p&gt;",
            "template": "&lt;p&gt;They have scored {{response}} points.&lt;/p&gt;",
            "seed": {
                "calculated": [
                    {
                        "name": "T1",
                        "label": "{{function}}",
                        "function": "{{Q1}}*10+{{Q2}}",
                        "temp": "true"
                    },
                    {
                        "name": "T2",
                        "label": "{{function}}",
                        "function": "{{Q3}}*10+{{Q4}}",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#E3360C\"&gt;{{Q2}}&lt;/span&gt;&lt;/span&gt;&lt;span class=\"lemo-graphie-label\" style=\"position: absolute; right: 30%; top: 30%;\"&gt;{{Q3}}&lt;span style=\"color: #E3360C\"&gt;{{Q4}}&lt;/span&gt;&lt;/span&gt;&lt;span class=\"lemo-graphie-label\" style=\"position: absolute; right: 30%; top: 60%;\"&gt;...&lt;/span&gt;&lt;span class=\"lemo-graphie-label\" style=\"position: absolute; left: 25%; top: 44%;\"&gt;&lt;span style=\"letter-spacing: -1px\"&gt;———&lt;/span&gt;&lt;/span&gt;&lt;/div&gt;&lt;/div&gt;&lt;/div&gt;&lt;/div&gt;",
            "template": "&lt;p&gt;{{Q4}} + {{Q2}} is {{response}}, so {{response}} is carried over.&lt;/p&gt;",
            "seed": {
                "parameters": [],
                "calculated": [
                    {
                        "name": "A1",
                        "label": "{{function}}",
                        "function": "{{Q2}}+{{Q4}}",
                        "group": 1
                    },
                    {
                        "name": "A2",
                        "label": "{{function}}",
                        "function": "if ({{Q4}} != {{Q5}}) {{{Q2}}+{{Q5}}} else {{{Q2}}+{{Q5}}+1}",
                        "group": 1,
                        "incorrect": true
                    },
                    {
                        "name": "A4",
                        "label": "{{function}}",
                        "function": "if ({{Q2}}+{{Q4}} &gt; 9) {1} else {'none'}",
                        "group": 2
                    },
                    {
                        "name": "A5",
                        "label": "{{function}}",
                        "function": "if ({{Q2}}+{{Q4}}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#E3360C\"&gt;{{Q1}}&lt;/span&gt;{{Q2}}&lt;/span&gt;&lt;span class=\"lemo-graphie-label\" style=\"position: absolute; right: 30%; top: 30%;\"&gt;&lt;span style=\"color: #E3360C\"&gt;{{Q3}}&lt;/span&gt;{{Q4}}&lt;/span&gt;&lt;span class=\"lemo-graphie-label\" style=\"position: absolute; right: 30%; top: 60%;\"&gt;... {{T7}}&lt;/span&gt;&lt;span class=\"lemo-graphie-label\" style=\"position: absolute; left: 25%; top: 44%;\"&gt;&lt;span style=\"letter-spacing: -1px\"&gt;———&lt;/span&gt;&lt;/span&gt;&lt;/div&gt;&lt;/div&gt;&lt;/div&gt;&lt;/div&gt;",
            "template": "&lt;p&gt;{{Q3}} + {{Q1}}{{T8}} is {{response}}.&lt;/p&gt;",
            "seed": {
                "calculated": [
                    {
                        "name": "T7",
                        "label": "{{function}}",
                        "function": "{{Q2}}+{{Q4}}-math.floor(({{Q2}}+{{Q4}})/10)*10",
                        "temp": true
                    },
                    {
                        "name": "T8",
                        "label": "{{function}}",
                        "function": "if ({{Q2}}+{{Q4}} &gt; 9) {', plus the 1 carried over,'} else {''}",
                        "temp": true
                    },
                    {
                        "name": "A1",
                        "label": "{{function}}",
                        "function": "if ({{Q2}}+{{Q4}} &gt; 9) {{{Q1}}+{{Q3}}+1} else {{{Q1}}+{{Q3}}}",
                        "group": 1
                    },
                    {
                        "name": "A2",
                        "label": "{{function}}",
                        "function": "if ({{Q2}}+{{Q4}} &gt; 9) {if ({{Q3}} != {{Q6}}) {{{Q1}}+{{Q6}}+1} else {{{Q1}}+{{Q6}}+2}} else {if ({{Q3}} != {{Q6}}) {{{Q1}}+{{Q6}}} else {{{Q1}}+{{Q6}}+1}}",
                        "group": 1,
                        "incorrect": true
                    }
                ]
            },
            "algorithm": {
                "name": "groupResponses",
                "template": "Cloze with drop down"
            }
        }
    ]
}</v>
      </c>
      <c r="AA196" s="38" t="s">
        <v>796</v>
      </c>
      <c r="AB196" s="12" t="str">
        <f t="shared" si="2"/>
        <v>M2-NyO-22a-A-3</v>
      </c>
      <c r="AC196" s="12" t="str">
        <f t="shared" si="3"/>
        <v>M2-NyO-22a-A-3-EN</v>
      </c>
      <c r="AD196" s="10" t="s">
        <v>46</v>
      </c>
      <c r="AE196" s="10" t="s">
        <v>521</v>
      </c>
      <c r="AF196" s="10" t="s">
        <v>47</v>
      </c>
      <c r="AG196" s="10" t="s">
        <v>48</v>
      </c>
    </row>
    <row r="197" ht="75.0" customHeight="1">
      <c r="A197" s="6" t="s">
        <v>797</v>
      </c>
      <c r="B197" s="6" t="s">
        <v>798</v>
      </c>
      <c r="C197" s="6" t="s">
        <v>34</v>
      </c>
      <c r="D197" s="7" t="s">
        <v>35</v>
      </c>
      <c r="E197" s="6"/>
      <c r="F197" s="19" t="s">
        <v>799</v>
      </c>
      <c r="G197" s="19" t="s">
        <v>800</v>
      </c>
      <c r="H197" s="9"/>
      <c r="I197" s="19" t="s">
        <v>671</v>
      </c>
      <c r="J197" s="10" t="s">
        <v>75</v>
      </c>
      <c r="K197" s="19" t="s">
        <v>801</v>
      </c>
      <c r="L197" s="39" t="s">
        <v>802</v>
      </c>
      <c r="M197" s="10" t="s">
        <v>41</v>
      </c>
      <c r="N197" s="19" t="s">
        <v>803</v>
      </c>
      <c r="O197" s="8" t="s">
        <v>803</v>
      </c>
      <c r="P197" s="17"/>
      <c r="Q197" s="18"/>
      <c r="R197" s="17"/>
      <c r="S197" s="17"/>
      <c r="T197" s="17"/>
      <c r="U197" s="17"/>
      <c r="V197" s="17"/>
      <c r="W197" s="17"/>
      <c r="X197" s="18"/>
      <c r="Y197" s="10" t="s">
        <v>44</v>
      </c>
      <c r="Z197" s="11" t="str">
        <f t="shared" si="1"/>
        <v>{
    "id": "M2-NyO-22b-I-1-EN",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"&lt;p&gt;Choose the result of the following addition.&lt;/p&gt;",
            "template": "&lt;p style=\"text-align: center\"&gt;{{Q1}} + {{Q2}} + {{Q3}} = {{response}}&lt;/p&gt;",
            "seed": {
                "calculated": [
                    {
                        "name": "A1",
                        "label": "{{function}}",
                        "function": "{{Q1}}+{{Q2}}+{{Q3}}",
                        "group": 1
                    },
                    {
                        "name": "A2",
                        "label": "{{function}}",
                        "function": "{{Q1}}+{{Q2}}+{{Q4}}",
                        "group": 1,
                        "incorrect": true
                    },
                    {
                        "name": "A3",
                        "label": "{{function}}",
                        "function": "{{Q1}}+{{Q2}}+{{Q5}}",
                        "group": 1,
                        "incorrect": true
                    }
                ]
            },
            "algorithm": {
                "name": "groupResponses",
                "template": "Cloze with drop down"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7" s="14" t="s">
        <v>804</v>
      </c>
      <c r="AB197" s="12" t="str">
        <f t="shared" si="2"/>
        <v>M2-NyO-22b-I-1</v>
      </c>
      <c r="AC197" s="12" t="str">
        <f t="shared" si="3"/>
        <v>M2-NyO-22b-I-1-EN</v>
      </c>
      <c r="AD197" s="10" t="s">
        <v>46</v>
      </c>
      <c r="AE197" s="10" t="s">
        <v>521</v>
      </c>
      <c r="AF197" s="10" t="s">
        <v>47</v>
      </c>
      <c r="AG197" s="10" t="s">
        <v>48</v>
      </c>
    </row>
    <row r="198" ht="75.0" customHeight="1">
      <c r="A198" s="6" t="s">
        <v>797</v>
      </c>
      <c r="B198" s="6" t="s">
        <v>798</v>
      </c>
      <c r="C198" s="6" t="s">
        <v>54</v>
      </c>
      <c r="D198" s="7" t="s">
        <v>35</v>
      </c>
      <c r="E198" s="6"/>
      <c r="F198" s="19" t="s">
        <v>805</v>
      </c>
      <c r="G198" s="19" t="s">
        <v>806</v>
      </c>
      <c r="H198" s="9"/>
      <c r="I198" s="10" t="s">
        <v>671</v>
      </c>
      <c r="J198" s="10" t="s">
        <v>78</v>
      </c>
      <c r="K198" s="19" t="s">
        <v>807</v>
      </c>
      <c r="L198" s="39" t="s">
        <v>808</v>
      </c>
      <c r="M198" s="10" t="s">
        <v>41</v>
      </c>
      <c r="N198" s="19" t="s">
        <v>803</v>
      </c>
      <c r="O198" s="8" t="s">
        <v>803</v>
      </c>
      <c r="P198" s="17"/>
      <c r="Q198" s="18"/>
      <c r="R198" s="17"/>
      <c r="S198" s="17"/>
      <c r="T198" s="17"/>
      <c r="U198" s="17"/>
      <c r="V198" s="17"/>
      <c r="W198" s="17"/>
      <c r="X198" s="18"/>
      <c r="Y198" s="10" t="s">
        <v>44</v>
      </c>
      <c r="Z198" s="11" t="str">
        <f t="shared" si="1"/>
        <v>{
    "id": "M2-NyO-22b-E-1-EN",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"&lt;p&gt;Type the result of this addition.&lt;/p&gt;",
            "template": "&lt;p style=\"text-align: center\"&gt;{{Q1}} + {{Q2}} + {{Q3}} = {{response}}&lt;/p&gt;",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8" s="14" t="s">
        <v>809</v>
      </c>
      <c r="AB198" s="12" t="str">
        <f t="shared" si="2"/>
        <v>M2-NyO-22b-E-1</v>
      </c>
      <c r="AC198" s="12" t="str">
        <f t="shared" si="3"/>
        <v>M2-NyO-22b-E-1-EN</v>
      </c>
      <c r="AD198" s="10" t="s">
        <v>46</v>
      </c>
      <c r="AE198" s="10" t="s">
        <v>521</v>
      </c>
      <c r="AF198" s="10" t="s">
        <v>47</v>
      </c>
      <c r="AG198" s="10" t="s">
        <v>48</v>
      </c>
    </row>
    <row r="199" ht="75.0" customHeight="1">
      <c r="A199" s="6" t="s">
        <v>797</v>
      </c>
      <c r="B199" s="6" t="s">
        <v>798</v>
      </c>
      <c r="C199" s="6" t="s">
        <v>681</v>
      </c>
      <c r="D199" s="7" t="s">
        <v>35</v>
      </c>
      <c r="E199" s="6"/>
      <c r="F199" s="19" t="s">
        <v>810</v>
      </c>
      <c r="G199" s="19" t="s">
        <v>811</v>
      </c>
      <c r="H199" s="9"/>
      <c r="I199" s="10" t="s">
        <v>671</v>
      </c>
      <c r="J199" s="10" t="s">
        <v>78</v>
      </c>
      <c r="K199" s="19" t="s">
        <v>807</v>
      </c>
      <c r="L199" s="39" t="s">
        <v>808</v>
      </c>
      <c r="M199" s="10" t="s">
        <v>41</v>
      </c>
      <c r="N199" s="19" t="s">
        <v>803</v>
      </c>
      <c r="O199" s="8" t="s">
        <v>803</v>
      </c>
      <c r="P199" s="17"/>
      <c r="Q199" s="18"/>
      <c r="R199" s="17"/>
      <c r="S199" s="17"/>
      <c r="T199" s="17"/>
      <c r="U199" s="17"/>
      <c r="V199" s="17"/>
      <c r="W199" s="17"/>
      <c r="X199" s="18"/>
      <c r="Y199" s="10" t="s">
        <v>44</v>
      </c>
      <c r="Z199" s="11" t="str">
        <f t="shared" si="1"/>
        <v>{
    "id": "M2-NyO-22b-A-1-EN",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"&lt;p&gt;For Children's Day, a toy store sold {{Q1}} cars, {{Q2}} dolls and {{Q3}} board games. How many toys have customers bought in total of these three types?&lt;/p&gt;",
            "template": "&lt;p&gt;The customers have bought {{response}} toys.&lt;/p&gt;",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199" s="14" t="s">
        <v>812</v>
      </c>
      <c r="AB199" s="12" t="str">
        <f t="shared" si="2"/>
        <v>M2-NyO-22b-A-1</v>
      </c>
      <c r="AC199" s="12" t="str">
        <f t="shared" si="3"/>
        <v>M2-NyO-22b-A-1-EN</v>
      </c>
      <c r="AD199" s="10" t="s">
        <v>46</v>
      </c>
      <c r="AE199" s="10" t="s">
        <v>521</v>
      </c>
      <c r="AF199" s="10" t="s">
        <v>47</v>
      </c>
      <c r="AG199" s="10" t="s">
        <v>48</v>
      </c>
    </row>
    <row r="200" ht="75.0" customHeight="1">
      <c r="A200" s="6" t="s">
        <v>797</v>
      </c>
      <c r="B200" s="6" t="s">
        <v>798</v>
      </c>
      <c r="C200" s="6" t="s">
        <v>681</v>
      </c>
      <c r="D200" s="7" t="s">
        <v>35</v>
      </c>
      <c r="E200" s="6"/>
      <c r="F200" s="19" t="s">
        <v>813</v>
      </c>
      <c r="G200" s="19" t="s">
        <v>814</v>
      </c>
      <c r="H200" s="9"/>
      <c r="I200" s="10" t="s">
        <v>671</v>
      </c>
      <c r="J200" s="10" t="s">
        <v>78</v>
      </c>
      <c r="K200" s="19" t="s">
        <v>807</v>
      </c>
      <c r="L200" s="39" t="s">
        <v>808</v>
      </c>
      <c r="M200" s="10" t="s">
        <v>41</v>
      </c>
      <c r="N200" s="19" t="s">
        <v>803</v>
      </c>
      <c r="O200" s="8" t="s">
        <v>803</v>
      </c>
      <c r="P200" s="17"/>
      <c r="Q200" s="18"/>
      <c r="R200" s="17"/>
      <c r="S200" s="17"/>
      <c r="T200" s="17"/>
      <c r="U200" s="17"/>
      <c r="V200" s="17"/>
      <c r="W200" s="17"/>
      <c r="X200" s="18"/>
      <c r="Y200" s="10" t="s">
        <v>44</v>
      </c>
      <c r="Z200" s="11" t="str">
        <f t="shared" si="1"/>
        <v>{
    "id": "M2-NyO-22b-A-2-EN",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"&lt;p&gt;Sophia's mother bought {{Q1}} strawberry, {{Q2}} lemon and {{Q3}} orange candies to give away on her birthday. How many candies did she buy in total?&lt;/p&gt;",
            "template": "&lt;p&gt;She bought {{response}} candies.&lt;/p&gt;",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200" s="14" t="s">
        <v>815</v>
      </c>
      <c r="AB200" s="12" t="str">
        <f t="shared" si="2"/>
        <v>M2-NyO-22b-A-2</v>
      </c>
      <c r="AC200" s="12" t="str">
        <f t="shared" si="3"/>
        <v>M2-NyO-22b-A-2-EN</v>
      </c>
      <c r="AD200" s="10" t="s">
        <v>46</v>
      </c>
      <c r="AE200" s="10" t="s">
        <v>521</v>
      </c>
      <c r="AF200" s="10" t="s">
        <v>47</v>
      </c>
      <c r="AG200" s="10" t="s">
        <v>48</v>
      </c>
    </row>
    <row r="201" ht="75.0" customHeight="1">
      <c r="A201" s="6" t="s">
        <v>797</v>
      </c>
      <c r="B201" s="6" t="s">
        <v>798</v>
      </c>
      <c r="C201" s="6" t="s">
        <v>681</v>
      </c>
      <c r="D201" s="7" t="s">
        <v>35</v>
      </c>
      <c r="E201" s="6"/>
      <c r="F201" s="19" t="s">
        <v>816</v>
      </c>
      <c r="G201" s="19" t="s">
        <v>817</v>
      </c>
      <c r="H201" s="9"/>
      <c r="I201" s="10" t="s">
        <v>671</v>
      </c>
      <c r="J201" s="10" t="s">
        <v>78</v>
      </c>
      <c r="K201" s="19" t="s">
        <v>807</v>
      </c>
      <c r="L201" s="39" t="s">
        <v>808</v>
      </c>
      <c r="M201" s="10" t="s">
        <v>41</v>
      </c>
      <c r="N201" s="19" t="s">
        <v>803</v>
      </c>
      <c r="O201" s="8" t="s">
        <v>803</v>
      </c>
      <c r="P201" s="17"/>
      <c r="Q201" s="18"/>
      <c r="R201" s="17"/>
      <c r="S201" s="17"/>
      <c r="T201" s="17"/>
      <c r="U201" s="17"/>
      <c r="V201" s="17"/>
      <c r="W201" s="17"/>
      <c r="X201" s="18"/>
      <c r="Y201" s="10" t="s">
        <v>44</v>
      </c>
      <c r="Z201" s="11" t="str">
        <f t="shared" si="1"/>
        <v>{
    "id": "M2-NyO-22b-A-3-EN",
    "seed": {
        "parameters": [
            {
                "name": "Q1",
                "label": null,
                "min": 10,
                "max": 99,
                "step": 1
            },
            {
                "name": "Q2",
                "label": null,
                "min": 10,
                "max": 99,
                "step": 1
            },
            {
                "name": "Q3",
                "label": null,
                "min": 10,
                "max": 99,
                "step": 1
            },
            {
                "name": "Q4",
                "label": null,
                "min": 10,
                "max": 99,
                "step": 1
            },
            {
                "name": "Q5",
                "label": null,
                "min": 10,
                "max": 99,
                "step": 1
            },
            {
                "name": "Q6",
                "label": null,
                "min": 1,
                "max": 9,
                "step": 1
            },
            {
                "name": "Q7",
                "label": null,
                "min": 1,
                "max": 9,
                "step": 1
            }
        ],
        "uniques": true
    },
    "scaffolding": [
        {
            "id": "step-0",
            "stimulus": "&lt;p&gt;In a library there are {{Q1}} travel books, {{Q2}} storybooks and {{Q3}} cookbooks. How many books are there in total?&lt;/p&gt;",
            "template": "&lt;p&gt;There are {{response}} books.&lt;/p&gt;",
            "seed": {
                "calculated": [
                    {
                        "name": "A1",
                        "label": "{{function}}",
                        "function": "{{Q1}}+{{Q2}}+{{Q3}}",
                        "group": 1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0%;\"&gt;{{T1}}&lt;span style=\"color: #E3360C\"&gt;{{T4}}&lt;/span&gt;&lt;/span&gt;&lt;span class=\"lemo-graphie-label\" style=\"position: absolute; right: 30%; top: 21%;\"&gt;{{T2}}&lt;span style=\"color: #E3360C\"&gt;{{T5}}&lt;/span&gt;&lt;/span&gt;&lt;span class=\"lemo-graphie-label\" style=\"position: absolute; right: 30%; top: 42%;\"&gt;{{T3}}&lt;span style=\"color: #E3360C\"&gt;{{T6}}&lt;/span&gt;&lt;/span&gt;&lt;span class=\"lemo-graphie-label\" style=\"position: absolute; right: 30%; top: 70%;\"&gt;...&lt;/span&gt;&lt;span class=\"lemo-graphie-label\" style=\"position: absolute; left: 25%; top: 54%;\"&gt;&lt;span style=\"letter-spacing: -1px\"&gt;———&lt;/span&gt;&lt;/span&gt;&lt;/div&gt;&lt;/div&gt;&lt;/div&gt;&lt;/div&gt;",
            "template": "&lt;p&gt;{{T4}} + {{T5}} + {{T6}} is {{response}}.&lt;/p&gt;&lt;p&gt;So, you are carried over {{response}}.&lt;/p&gt;",
            "seed": {
                "parameters":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"A1",
                        "label": "{{function}}",
                        "function": "{{T4}}+{{T5}}+{{T6}}",
                        "group": 1
                    },
                    {
                        "name": "A2",
                        "label": "{{function}}",
                        "function": "if ({{T6}} != {{Q6}}) {{{T4}}+{{T5}}+{{Q6}}} else {{{T4}}+{{T5}}+{{Q6}}+1}",
                        "group": 1,
                        "incorrect": true
                    },
                    {
                        "name": "A4",
                        "label": "{{function}}",
                        "function": "if ({{T4}}+{{T5}}+{{T6}} &lt; 10) {'none'} else {if ({{T4}}+{{T5}}+{{T6}} &lt; 20) {1} else {2}}",
                        "group": 2
                    },
                    {
                        "name": "A5",
                        "label": "{{function}}",
                        "function": "if ({{T4}}+{{T5}}+{{T6}} &lt; 10) {2} else {if ({{T4}}+{{T5}}+{{T6}} &lt; 20) {'none'} else {1}}",
                        "group": 2,
                        "incorrect": true
                    },
                    {
                        "name": "A6",
                        "label": "{{function}}",
                        "function": "if ({{T4}}+{{T5}}+{{T6}} &lt; 10) {1} else {if ({{T4}}+{{T5}}+{{T6}} &lt; 20) {2} else {'none'}}",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20%;\"&gt;+&lt;/span&gt;&lt;span class=\"lemo-graphie-label\" style=\"position: absolute; right: 30%; top: 0%;\"&gt;&lt;span style=\"color: #E3360C\"&gt;{{T1}}&lt;/span&gt;{{T4}}&lt;/span&gt;&lt;span class=\"lemo-graphie-label\" style=\"position: absolute; right: 30%; top: 21%;\"&gt;&lt;span style=\"color: #E3360C\"&gt;{{T2}}&lt;/span&gt;{{T5}}&lt;/span&gt;&lt;span class=\"lemo-graphie-label\" style=\"position: absolute; right: 30%; top: 42%;\"&gt;&lt;span style=\"color: #E3360C\"&gt;{{T3}}&lt;/span&gt;{{T6}}&lt;/span&gt;&lt;span class=\"lemo-graphie-label\" style=\"position: absolute; right: 30%; top: 70%;\"&gt;...{{T8}}&lt;/span&gt;&lt;span class=\"lemo-graphie-label\" style=\"position: absolute; left: 25%; top: 54%;\"&gt;&lt;span style=\"letter-spacing: -1px\"&gt;———&lt;/span&gt;&lt;/span&gt;&lt;/div&gt;&lt;/div&gt;&lt;/div&gt;&lt;/div&gt;",
            "template": "&lt;p&gt;{{T1}} + {{T2}} + {{T3}}{{T11}} is {{response}}.&lt;/p&gt;",
            "seed": {
                "calculated": [
                    {
                        "name": "T1",
                        "label": "{{function}}",
                        "function": "'{{Q1}}'.substring(0, 1)",
                        "temp": "true"
                    },
                    {
                        "name": "T2",
                        "label": "{{function}}",
                        "function": "'{{Q2}}'.substring(0, 1)",
                        "temp": true
                    },
                    {
                        "name": "T3",
                        "label": "{{function}}",
                        "function": "'{{Q3}}'.substring(0, 1)",
                        "temp": true
                    },
                    {
                        "name": "T4",
                        "label": "{{function}}",
                        "function": "'{{Q1}}'.substring(1, 2)",
                        "temp": "true"
                    },
                    {
                        "name": "T5",
                        "label": "{{function}}",
                        "function": "'{{Q2}}'.substring(1, 2)",
                        "temp": true
                    },
                    {
                        "name": "T6",
                        "label": "{{function}}",
                        "function": "'{{Q3}}'.substring(1, 2)",
                        "temp": true
                    },
                    {
                        "name": "T7",
                        "label": "{{function}}",
                        "function": "{{T4}}+{{T5}}+{{T6}}",
                        "temp": true
                    },
                    {
                        "name": "T8",
                        "label": "{{function}}",
                        "function": "'{{T7}}'.substring('{{T7}}'.length - 1, '{{T7}}'.length)",
                        "temp": true
                    },
                    {
                        "name": "T9",
                        "label": "{{function}}",
                        "function": "'{{T7}}'.substring('{{T7}}'.length - 2, '{{T7}}'.length - 1)",
                        "temp": true
                    },
                    {
                        "name": "T10",
                        "label": "{{function}}",
                        "function": "if ('{{T9}}' != '') {{{T9}}} else {0}",
                        "temp": true
                    },
                    {
                        "name": "T11",
                        "label": "{{function}}",
                        "function": "if ({{T7}} &gt; 9) {', plus the {{T9}} carried over,'} else {''}",
                        "temp": true
                    },
                    {
                        "name": "A1",
                        "label": "{{function}}",
                        "function": "{{T1}}+{{T2}}+{{T3}}+{{T10}}",
                        "group": 1
                    },
                    {
                        "name": "A2",
                        "label": "{{function}}",
                        "function": "if ({{T3}} != {{Q7}}) {{{T1}}+{{T2}}+{{Q7}}+{{T10}}} else {{{T1}}+{{T2}}+{{Q7}}+{{T10}}+1}",
                        "group": 1,
                        "incorrect": true
                    }
                ]
            },
            "algorithm": {
                "name": "groupResponses",
                "template": "Cloze with drop down"
            }
        }
    ]
}</v>
      </c>
      <c r="AA201" s="14" t="s">
        <v>818</v>
      </c>
      <c r="AB201" s="12" t="str">
        <f t="shared" si="2"/>
        <v>M2-NyO-22b-A-3</v>
      </c>
      <c r="AC201" s="12" t="str">
        <f t="shared" si="3"/>
        <v>M2-NyO-22b-A-3-EN</v>
      </c>
      <c r="AD201" s="10" t="s">
        <v>46</v>
      </c>
      <c r="AE201" s="10" t="s">
        <v>521</v>
      </c>
      <c r="AF201" s="10" t="s">
        <v>47</v>
      </c>
      <c r="AG201" s="10" t="s">
        <v>48</v>
      </c>
    </row>
    <row r="202" ht="75.0" customHeight="1">
      <c r="A202" s="6" t="s">
        <v>819</v>
      </c>
      <c r="B202" s="6" t="s">
        <v>820</v>
      </c>
      <c r="C202" s="6" t="s">
        <v>34</v>
      </c>
      <c r="D202" s="7" t="s">
        <v>35</v>
      </c>
      <c r="E202" s="6"/>
      <c r="F202" s="8" t="s">
        <v>821</v>
      </c>
      <c r="G202" s="40"/>
      <c r="H202" s="9"/>
      <c r="I202" s="6" t="s">
        <v>696</v>
      </c>
      <c r="J202" s="10" t="s">
        <v>822</v>
      </c>
      <c r="K202" s="8" t="s">
        <v>823</v>
      </c>
      <c r="L202" s="9" t="s">
        <v>824</v>
      </c>
      <c r="M202" s="6" t="s">
        <v>41</v>
      </c>
      <c r="N202" s="9" t="s">
        <v>825</v>
      </c>
      <c r="O202" s="9" t="s">
        <v>826</v>
      </c>
      <c r="P202" s="17"/>
      <c r="Q202" s="18"/>
      <c r="R202" s="17"/>
      <c r="S202" s="17"/>
      <c r="T202" s="17"/>
      <c r="U202" s="17"/>
      <c r="V202" s="17"/>
      <c r="W202" s="17"/>
      <c r="X202" s="18"/>
      <c r="Y202" s="10" t="s">
        <v>44</v>
      </c>
      <c r="Z202" s="11" t="str">
        <f t="shared" si="1"/>
        <v>{
    "id": "M2-NyO-23a-I-1-EN",
    "stimulus": "&lt;p&gt;Select the result the following addition. Use this number line to help you.&lt;/p&gt;&lt;p style=\"text-align:center;\"&gt;{{Q1}} + {{Q2}} = ...&lt;/p&gt;&lt;div class=\"fr-number-line\" data-graphic='{\"distance\":1,\"min\":{{T1}},\"divisions\":11}'&gt;",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"name": "Q3",
                "label": null,
                "min": 1,
                "max": 10,
                "step": 1
            },
            {
                "name": "Q4",
                "label": null,
                "min": 1,
                "max": 10,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202" s="14" t="s">
        <v>827</v>
      </c>
      <c r="AB202" s="12" t="str">
        <f t="shared" si="2"/>
        <v>M2-NyO-23a-I-1</v>
      </c>
      <c r="AC202" s="12" t="str">
        <f t="shared" si="3"/>
        <v>M2-NyO-23a-I-1-EN</v>
      </c>
      <c r="AD202" s="10"/>
      <c r="AE202" s="10"/>
      <c r="AF202" s="10" t="s">
        <v>47</v>
      </c>
      <c r="AG202" s="10" t="s">
        <v>48</v>
      </c>
    </row>
    <row r="203" ht="75.0" customHeight="1">
      <c r="A203" s="6" t="s">
        <v>819</v>
      </c>
      <c r="B203" s="6" t="s">
        <v>820</v>
      </c>
      <c r="C203" s="6" t="s">
        <v>54</v>
      </c>
      <c r="D203" s="7" t="s">
        <v>35</v>
      </c>
      <c r="E203" s="6"/>
      <c r="F203" s="8" t="s">
        <v>828</v>
      </c>
      <c r="G203" s="40" t="s">
        <v>829</v>
      </c>
      <c r="H203" s="9"/>
      <c r="I203" s="6" t="s">
        <v>696</v>
      </c>
      <c r="J203" s="6" t="s">
        <v>78</v>
      </c>
      <c r="K203" s="9" t="s">
        <v>830</v>
      </c>
      <c r="L203" s="9" t="s">
        <v>685</v>
      </c>
      <c r="M203" s="6" t="s">
        <v>41</v>
      </c>
      <c r="N203" s="9" t="s">
        <v>825</v>
      </c>
      <c r="O203" s="9" t="s">
        <v>831</v>
      </c>
      <c r="P203" s="17"/>
      <c r="Q203" s="18"/>
      <c r="R203" s="17"/>
      <c r="S203" s="17"/>
      <c r="T203" s="17"/>
      <c r="U203" s="17"/>
      <c r="V203" s="17"/>
      <c r="W203" s="17"/>
      <c r="X203" s="18"/>
      <c r="Y203" s="10" t="s">
        <v>44</v>
      </c>
      <c r="Z203" s="11" t="str">
        <f t="shared" si="1"/>
        <v>{
    "id": "M2-NyO-23a-E-1-EN",
    "stimulus": "&lt;p&gt;Type the result of the following addition. Use this number line to help you.&lt;/p&gt;&lt;div class=\"fr-number-line\" data-graphic='{\"distance\":1,\"min\":{{T1}},\"divisions\":11}'&gt;",
    "template": "&lt;p&gt;{{Q1}} + {{Q2}} = {{response}}&lt;/p&gt;",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99,
                "step": 1
            },
            {
                "name": "Q2",
                "label": null,
                "min": 2,
                "max": 9,
                "step": 1
            }
        ],
        "calculated": [
            {
                "name": "T1",
                "label": "{{function}}",
                "function": "{{Q1}}-1",
                "temp": "true"
            },
            {
                "name": "A1",
                "label": "{{function}}",
                "function": "{{Q1}}+{{Q2}}"
            }
        ],
        "uniques": true
    },
    "algorithm": {
        "name": "calculateOperation",
        "params": {
            "method": "equivLiteral",
            "keyboard": "NUMERICAL"
        }
    }
}</v>
      </c>
      <c r="AA203" s="14" t="s">
        <v>832</v>
      </c>
      <c r="AB203" s="12" t="str">
        <f t="shared" si="2"/>
        <v>M2-NyO-23a-E-1</v>
      </c>
      <c r="AC203" s="12" t="str">
        <f t="shared" si="3"/>
        <v>M2-NyO-23a-E-1-EN</v>
      </c>
      <c r="AD203" s="10"/>
      <c r="AE203" s="10"/>
      <c r="AF203" s="10" t="s">
        <v>47</v>
      </c>
      <c r="AG203" s="10" t="s">
        <v>48</v>
      </c>
    </row>
    <row r="204" ht="75.0" customHeight="1">
      <c r="A204" s="6" t="s">
        <v>819</v>
      </c>
      <c r="B204" s="6" t="s">
        <v>820</v>
      </c>
      <c r="C204" s="6" t="s">
        <v>681</v>
      </c>
      <c r="D204" s="7" t="s">
        <v>35</v>
      </c>
      <c r="E204" s="6"/>
      <c r="F204" s="8" t="s">
        <v>833</v>
      </c>
      <c r="G204" s="9" t="s">
        <v>834</v>
      </c>
      <c r="H204" s="9"/>
      <c r="I204" s="6" t="s">
        <v>696</v>
      </c>
      <c r="J204" s="6" t="s">
        <v>78</v>
      </c>
      <c r="K204" s="9" t="s">
        <v>835</v>
      </c>
      <c r="L204" s="9" t="s">
        <v>685</v>
      </c>
      <c r="M204" s="6" t="s">
        <v>41</v>
      </c>
      <c r="N204" s="9" t="s">
        <v>825</v>
      </c>
      <c r="O204" s="8" t="s">
        <v>826</v>
      </c>
      <c r="P204" s="17"/>
      <c r="Q204" s="18"/>
      <c r="R204" s="17"/>
      <c r="S204" s="17"/>
      <c r="T204" s="17"/>
      <c r="U204" s="17"/>
      <c r="V204" s="17"/>
      <c r="W204" s="17"/>
      <c r="X204" s="18"/>
      <c r="Y204" s="10" t="s">
        <v>44</v>
      </c>
      <c r="Z204" s="11" t="str">
        <f t="shared" si="1"/>
        <v>{
    "id": "M2-NyO-23a-A-1-EN",
    "stimulus": "&lt;p&gt;To get home, Virginia took the bus for {{Q1}} minutes and walked for {{Q2}} minutes. How long did it take her? Use this number line to help you.&lt;/p&gt;&lt;div class=\"fr-number-line\" data-graphic='{\"distance\":1,\"min\":{{T1}},\"divisions\":11}'&gt;",
    "template": "&lt;p&gt;It took her {{response}} minutes to get home.&lt;/p&gt;",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25,
                "step": 1
            },
            {
                "name": "Q2",
                "label": null,
                "min": 2,
                "max": 9,
                "step": 1
            }
        ],
        "calculated": [
            {
                "name": "T1",
                "label": "{{function}}",
                "function": "{{Q1}}-1",
                "temp": "true"
            },
            {
                "name": "A1",
                "label": "{{function}}",
                "function": "{{Q1}}+{{Q2}}"
            }
        ],
        "uniques": true
    },
    "algorithm": {
        "name": "calculateOperation",
        "params": {
            "method": "equivLiteral",
            "keyboard": "NUMERICAL"
        }
    }
}</v>
      </c>
      <c r="AA204" s="14" t="s">
        <v>836</v>
      </c>
      <c r="AB204" s="12" t="str">
        <f t="shared" si="2"/>
        <v>M2-NyO-23a-A-1</v>
      </c>
      <c r="AC204" s="12" t="str">
        <f t="shared" si="3"/>
        <v>M2-NyO-23a-A-1-EN</v>
      </c>
      <c r="AD204" s="10"/>
      <c r="AE204" s="10"/>
      <c r="AF204" s="10" t="s">
        <v>47</v>
      </c>
      <c r="AG204" s="10" t="s">
        <v>48</v>
      </c>
    </row>
    <row r="205" ht="75.0" customHeight="1">
      <c r="A205" s="6" t="s">
        <v>819</v>
      </c>
      <c r="B205" s="6" t="s">
        <v>820</v>
      </c>
      <c r="C205" s="6" t="s">
        <v>681</v>
      </c>
      <c r="D205" s="7" t="s">
        <v>35</v>
      </c>
      <c r="E205" s="6"/>
      <c r="F205" s="8" t="s">
        <v>837</v>
      </c>
      <c r="G205" s="9" t="s">
        <v>838</v>
      </c>
      <c r="H205" s="9"/>
      <c r="I205" s="6" t="s">
        <v>696</v>
      </c>
      <c r="J205" s="6" t="s">
        <v>78</v>
      </c>
      <c r="K205" s="8" t="s">
        <v>839</v>
      </c>
      <c r="L205" s="9" t="s">
        <v>685</v>
      </c>
      <c r="M205" s="6" t="s">
        <v>41</v>
      </c>
      <c r="N205" s="9" t="s">
        <v>825</v>
      </c>
      <c r="O205" s="9" t="s">
        <v>831</v>
      </c>
      <c r="P205" s="17"/>
      <c r="Q205" s="18"/>
      <c r="R205" s="17"/>
      <c r="S205" s="17"/>
      <c r="T205" s="17"/>
      <c r="U205" s="17"/>
      <c r="V205" s="17"/>
      <c r="W205" s="17"/>
      <c r="X205" s="18"/>
      <c r="Y205" s="10" t="s">
        <v>44</v>
      </c>
      <c r="Z205" s="11" t="str">
        <f t="shared" si="1"/>
        <v>{
    "id": "M2-NyO-23a-A-2-EN",
    "stimulus": "&lt;p&gt;Elena's hens laid {{Q1}} eggs in the morning and {{Q2}} in the afternoon. How many eggs did they lay in total? Use this number line to help you.&lt;/p&gt;&lt;div class=\"fr-number-line\" data-graphic='{\"distance\":1,\"min\":{{T1}},\"divisions\":11}'&gt;",
    "template": "&lt;p&gt;They laid {{response}} eggs.&lt;/p&gt;",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10,
                "max": 50,
                "step": 1
            },
            {
                "name": "Q2",
                "label": null,
                "min": 2,
                "max": 9,
                "step": 1
            }
        ],
        "calculated": [
            {
                "name": "T1",
                "label": "{{function}}",
                "function": "{{Q1}}-1",
                "temp": "true"
            },
            {
                "name": "A1",
                "label": "{{function}}",
                "function": "{{Q1}}+{{Q2}}"
            }
        ],
        "uniques": true
    },
    "algorithm": {
        "name": "calculateOperation",
        "params": {
            "method": "equivLiteral",
            "keyboard": "NUMERICAL"
        }
    }
}</v>
      </c>
      <c r="AA205" s="14" t="s">
        <v>840</v>
      </c>
      <c r="AB205" s="12" t="str">
        <f t="shared" si="2"/>
        <v>M2-NyO-23a-A-2</v>
      </c>
      <c r="AC205" s="12" t="str">
        <f t="shared" si="3"/>
        <v>M2-NyO-23a-A-2-EN</v>
      </c>
      <c r="AD205" s="10"/>
      <c r="AE205" s="10"/>
      <c r="AF205" s="10" t="s">
        <v>47</v>
      </c>
      <c r="AG205" s="10" t="s">
        <v>48</v>
      </c>
    </row>
    <row r="206" ht="75.0" customHeight="1">
      <c r="A206" s="6" t="s">
        <v>819</v>
      </c>
      <c r="B206" s="6" t="s">
        <v>820</v>
      </c>
      <c r="C206" s="6" t="s">
        <v>681</v>
      </c>
      <c r="D206" s="7" t="s">
        <v>35</v>
      </c>
      <c r="E206" s="6"/>
      <c r="F206" s="8" t="s">
        <v>841</v>
      </c>
      <c r="G206" s="9" t="s">
        <v>842</v>
      </c>
      <c r="H206" s="9"/>
      <c r="I206" s="6" t="s">
        <v>696</v>
      </c>
      <c r="J206" s="6" t="s">
        <v>78</v>
      </c>
      <c r="K206" s="9" t="s">
        <v>843</v>
      </c>
      <c r="L206" s="9" t="s">
        <v>685</v>
      </c>
      <c r="M206" s="6" t="s">
        <v>41</v>
      </c>
      <c r="N206" s="9" t="s">
        <v>825</v>
      </c>
      <c r="O206" s="9" t="s">
        <v>831</v>
      </c>
      <c r="P206" s="17"/>
      <c r="Q206" s="18"/>
      <c r="R206" s="17"/>
      <c r="S206" s="17"/>
      <c r="T206" s="17"/>
      <c r="U206" s="17"/>
      <c r="V206" s="17"/>
      <c r="W206" s="17"/>
      <c r="X206" s="18"/>
      <c r="Y206" s="10" t="s">
        <v>44</v>
      </c>
      <c r="Z206" s="11" t="str">
        <f t="shared" si="1"/>
        <v>{
    "id": "M2-NyO-23a-A-3-EN",
    "stimulus": "&lt;p&gt;A basketball team scored {{Q1}} points in the first half of a game. In the second half they scored {{Q2}} points. How many points did they score in total? Use this number line to help you.&lt;/p&gt;&lt;div class=\"fr-number-line\" data-graphic='{\"distance\":1,\"min\":{{T1}},\"divisions\":11}'&gt;",
    "template": "&lt;p&gt;They scored {{response}} points.&lt;/p&gt;",
    "hint": "&lt;p&gt;Count {{Q2}} from {{Q1}} to the right.&lt;/p&gt;",
    "feedback": "&lt;p&gt;Look at this example:&lt;/p&gt;&lt;p style=\"text-align:center;\"&gt;25 + 7 = 32&lt;/p&gt;&lt;div style=\"display:flex; justify-content:center;\"&gt;&lt;img src=\"https://blueberry-assets.oneclick.es/M2_NyO_23a_1.svg\" width=\"400\"&gt;&lt;/img&gt;&lt;/div&gt;",
    "seed": {
        "parameters": [
            {
                "name": "Q1",
                "label": null,
                "min": 30,
                "max": 50,
                "step": 1
            },
            {
                "name": "Q2",
                "label": null,
                "min": 2,
                "max": 9,
                "step": 1
            }
        ],
        "calculated": [
            {
                "name": "T1",
                "label": "{{function}}",
                "function": "{{Q1}}-1",
                "temp": "true"
            },
            {
                "name": "A1",
                "label": "{{function}}",
                "function": "{{Q1}}+{{Q2}}"
            }
        ],
        "uniques": true
    },
    "algorithm": {
        "name": "calculateOperation",
        "params": {
            "method": "equivLiteral",
            "keyboard": "NUMERICAL"
        }
    }
}</v>
      </c>
      <c r="AA206" s="14" t="s">
        <v>844</v>
      </c>
      <c r="AB206" s="12" t="str">
        <f t="shared" si="2"/>
        <v>M2-NyO-23a-A-3</v>
      </c>
      <c r="AC206" s="12" t="str">
        <f t="shared" si="3"/>
        <v>M2-NyO-23a-A-3-EN</v>
      </c>
      <c r="AD206" s="10"/>
      <c r="AE206" s="10"/>
      <c r="AF206" s="10" t="s">
        <v>47</v>
      </c>
      <c r="AG206" s="10" t="s">
        <v>48</v>
      </c>
    </row>
    <row r="207" ht="75.0" customHeight="1">
      <c r="A207" s="10" t="s">
        <v>845</v>
      </c>
      <c r="B207" s="10" t="s">
        <v>846</v>
      </c>
      <c r="C207" s="6" t="s">
        <v>34</v>
      </c>
      <c r="D207" s="7" t="s">
        <v>35</v>
      </c>
      <c r="E207" s="6"/>
      <c r="F207" s="19" t="s">
        <v>847</v>
      </c>
      <c r="G207" s="19" t="s">
        <v>848</v>
      </c>
      <c r="H207" s="9"/>
      <c r="I207" s="10" t="s">
        <v>671</v>
      </c>
      <c r="J207" s="10" t="s">
        <v>68</v>
      </c>
      <c r="K207" s="19" t="s">
        <v>849</v>
      </c>
      <c r="L207" s="39" t="s">
        <v>850</v>
      </c>
      <c r="M207" s="10" t="s">
        <v>41</v>
      </c>
      <c r="N207" s="19" t="s">
        <v>851</v>
      </c>
      <c r="O207" s="8" t="s">
        <v>852</v>
      </c>
      <c r="P207" s="17"/>
      <c r="Q207" s="18"/>
      <c r="R207" s="17"/>
      <c r="S207" s="17"/>
      <c r="T207" s="17"/>
      <c r="U207" s="17"/>
      <c r="V207" s="17"/>
      <c r="W207" s="17"/>
      <c r="X207" s="18"/>
      <c r="Y207" s="10" t="s">
        <v>44</v>
      </c>
      <c r="Z207" s="11" t="str">
        <f t="shared" si="1"/>
        <v>{
    "id": "M2-NyO-62a-I-1-EN",
    "stimulus": "&lt;p&gt;What is the result of this addition? Drag the correct option.&lt;/p&gt;",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"name": "Q5",
                "label": null,
                "min": 10,
                "max": 99,
                "step": 1
            },
            {
                "name": "Q6",
                "label": null,
                "min": 10,
                "max": 99,
                "step": 1
            }
        ],
        "calculated": [
            {
                "name": "T1",
                "label": "{{function}}",
                "function": "{{Q1}}+{{Q2}}+{{Q3}}+{{Q4}}-math.floor(({{Q1}}+{{Q2}}+{{Q3}}+{{Q4}})/10)*10",
                "temp": "true"
            },
            {
                "name": "A1",
                "label": "{{function}}",
                "function": "{{Q1}}+{{Q2}}+{{Q3}}+{{Q4}}"
            },
            {
                "name": "A2",
                "label": "{{function}}",
                "function": "{{Q1}}+{{Q2}}+{{Q3}}+{{Q5}}"
            },
            {
                "name": "A3",
                "label": "{{function}}",
                "function": "{{Q1}}+{{Q2}}+{{Q3}}+{{Q6}}"
            }
        ],
        "uniques": true
    },
    "algorithm": {
        "name": "calculateOperation",
        "template": "Cloze with drag &amp; drop"
    }
}</v>
      </c>
      <c r="AA207" s="14" t="s">
        <v>853</v>
      </c>
      <c r="AB207" s="12" t="str">
        <f t="shared" si="2"/>
        <v>M2-NyO-62a-I-1</v>
      </c>
      <c r="AC207" s="12" t="str">
        <f t="shared" si="3"/>
        <v>M2-NyO-62a-I-1-EN</v>
      </c>
      <c r="AD207" s="18"/>
      <c r="AE207" s="10"/>
      <c r="AF207" s="10"/>
      <c r="AG207" s="10" t="s">
        <v>48</v>
      </c>
    </row>
    <row r="208" ht="75.0" customHeight="1">
      <c r="A208" s="10" t="s">
        <v>845</v>
      </c>
      <c r="B208" s="10" t="s">
        <v>846</v>
      </c>
      <c r="C208" s="6" t="s">
        <v>54</v>
      </c>
      <c r="D208" s="7" t="s">
        <v>35</v>
      </c>
      <c r="E208" s="6"/>
      <c r="F208" s="19" t="s">
        <v>854</v>
      </c>
      <c r="G208" s="19" t="s">
        <v>855</v>
      </c>
      <c r="H208" s="9"/>
      <c r="I208" s="10" t="s">
        <v>671</v>
      </c>
      <c r="J208" s="10" t="s">
        <v>78</v>
      </c>
      <c r="K208" s="19" t="s">
        <v>856</v>
      </c>
      <c r="L208" s="39" t="s">
        <v>857</v>
      </c>
      <c r="M208" s="10" t="s">
        <v>41</v>
      </c>
      <c r="N208" s="19" t="s">
        <v>851</v>
      </c>
      <c r="O208" s="8" t="s">
        <v>852</v>
      </c>
      <c r="P208" s="17"/>
      <c r="Q208" s="18"/>
      <c r="R208" s="17"/>
      <c r="S208" s="17"/>
      <c r="T208" s="17"/>
      <c r="U208" s="17"/>
      <c r="V208" s="17"/>
      <c r="W208" s="17"/>
      <c r="X208" s="18"/>
      <c r="Y208" s="10" t="s">
        <v>44</v>
      </c>
      <c r="Z208" s="11" t="str">
        <f t="shared" si="1"/>
        <v>{
    "id": "M2-NyO-62a-E-1-EN",
    "stimulus": "&lt;p&gt;Add these 4 numbers and type the result.&lt;/p&gt;",
    "template": "&lt;p&gt;{{Q1}} + {{Q2}} + {{Q3}} + {{Q4}} = {{response}}&lt;/p&gt;",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AA208" s="14" t="s">
        <v>858</v>
      </c>
      <c r="AB208" s="12" t="str">
        <f t="shared" si="2"/>
        <v>M2-NyO-62a-E-1</v>
      </c>
      <c r="AC208" s="12" t="str">
        <f t="shared" si="3"/>
        <v>M2-NyO-62a-E-1-EN</v>
      </c>
      <c r="AD208" s="18"/>
      <c r="AE208" s="10"/>
      <c r="AF208" s="10"/>
      <c r="AG208" s="10" t="s">
        <v>48</v>
      </c>
    </row>
    <row r="209" ht="75.0" customHeight="1">
      <c r="A209" s="10" t="s">
        <v>845</v>
      </c>
      <c r="B209" s="10" t="s">
        <v>846</v>
      </c>
      <c r="C209" s="6" t="s">
        <v>681</v>
      </c>
      <c r="D209" s="7" t="s">
        <v>35</v>
      </c>
      <c r="E209" s="6"/>
      <c r="F209" s="19" t="s">
        <v>859</v>
      </c>
      <c r="G209" s="19" t="s">
        <v>860</v>
      </c>
      <c r="H209" s="9"/>
      <c r="I209" s="10" t="s">
        <v>671</v>
      </c>
      <c r="J209" s="10" t="s">
        <v>78</v>
      </c>
      <c r="K209" s="19" t="s">
        <v>861</v>
      </c>
      <c r="L209" s="39" t="s">
        <v>862</v>
      </c>
      <c r="M209" s="10" t="s">
        <v>41</v>
      </c>
      <c r="N209" s="19" t="s">
        <v>851</v>
      </c>
      <c r="O209" s="8" t="s">
        <v>852</v>
      </c>
      <c r="P209" s="17"/>
      <c r="Q209" s="18"/>
      <c r="R209" s="17"/>
      <c r="S209" s="17"/>
      <c r="T209" s="17"/>
      <c r="U209" s="17"/>
      <c r="V209" s="17"/>
      <c r="W209" s="17"/>
      <c r="X209" s="18"/>
      <c r="Y209" s="10" t="s">
        <v>44</v>
      </c>
      <c r="Z209" s="11" t="str">
        <f t="shared" si="1"/>
        <v>{
    "id": "M2-NyO-62a-A-1-EN",
    "stimulus": "&lt;p&gt;A farmer picked {{Q1}} kg of oranges, {{Q2}} kg of lemons, {{Q3}} kg of pears, and {{Q4}} kg of tangerines from his fruit trees. How many kilograms of fruit did he pick in total?&lt;/p&gt;",
    "template": "&lt;p&gt;He picked {{response}} kg of fruit.&lt;/p&gt;",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AA209" s="14" t="s">
        <v>863</v>
      </c>
      <c r="AB209" s="12" t="str">
        <f t="shared" si="2"/>
        <v>M2-NyO-62a-A-1</v>
      </c>
      <c r="AC209" s="12" t="str">
        <f t="shared" si="3"/>
        <v>M2-NyO-62a-A-1-EN</v>
      </c>
      <c r="AD209" s="18"/>
      <c r="AE209" s="10"/>
      <c r="AF209" s="10"/>
      <c r="AG209" s="10" t="s">
        <v>48</v>
      </c>
    </row>
    <row r="210" ht="75.0" customHeight="1">
      <c r="A210" s="10" t="s">
        <v>845</v>
      </c>
      <c r="B210" s="10" t="s">
        <v>846</v>
      </c>
      <c r="C210" s="6" t="s">
        <v>681</v>
      </c>
      <c r="D210" s="7" t="s">
        <v>35</v>
      </c>
      <c r="E210" s="6"/>
      <c r="F210" s="19" t="s">
        <v>864</v>
      </c>
      <c r="G210" s="19" t="s">
        <v>865</v>
      </c>
      <c r="H210" s="9"/>
      <c r="I210" s="10" t="s">
        <v>671</v>
      </c>
      <c r="J210" s="10" t="s">
        <v>78</v>
      </c>
      <c r="K210" s="19" t="s">
        <v>861</v>
      </c>
      <c r="L210" s="39" t="s">
        <v>862</v>
      </c>
      <c r="M210" s="10" t="s">
        <v>41</v>
      </c>
      <c r="N210" s="19" t="s">
        <v>851</v>
      </c>
      <c r="O210" s="8" t="s">
        <v>852</v>
      </c>
      <c r="P210" s="17"/>
      <c r="Q210" s="18"/>
      <c r="R210" s="17"/>
      <c r="S210" s="17"/>
      <c r="T210" s="17"/>
      <c r="U210" s="17"/>
      <c r="V210" s="17"/>
      <c r="W210" s="17"/>
      <c r="X210" s="18"/>
      <c r="Y210" s="10" t="s">
        <v>44</v>
      </c>
      <c r="Z210" s="11" t="str">
        <f t="shared" si="1"/>
        <v>{
    "id": "M2-NyO-62a-A-2-EN",
    "stimulus": "&lt;p&gt;Susan is a shell collector. On the first day at the beach she collected {{Q1}}; on the second day, {{Q2}}; on the third day, {{Q3}}; and on the fourth day she collected {{Q4}} shells. How many shells did she collect in total?&lt;/p&gt;",
    "template": "&lt;p&gt;She collected {{response}} shells.&lt;/p&gt;",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"A1",
                "label": "{{function}}",
                "function": "{{Q1}}+{{Q2}}+{{Q3}}+{{Q4}}"
            },
            {
                "name": "T1",
                "label": "{{function}}",
                "function": "{{Q1}}+{{Q2}}+{{Q3}}+{{Q4}}-math.floor(({{Q1}}+{{Q2}}+{{Q3}}+{{Q4}})/10)*10",
                "temp": true
            }
        ],
        "uniques": true
    },
    "algorithm": {
        "name": "calculateOperation",
        "params": {
            "method": "equivLiteral",
            "keyboard": "NUMERICAL"
        }
    }
}</v>
      </c>
      <c r="AA210" s="14" t="s">
        <v>866</v>
      </c>
      <c r="AB210" s="12" t="str">
        <f t="shared" si="2"/>
        <v>M2-NyO-62a-A-2</v>
      </c>
      <c r="AC210" s="12" t="str">
        <f t="shared" si="3"/>
        <v>M2-NyO-62a-A-2-EN</v>
      </c>
      <c r="AD210" s="18"/>
      <c r="AE210" s="10"/>
      <c r="AF210" s="10"/>
      <c r="AG210" s="10" t="s">
        <v>48</v>
      </c>
    </row>
    <row r="211" ht="75.0" customHeight="1">
      <c r="A211" s="10" t="s">
        <v>845</v>
      </c>
      <c r="B211" s="10" t="s">
        <v>846</v>
      </c>
      <c r="C211" s="6" t="s">
        <v>681</v>
      </c>
      <c r="D211" s="7" t="s">
        <v>35</v>
      </c>
      <c r="E211" s="6"/>
      <c r="F211" s="19" t="s">
        <v>867</v>
      </c>
      <c r="G211" s="19" t="s">
        <v>868</v>
      </c>
      <c r="H211" s="9"/>
      <c r="I211" s="10" t="s">
        <v>671</v>
      </c>
      <c r="J211" s="10" t="s">
        <v>78</v>
      </c>
      <c r="K211" s="19" t="s">
        <v>856</v>
      </c>
      <c r="L211" s="39" t="s">
        <v>869</v>
      </c>
      <c r="M211" s="10" t="s">
        <v>41</v>
      </c>
      <c r="N211" s="19" t="s">
        <v>851</v>
      </c>
      <c r="O211" s="8" t="s">
        <v>852</v>
      </c>
      <c r="P211" s="17"/>
      <c r="Q211" s="18"/>
      <c r="R211" s="17"/>
      <c r="S211" s="17"/>
      <c r="T211" s="17"/>
      <c r="U211" s="17"/>
      <c r="V211" s="17"/>
      <c r="W211" s="17"/>
      <c r="X211" s="18"/>
      <c r="Y211" s="10" t="s">
        <v>44</v>
      </c>
      <c r="Z211" s="11" t="str">
        <f t="shared" si="1"/>
        <v>{
    "id": "M2-NyO-62a-A-3-EN",
    "stimulus": "&lt;p&gt;The first week of spring, a reforestation team planted {{Q1}} trees; the second week, {{Q2}}; the third week, {{Q3}}; and the fourth week, {{Q4}}. How many trees did they plant in total?&lt;/p&gt;",
    "template": "&lt;p&gt;They planted {{response}} trees.&lt;/p&gt;",
    "hint":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 {{T1}}&lt;/span&gt;&lt;span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"feedback": "&lt;p&gt;&lt;div class=\"lemo-fixed-to-responsive\" style=\"max-width: 85px;max-height: 120px;position: relative;width: 100%;display: inline-block;\"&gt;&lt;img src=\"https://blueberry-assets.oneclick.es/suma_vertical_2cifras_4sumandos.png\" alt=\"\" tabindex=\"0\"&gt;&lt;div class=\"lemo-graphie-container\" style=\"position: absolute;top: 0;left: 0;width: 100%;height: 100%;\"&gt;&lt;div class=\"lemo-graphie\" style=\"position: relative; width: 100%; height: 100%;\"&gt;&lt;span class=\"lemo-graphie-label\" style=\"position: absolute; right: 35%; top: 80%;\"&gt;{{A1}}&lt;/span&gt;&lt;span class=\"lemo-graphie-label\" style=\"position: absolute; right: 35%; top: 22%;\"&gt;{{Q2}}&lt;/span&gt;&lt;span class=\"lemo-graphie-label\" style=\"position: absolute; right: 35%; top: 5%;\"&gt;{{Q1}}&lt;/span&gt;&lt;span class=\"lemo-graphie-label\" style=\"position: absolute; right: 35%; top: 38%;\"&gt;{{Q3}}&lt;/span&gt;&lt;span class=\"lemo-graphie-label\" style=\"position: absolute; right: 35%; top: 55%;\"&gt;{{Q4}}&lt;/span&gt;&lt;/div&gt;&lt;/div&gt;&lt;/div&gt;&lt;/p&gt;",
    "seed": {
        "parameters": [
            {
                "name": "Q1",
                "label": null,
                "min": 10,
                "max": 99,
                "step": 1
            },
            {
                "name": "Q2",
                "label": null,
                "min": 10,
                "max": 99,
                "step": 1
            },
            {
                "name": "Q3",
                "label": null,
                "min": 10,
                "max": 99,
                "step": 1
            },
            {
                "name": "Q4",
                "label": null,
                "min": 10,
                "max": 99,
                "step": 1
            }
        ],
        "calculated": [
            {
                "name": "T1",
                "label": "{{function}}",
                "function": "{{Q1}}+{{Q2}}+{{Q3}}+{{Q4}}-math.floor(({{Q1}}+{{Q2}}+{{Q3}}+{{Q4}})/10)*10",
                "temp": "true"
            },
            {
                "name": "A1",
                "label": "{{function}}",
                "function": "{{Q1}}+{{Q2}}+{{Q3}}+{{Q4}}"
            }
        ],
        "uniques": true
    },
    "algorithm": {
        "name": "calculateOperation",
        "params": {
            "method": "equivLiteral",
            "keyboard": "NUMERICAL"
        }
    }
}</v>
      </c>
      <c r="AA211" s="14" t="s">
        <v>870</v>
      </c>
      <c r="AB211" s="12" t="str">
        <f t="shared" si="2"/>
        <v>M2-NyO-62a-A-3</v>
      </c>
      <c r="AC211" s="12" t="str">
        <f t="shared" si="3"/>
        <v>M2-NyO-62a-A-3-EN</v>
      </c>
      <c r="AD211" s="18"/>
      <c r="AE211" s="10"/>
      <c r="AF211" s="10"/>
      <c r="AG211" s="10" t="s">
        <v>48</v>
      </c>
    </row>
    <row r="212" ht="75.0" customHeight="1">
      <c r="A212" s="10" t="s">
        <v>871</v>
      </c>
      <c r="B212" s="10" t="s">
        <v>872</v>
      </c>
      <c r="C212" s="10" t="s">
        <v>34</v>
      </c>
      <c r="D212" s="7" t="s">
        <v>35</v>
      </c>
      <c r="E212" s="6"/>
      <c r="F212" s="19" t="s">
        <v>873</v>
      </c>
      <c r="G212" s="19"/>
      <c r="H212" s="9"/>
      <c r="I212" s="10" t="s">
        <v>671</v>
      </c>
      <c r="J212" s="10" t="s">
        <v>497</v>
      </c>
      <c r="K212" s="19" t="s">
        <v>874</v>
      </c>
      <c r="L212" s="39" t="s">
        <v>875</v>
      </c>
      <c r="M212" s="10" t="s">
        <v>41</v>
      </c>
      <c r="N212" s="19" t="s">
        <v>876</v>
      </c>
      <c r="O212" s="8" t="s">
        <v>877</v>
      </c>
      <c r="P212" s="17"/>
      <c r="Q212" s="18"/>
      <c r="R212" s="17"/>
      <c r="S212" s="17"/>
      <c r="T212" s="17"/>
      <c r="U212" s="17"/>
      <c r="V212" s="17"/>
      <c r="W212" s="17"/>
      <c r="X212" s="18"/>
      <c r="Y212" s="10" t="s">
        <v>44</v>
      </c>
      <c r="Z212" s="11" t="str">
        <f t="shared" si="1"/>
        <v>{
    "id": "M2-NyO-66a-I-1-EN",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"&lt;p&gt;What is the result of this addition?&lt;/p&gt;&lt;p style=\"text-align:center;\"&gt;{{Q1}} + {{Q2}} = ...&lt;/p&gt;",
            "seed": {
                "calculated": [
                    {
                        "name": "A1",
                        "label": "{{function}}",
                        "function": "{{Q1}}+{{Q2}}"
                    },
                    {
                        "name": "A2",
                        "label": "{{function}}",
                        "function": "{{Q1}}+{{Q3}}",
                        "incorrect": true
                    },
                    {
                        "name": "A3",
                        "label": "{{function}}",
                        "function": "{{Q1}}+{{Q4}}",
                        "incorrect": true
                    }
                ]
            },
            "algorithm": {
                "name": "trueFalse",
                "template": "Multiple choice – standard",
                "params": {
                    "countCorrect": 1,
                    "countIncorrect": 2,
                    "showCheckIcon": false,
                    "columns": 3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2" s="14" t="s">
        <v>878</v>
      </c>
      <c r="AB212" s="12" t="str">
        <f t="shared" si="2"/>
        <v>M2-NyO-66a-I-1</v>
      </c>
      <c r="AC212" s="12" t="str">
        <f t="shared" si="3"/>
        <v>M2-NyO-66a-I-1-EN</v>
      </c>
      <c r="AD212" s="18"/>
      <c r="AE212" s="10"/>
      <c r="AF212" s="10"/>
      <c r="AG212" s="10" t="s">
        <v>48</v>
      </c>
    </row>
    <row r="213" ht="75.0" customHeight="1">
      <c r="A213" s="10" t="s">
        <v>871</v>
      </c>
      <c r="B213" s="10" t="s">
        <v>872</v>
      </c>
      <c r="C213" s="10" t="s">
        <v>54</v>
      </c>
      <c r="D213" s="7" t="s">
        <v>35</v>
      </c>
      <c r="E213" s="6"/>
      <c r="F213" s="19" t="s">
        <v>805</v>
      </c>
      <c r="G213" s="19" t="s">
        <v>879</v>
      </c>
      <c r="H213" s="9"/>
      <c r="I213" s="10" t="s">
        <v>671</v>
      </c>
      <c r="J213" s="10" t="s">
        <v>78</v>
      </c>
      <c r="K213" s="19" t="s">
        <v>880</v>
      </c>
      <c r="L213" s="39" t="s">
        <v>679</v>
      </c>
      <c r="M213" s="10" t="s">
        <v>41</v>
      </c>
      <c r="N213" s="19" t="s">
        <v>876</v>
      </c>
      <c r="O213" s="8" t="s">
        <v>877</v>
      </c>
      <c r="P213" s="17"/>
      <c r="Q213" s="18"/>
      <c r="R213" s="17"/>
      <c r="S213" s="17"/>
      <c r="T213" s="17"/>
      <c r="U213" s="17"/>
      <c r="V213" s="17"/>
      <c r="W213" s="17"/>
      <c r="X213" s="18"/>
      <c r="Y213" s="10" t="s">
        <v>44</v>
      </c>
      <c r="Z213" s="11" t="str">
        <f t="shared" si="1"/>
        <v>{
    "id": "M2-NyO-66a-E-1-EN",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"&lt;p&gt;Type the result of this addition.&lt;/p&gt;",
            "template": "&lt;p style=\"text-align: center\"&gt;{{Q1}} + {{Q2}} = {{response}}&lt;/p&gt;",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3" s="14" t="s">
        <v>881</v>
      </c>
      <c r="AB213" s="12" t="str">
        <f t="shared" si="2"/>
        <v>M2-NyO-66a-E-1</v>
      </c>
      <c r="AC213" s="12" t="str">
        <f t="shared" si="3"/>
        <v>M2-NyO-66a-E-1-EN</v>
      </c>
      <c r="AD213" s="18"/>
      <c r="AE213" s="10"/>
      <c r="AF213" s="10"/>
      <c r="AG213" s="10" t="s">
        <v>48</v>
      </c>
    </row>
    <row r="214" ht="75.0" customHeight="1">
      <c r="A214" s="10" t="s">
        <v>871</v>
      </c>
      <c r="B214" s="10" t="s">
        <v>872</v>
      </c>
      <c r="C214" s="10" t="s">
        <v>681</v>
      </c>
      <c r="D214" s="7" t="s">
        <v>35</v>
      </c>
      <c r="E214" s="6"/>
      <c r="F214" s="19" t="s">
        <v>882</v>
      </c>
      <c r="G214" s="19" t="s">
        <v>883</v>
      </c>
      <c r="H214" s="9"/>
      <c r="I214" s="10" t="s">
        <v>671</v>
      </c>
      <c r="J214" s="10" t="s">
        <v>78</v>
      </c>
      <c r="K214" s="19" t="s">
        <v>880</v>
      </c>
      <c r="L214" s="39" t="s">
        <v>679</v>
      </c>
      <c r="M214" s="10" t="s">
        <v>41</v>
      </c>
      <c r="N214" s="19" t="s">
        <v>876</v>
      </c>
      <c r="O214" s="8" t="s">
        <v>877</v>
      </c>
      <c r="P214" s="17"/>
      <c r="Q214" s="18"/>
      <c r="R214" s="17"/>
      <c r="S214" s="17"/>
      <c r="T214" s="17"/>
      <c r="U214" s="17"/>
      <c r="V214" s="17"/>
      <c r="W214" s="17"/>
      <c r="X214" s="18"/>
      <c r="Y214" s="10" t="s">
        <v>44</v>
      </c>
      <c r="Z214" s="11" t="str">
        <f t="shared" si="1"/>
        <v>{
    "id": "M2-NyO-66a-A-1-EN",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4" s="14" t="s">
        <v>884</v>
      </c>
      <c r="AB214" s="12" t="str">
        <f t="shared" si="2"/>
        <v>M2-NyO-66a-A-1</v>
      </c>
      <c r="AC214" s="12" t="str">
        <f t="shared" si="3"/>
        <v>M2-NyO-66a-A-1-EN</v>
      </c>
      <c r="AD214" s="18"/>
      <c r="AE214" s="10"/>
      <c r="AF214" s="10"/>
      <c r="AG214" s="10" t="s">
        <v>48</v>
      </c>
    </row>
    <row r="215" ht="75.0" customHeight="1">
      <c r="A215" s="10" t="s">
        <v>871</v>
      </c>
      <c r="B215" s="10" t="s">
        <v>872</v>
      </c>
      <c r="C215" s="10" t="s">
        <v>681</v>
      </c>
      <c r="D215" s="7" t="s">
        <v>35</v>
      </c>
      <c r="E215" s="6"/>
      <c r="F215" s="19" t="s">
        <v>885</v>
      </c>
      <c r="G215" s="19" t="s">
        <v>842</v>
      </c>
      <c r="H215" s="9"/>
      <c r="I215" s="10" t="s">
        <v>671</v>
      </c>
      <c r="J215" s="10" t="s">
        <v>78</v>
      </c>
      <c r="K215" s="19" t="s">
        <v>880</v>
      </c>
      <c r="L215" s="39" t="s">
        <v>679</v>
      </c>
      <c r="M215" s="10" t="s">
        <v>41</v>
      </c>
      <c r="N215" s="19" t="s">
        <v>876</v>
      </c>
      <c r="O215" s="8" t="s">
        <v>877</v>
      </c>
      <c r="P215" s="17"/>
      <c r="Q215" s="18"/>
      <c r="R215" s="17"/>
      <c r="S215" s="17"/>
      <c r="T215" s="17"/>
      <c r="U215" s="17"/>
      <c r="V215" s="17"/>
      <c r="W215" s="17"/>
      <c r="X215" s="18"/>
      <c r="Y215" s="10" t="s">
        <v>44</v>
      </c>
      <c r="Z215" s="11" t="str">
        <f t="shared" si="1"/>
        <v>{
    "id": "M2-NyO-66a-A-2-EN",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"&lt;p&gt;Anna scored {{Q1}} points in the first stage of a video game and {{Q2}} points in the second stage. What is her total score?&lt;/p&gt;",
            "template": "&lt;p&gt;She scored {{response}} points.&lt;/p&gt;",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5" s="14" t="s">
        <v>886</v>
      </c>
      <c r="AB215" s="12" t="str">
        <f t="shared" si="2"/>
        <v>M2-NyO-66a-A-2</v>
      </c>
      <c r="AC215" s="12" t="str">
        <f t="shared" si="3"/>
        <v>M2-NyO-66a-A-2-EN</v>
      </c>
      <c r="AD215" s="18"/>
      <c r="AE215" s="10"/>
      <c r="AF215" s="10"/>
      <c r="AG215" s="10" t="s">
        <v>48</v>
      </c>
    </row>
    <row r="216" ht="75.0" customHeight="1">
      <c r="A216" s="10" t="s">
        <v>871</v>
      </c>
      <c r="B216" s="10" t="s">
        <v>872</v>
      </c>
      <c r="C216" s="10" t="s">
        <v>681</v>
      </c>
      <c r="D216" s="7" t="s">
        <v>35</v>
      </c>
      <c r="E216" s="6"/>
      <c r="F216" s="19" t="s">
        <v>887</v>
      </c>
      <c r="G216" s="19" t="s">
        <v>888</v>
      </c>
      <c r="H216" s="9"/>
      <c r="I216" s="10" t="s">
        <v>671</v>
      </c>
      <c r="J216" s="10" t="s">
        <v>78</v>
      </c>
      <c r="K216" s="19" t="s">
        <v>880</v>
      </c>
      <c r="L216" s="39" t="s">
        <v>679</v>
      </c>
      <c r="M216" s="10" t="s">
        <v>41</v>
      </c>
      <c r="N216" s="19" t="s">
        <v>876</v>
      </c>
      <c r="O216" s="8" t="s">
        <v>877</v>
      </c>
      <c r="P216" s="17"/>
      <c r="Q216" s="18"/>
      <c r="R216" s="17"/>
      <c r="S216" s="17"/>
      <c r="T216" s="17"/>
      <c r="U216" s="17"/>
      <c r="V216" s="17"/>
      <c r="W216" s="17"/>
      <c r="X216" s="18"/>
      <c r="Y216" s="10" t="s">
        <v>44</v>
      </c>
      <c r="Z216" s="11" t="str">
        <f t="shared" si="1"/>
        <v>{
    "id": "M2-NyO-66a-A-3-EN",
    "seed": {
        "parameters": [
            {
                "name": "Q1",
                "label": null,
                "min": 100,
                "max": 999,
                "step": 1
            },
            {
                "name": "Q2",
                "label": null,
                "min": 100,
                "max": 999,
                "step": 1
            },
            {
                "name": "Q3",
                "label": null,
                "min": 100,
                "max": 999,
                "step": 1
            },
            {
                "name": "Q4",
                "label": null,
                "min": 100,
                "max": 999,
                "step": 1
            },
            {
                "name": "Q5",
                "label": null,
                "min": 1,
                "max": 9,
                "step": 1
            },
            {
                "name": "Q6",
                "label": null,
                "min": 1,
                "max": 9,
                "step": 1
            },
            {
                "name": "Q7",
                "label": null,
                "min": 1,
                "max": 9,
                "step": 1
            }
        ],
        "uniques": true
    },
    "scaffolding": [
        {
            "id": "step-0",
            "stimulus": "&lt;p&gt;aaaa&lt;/p&gt;",
            "template": "&lt;p&gt;aaa {{response}} aaa.&lt;/p&gt;",
            "seed": {
                "calculated": [
                    {
                        "name": "A1",
                        "label": "{{function}}",
                        "function": "{{Q1}}+{{Q2}}"
                    }
                ]
            },
            "algorithm": {
                "name": "calculateOperation",
                "params": {
                    "method": "equivLiteral",
                    "keyboard": "NUMERICAL"
                }
            }
        },
        {
            "id": "step-1",
            "stimulus": "&lt;p&gt;Completa la siguiente oración para sumar las unidades.&lt;/p&gt;&lt;div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es {{response}}, por lo que me llevo {{response}}.&lt;/p&gt;",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{'ninguna'}",
                        "group": 2
                    },
                    {
                        "name": "A5",
                        "label": "{{function}}",
                        "function": "if ({{T3}}+{{T6}} &gt; 9) {'ninguna'} else {1}",
                        "group": 2,
                        "incorrect": true
                    }
                ]
            },
            "algorithm": {
                "name": "groupResponses",
                "template": "Cloze with drop down"
            }
        },
        {
            "id": "step-2",
            "stimulus": "&lt;p&gt;Ahora escoge entre las opciones para sumar las decenas.&lt;/p&gt;&lt;div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es {{response}}, por lo que me llevo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más 1 que me llevo,'}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{'ninguna'}",
                        "group": 2
                    },
                    {
                        "name": "A5",
                        "label": "{{function}}",
                        "function": "if ({{T2}}*10+{{T5}}*10+{{T3}}+{{T6}} &gt; 99) {'ninguna'} else {1}",
                        "group": 2,
                        "incorrect": true
                    }
                ]
            },
            "algorithm": {
                "name": "groupResponses",
                "template": "Cloze with drop down"
            }
        },
        {
            "id": "step-3",
            "stimulus": "&lt;p&gt;Por último, selecciona para sumar las centenas.&lt;/p&gt;&lt;div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es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más 1 que me llevo,'}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16" s="14" t="s">
        <v>889</v>
      </c>
      <c r="AB216" s="12" t="str">
        <f t="shared" si="2"/>
        <v>M2-NyO-66a-A-3</v>
      </c>
      <c r="AC216" s="12" t="str">
        <f t="shared" si="3"/>
        <v>M2-NyO-66a-A-3-EN</v>
      </c>
      <c r="AD216" s="18"/>
      <c r="AE216" s="10"/>
      <c r="AF216" s="10"/>
      <c r="AG216" s="10" t="s">
        <v>48</v>
      </c>
    </row>
    <row r="217" ht="75.0" customHeight="1">
      <c r="A217" s="6" t="s">
        <v>890</v>
      </c>
      <c r="B217" s="6" t="s">
        <v>891</v>
      </c>
      <c r="C217" s="6" t="s">
        <v>34</v>
      </c>
      <c r="D217" s="7" t="s">
        <v>35</v>
      </c>
      <c r="E217" s="6"/>
      <c r="F217" s="8" t="s">
        <v>892</v>
      </c>
      <c r="G217" s="9"/>
      <c r="H217" s="9"/>
      <c r="I217" s="6" t="s">
        <v>671</v>
      </c>
      <c r="J217" s="10" t="s">
        <v>497</v>
      </c>
      <c r="K217" s="9" t="s">
        <v>893</v>
      </c>
      <c r="L217" s="8" t="s">
        <v>894</v>
      </c>
      <c r="M217" s="6" t="s">
        <v>41</v>
      </c>
      <c r="N217" s="9" t="s">
        <v>895</v>
      </c>
      <c r="O217" s="8" t="s">
        <v>896</v>
      </c>
      <c r="P217" s="17"/>
      <c r="Q217" s="18"/>
      <c r="R217" s="17"/>
      <c r="S217" s="17"/>
      <c r="T217" s="17"/>
      <c r="U217" s="17"/>
      <c r="V217" s="17"/>
      <c r="W217" s="17"/>
      <c r="X217" s="18"/>
      <c r="Y217" s="10" t="s">
        <v>44</v>
      </c>
      <c r="Z217" s="11" t="str">
        <f t="shared" si="1"/>
        <v>{
    "id": "M2-NyO-25a-I-1-EN",
    "stimulus": "&lt;p&gt;Select the result of this addition.&lt;/p&gt;&lt;p style=\"text-align: center\"&gt;{{T1}} + 10 = ...&lt;/p&gt;",
    "hint": "&lt;p&gt;Add 1 to the tens.&lt;/p&gt;",
    "feedback": "&lt;p&gt;Adding 10 is adding 1 to the tens:&lt;/p&gt;&lt;p style=\"text-align: center\"&gt;{{Q1}}&lt;b&gt;{{T2}}&lt;/b&gt;{{Q3}} + &lt;b&gt;1&lt;/b&gt;0 = {{Q1}}&lt;b&gt;{{Q2}}&lt;/b&gt;{{Q3}}&lt;/p&gt;",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"trueFalse",
        "template": "Multiple choice – standard",
        "params": {
            "countCorrect": 1,
            "countIncorrect": 2,
            "showCheckIcon": false,
            "columns": 3
        }
    }
}</v>
      </c>
      <c r="AA217" s="14" t="s">
        <v>897</v>
      </c>
      <c r="AB217" s="12" t="str">
        <f t="shared" si="2"/>
        <v>M2-NyO-25a-I-1</v>
      </c>
      <c r="AC217" s="12" t="str">
        <f t="shared" si="3"/>
        <v>M2-NyO-25a-I-1-EN</v>
      </c>
      <c r="AD217" s="18"/>
      <c r="AE217" s="18"/>
      <c r="AF217" s="10" t="s">
        <v>47</v>
      </c>
      <c r="AG217" s="10" t="s">
        <v>48</v>
      </c>
    </row>
    <row r="218" ht="75.0" customHeight="1">
      <c r="A218" s="6" t="s">
        <v>890</v>
      </c>
      <c r="B218" s="6" t="s">
        <v>891</v>
      </c>
      <c r="C218" s="6" t="s">
        <v>54</v>
      </c>
      <c r="D218" s="7" t="s">
        <v>35</v>
      </c>
      <c r="E218" s="6"/>
      <c r="F218" s="8" t="s">
        <v>805</v>
      </c>
      <c r="G218" s="8" t="s">
        <v>898</v>
      </c>
      <c r="H218" s="9"/>
      <c r="I218" s="6" t="s">
        <v>671</v>
      </c>
      <c r="J218" s="6" t="s">
        <v>78</v>
      </c>
      <c r="K218" s="9" t="s">
        <v>899</v>
      </c>
      <c r="L218" s="8" t="s">
        <v>900</v>
      </c>
      <c r="M218" s="6" t="s">
        <v>41</v>
      </c>
      <c r="N218" s="8" t="s">
        <v>895</v>
      </c>
      <c r="O218" s="8" t="s">
        <v>896</v>
      </c>
      <c r="P218" s="17"/>
      <c r="Q218" s="18"/>
      <c r="R218" s="17"/>
      <c r="S218" s="17"/>
      <c r="T218" s="17"/>
      <c r="U218" s="17"/>
      <c r="V218" s="17"/>
      <c r="W218" s="17"/>
      <c r="X218" s="30"/>
      <c r="Y218" s="10" t="s">
        <v>44</v>
      </c>
      <c r="Z218" s="11" t="str">
        <f t="shared" si="1"/>
        <v>{
    "id": "M2-NyO-25a-E-1-EN",
    "stimulus": "&lt;p&gt;Type the result of this addition.&lt;/p&gt;",
    "feedback": "&lt;p&gt;Adding 10 is adding 1 to the tens:&lt;/p&gt;&lt;p style=\"text-align: center\"&gt;{{Q1}}&lt;b&gt;{{T2}}&lt;/b&gt;{{Q3}} + &lt;b&gt;1&lt;/b&gt;0 = {{Q1}}&lt;b&gt;{{Q2}}&lt;/b&gt;{{Q3}}&lt;/p&gt;",
    "hint": "&lt;p&gt;Add 1 to the tens.&lt;/p&gt;",
    "template": "&lt;p style=\"text-align: center\"&gt;{{T1}} + 10 = {{response}}&lt;/p&gt;",
    "seed": {
        "parameters": [
            {
                "name": "Q1",
                "label": null,
                "list": [
                    1,
                    2,
                    3,
                    4,
                    5,
                    6,
                    7,
                    8,
                    9
                ]
            },
            {
                "name": "Q2",
                "label": null,
                "list": [
                    1,
                    2,
                    3,
                    4,
                    5,
                    6,
                    7,
                    8,
                    9
                ]
            },
            {
                "name": "Q3",
                "label": null,
                "list": [
                    1,
                    2,
                    3,
                    4,
                    5,
                    6,
                    7,
                    8,
                    9
                ]
            }
        ],
        "calculated": [
            {
                "name": "T1",
                "label": "{{function}}",
                "function": "{{Q1}}*100+{{Q2}}*10+{{Q3}}-10",
                "temp": true
            },
            {
                "name": "T2",
                "label": "{{function}}",
                "function": "{{Q2}}-1",
                "temp": true
            },
            {
                "name": "A1",
                "label": "{{function}}",
                "function": "{{Q1}}*100+{{Q2}}*10+{{Q3}}"
            }
        ],
        "uniques": true
    },
    "algorithm": {
        "name": "calculateOperation",
        "params": {
            "method": "equivLiteral",
            "keyboard": "NUMERICAL"
        }
    }
}</v>
      </c>
      <c r="AA218" s="14" t="s">
        <v>901</v>
      </c>
      <c r="AB218" s="12" t="str">
        <f t="shared" si="2"/>
        <v>M2-NyO-25a-E-1</v>
      </c>
      <c r="AC218" s="12" t="str">
        <f t="shared" si="3"/>
        <v>M2-NyO-25a-E-1-EN</v>
      </c>
      <c r="AD218" s="18"/>
      <c r="AE218" s="18"/>
      <c r="AF218" s="10" t="s">
        <v>47</v>
      </c>
      <c r="AG218" s="10" t="s">
        <v>48</v>
      </c>
    </row>
    <row r="219" ht="75.0" customHeight="1">
      <c r="A219" s="6" t="s">
        <v>902</v>
      </c>
      <c r="B219" s="6" t="s">
        <v>903</v>
      </c>
      <c r="C219" s="6" t="s">
        <v>34</v>
      </c>
      <c r="D219" s="7" t="s">
        <v>35</v>
      </c>
      <c r="E219" s="6"/>
      <c r="F219" s="9" t="s">
        <v>758</v>
      </c>
      <c r="G219" s="9" t="s">
        <v>904</v>
      </c>
      <c r="H219" s="9"/>
      <c r="I219" s="9"/>
      <c r="J219" s="6" t="s">
        <v>68</v>
      </c>
      <c r="K219" s="8" t="s">
        <v>905</v>
      </c>
      <c r="L219" s="8" t="s">
        <v>906</v>
      </c>
      <c r="M219" s="9" t="s">
        <v>41</v>
      </c>
      <c r="N219" s="30" t="s">
        <v>907</v>
      </c>
      <c r="O219" s="8" t="s">
        <v>908</v>
      </c>
      <c r="P219" s="17"/>
      <c r="Q219" s="18"/>
      <c r="R219" s="17"/>
      <c r="S219" s="17"/>
      <c r="T219" s="17"/>
      <c r="U219" s="19"/>
      <c r="V219" s="19"/>
      <c r="W219" s="17"/>
      <c r="X219" s="18"/>
      <c r="Y219" s="10" t="s">
        <v>44</v>
      </c>
      <c r="Z219" s="11" t="str">
        <f t="shared" si="1"/>
        <v>{
    "id": "M2-NyO-55a-I-1-EN",
    "stimulus": "&lt;p&gt;Drag the result of this addition.&lt;/p&gt;",
    "template": "&lt;p style=\"text-align: center\"&gt;{{T1}} + 100 = {{response}}&lt;/p&gt;",
    "hint": "&lt;p&gt;Add 1 to the hundreds.&lt;/p&gt;",
    "feedback": "&lt;p&gt;Adding 100 is adding 1 to the hundreds:&lt;/p&gt;&lt;p style=\"text-align: center\"&gt;&lt;b&gt;{{T2}}&lt;/b&gt;{{Q2}}{{Q3}} + &lt;b&gt;1&lt;/b&gt;00 = &lt;b&gt;{{Q1}}&lt;/b&gt;{{Q2}}{{Q3}}&lt;/p&gt;",
    "seed": {
        "parameters": [
            {
                "name": "Q1",
                "label": null,
                "min": 2,
                "max": 9,
                "step": 1
            },
            {
                "name": "Q2",
                "label": null,
                "min": 0,
                "max": 9,
                "step": 1
            },
            {
                "name": "Q3",
                "label": null,
                "min": 0,
                "max": 9,
                "step": 1
            },
            {
                "name": "Q4",
                "label": null,
                "min": 0,
                "max": 9,
                "step": 1
            },
            {
                "name": "Q5",
                "label": null,
                "min": 0,
                "max": 9,
                "step": 1
            },
            {
                "name": "Q6",
                "label": null,
                "min": 0,
                "max": 9,
                "step": 1
            },
            {
                "name": "Q7",
                "label": null,
                "min": 0,
                "max": 9,
                "step": 1
            }
        ],
        "calculated": [
            {
                "name": "T1",
                "label": "{{function}}",
                "function": "{{Q1}}*100+{{Q2}}*10+{{Q3}}-100",
                "temp": true
            },
            {
                "name": "T2",
                "label": "{{function}}",
                "function": "{{Q1}}-1",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19" s="14" t="s">
        <v>909</v>
      </c>
      <c r="AB219" s="12" t="str">
        <f t="shared" si="2"/>
        <v>M2-NyO-55a-I-1</v>
      </c>
      <c r="AC219" s="12" t="str">
        <f t="shared" si="3"/>
        <v>M2-NyO-55a-I-1-EN</v>
      </c>
      <c r="AD219" s="10" t="s">
        <v>46</v>
      </c>
      <c r="AE219" s="18"/>
      <c r="AF219" s="10" t="s">
        <v>47</v>
      </c>
      <c r="AG219" s="10" t="s">
        <v>48</v>
      </c>
    </row>
    <row r="220" ht="75.0" customHeight="1">
      <c r="A220" s="6" t="s">
        <v>902</v>
      </c>
      <c r="B220" s="6" t="s">
        <v>903</v>
      </c>
      <c r="C220" s="6" t="s">
        <v>54</v>
      </c>
      <c r="D220" s="7" t="s">
        <v>35</v>
      </c>
      <c r="E220" s="6"/>
      <c r="F220" s="8" t="s">
        <v>805</v>
      </c>
      <c r="G220" s="8" t="s">
        <v>904</v>
      </c>
      <c r="H220" s="9"/>
      <c r="I220" s="9"/>
      <c r="J220" s="6" t="s">
        <v>78</v>
      </c>
      <c r="K220" s="8" t="s">
        <v>910</v>
      </c>
      <c r="L220" s="8" t="s">
        <v>911</v>
      </c>
      <c r="M220" s="9" t="s">
        <v>41</v>
      </c>
      <c r="N220" s="8" t="s">
        <v>912</v>
      </c>
      <c r="O220" s="8" t="s">
        <v>913</v>
      </c>
      <c r="P220" s="17"/>
      <c r="Q220" s="18"/>
      <c r="R220" s="17"/>
      <c r="S220" s="17"/>
      <c r="T220" s="17"/>
      <c r="U220" s="19"/>
      <c r="V220" s="19"/>
      <c r="W220" s="17"/>
      <c r="X220" s="18"/>
      <c r="Y220" s="10" t="s">
        <v>44</v>
      </c>
      <c r="Z220" s="11" t="str">
        <f t="shared" si="1"/>
        <v>{
    "id": "M2-NyO-55a-E-1-EN",
    "stimulus": "&lt;p&gt;Type the result of this addition.&lt;/p&gt;",
    "feedback": "&lt;p&gt;Adding 100 is adding 1 to the hundreds.&lt;/p&gt;&lt;p style=\"text-align: center\"&gt;&lt;b&gt;{{Q1}}&lt;/b&gt;{{Q2}}{{Q3}} + &lt;b&gt;1&lt;/b&gt;00 = &lt;b&gt;{{T2}}&lt;/b&gt;{{Q2}}{{Q3}}&lt;/p&gt;",
    "hint": "&lt;p&gt;Add 1 to the hundreds.&lt;/p&gt;",
    "template": "&lt;p style=\"text-align: center\"&gt;{{T1}} + 100 = {{response}}&lt;/p&gt;",
    "seed": {
        "parameters": [
            {
                "name": "Q1",
                "label": null,
                "min": 1,
                "max": 8,
                "step": 1
            },
            {
                "name": "Q2",
                "label": null,
                "min": 0,
                "max": 9,
                "step": 1
            },
            {
                "name": "Q3",
                "label": null,
                "min": 0,
                "max": 9,
                "step": 1
            }
        ],
        "calculated": [
            {
                "name": "T1",
                "label": "{{function}}",
                "function": "{{Q1}}*100+{{Q2}}*10+{{Q3}}",
                "temp": true
            },
            {
                "name": "T2",
                "label": "{{function}}",
                "function": "{{Q1}}+1",
                "temp": true
            },
            {
                "name": "A1",
                "label": "{{function}}",
                "function": "{{T1}}+100"
            }
        ],
        "uniques": true
    },
    "algorithm": {
        "name": "calculateOperation",
        "params": {
            "method": "equivLiteral",
            "keyboard": "NUMERICAL"
        }
    }
}</v>
      </c>
      <c r="AA220" s="14" t="s">
        <v>914</v>
      </c>
      <c r="AB220" s="12" t="str">
        <f t="shared" si="2"/>
        <v>M2-NyO-55a-E-1</v>
      </c>
      <c r="AC220" s="12" t="str">
        <f t="shared" si="3"/>
        <v>M2-NyO-55a-E-1-EN</v>
      </c>
      <c r="AD220" s="10" t="s">
        <v>46</v>
      </c>
      <c r="AE220" s="18"/>
      <c r="AF220" s="10" t="s">
        <v>47</v>
      </c>
      <c r="AG220" s="10" t="s">
        <v>48</v>
      </c>
    </row>
    <row r="221" ht="75.0" customHeight="1">
      <c r="A221" s="6" t="s">
        <v>915</v>
      </c>
      <c r="B221" s="6" t="s">
        <v>916</v>
      </c>
      <c r="C221" s="6" t="s">
        <v>34</v>
      </c>
      <c r="D221" s="7" t="s">
        <v>35</v>
      </c>
      <c r="E221" s="6"/>
      <c r="F221" s="8" t="s">
        <v>917</v>
      </c>
      <c r="G221" s="9" t="s">
        <v>918</v>
      </c>
      <c r="H221" s="9"/>
      <c r="I221" s="6" t="s">
        <v>671</v>
      </c>
      <c r="J221" s="6" t="s">
        <v>75</v>
      </c>
      <c r="K221" s="9" t="s">
        <v>919</v>
      </c>
      <c r="L221" s="9" t="s">
        <v>920</v>
      </c>
      <c r="M221" s="9" t="s">
        <v>41</v>
      </c>
      <c r="N221" s="9" t="s">
        <v>921</v>
      </c>
      <c r="O221" s="9" t="s">
        <v>921</v>
      </c>
      <c r="P221" s="17"/>
      <c r="Q221" s="18"/>
      <c r="R221" s="17"/>
      <c r="S221" s="17"/>
      <c r="T221" s="17"/>
      <c r="U221" s="17"/>
      <c r="V221" s="17"/>
      <c r="W221" s="17"/>
      <c r="X221" s="18"/>
      <c r="Y221" s="10" t="s">
        <v>44</v>
      </c>
      <c r="Z221" s="11" t="str">
        <f t="shared" si="1"/>
        <v>{
    "id": "M2-NyO-26a-I-1-EN",
    "stimulus": "&lt;p&gt;Select the numbers so that the commutative property is fulfilled.&lt;/p&gt;",
    "template": "&lt;p style=\"text-align: center\"&gt;{{Q1}} + {{Q2}} = {{response}} + {{response}}&lt;/p&gt;",
    "hint": "&lt;p&gt;The order of the addends does not change the result.&lt;/p&gt;",
    "feedback": "&lt;p&gt;The order of the addends does not change the result.&lt;/p&gt;",
    "seed": {
        "parameters": [
            {
                "name": "Q1",
                "label": null,
                "min": 1,
                "max": 99,
                "step": 1
            },
            {
                "name": "Q2",
                "label": null,
                "min": 1,
                "max": 99,
                "step": 1
            },
            {
                "name": "Q3",
                "label": null,
                "min": 1,
                "max": 99,
                "step": 1
            },
            {
                "name": "Q4",
                "label": null,
                "min": 1,
                "max": 99,
                "step": 1
            },
            {
                "name": "Q5",
                "label": null,
                "min": 1,
                "max": 99,
                "step": 1
            },
            {
                "name": "Q6",
                "label": null,
                "min": 1,
                "max": 99,
                "step": 1
            }
        ],
        "calculated": [
            {
                "name": "A1",
                "label": "{{Q2}}",
                "function": "",
                "group": 1
            },
            {
                "name": "A2",
                "label": "{{Q3}}",
                "function": "",
                "group": 1,
                "incorrect": true
            },
            {
                "name": "A3",
                "label": "{{Q4}}",
                "function": "",
                "group": 1,
                "incorrect": true
            },
            {
                "name": "A4",
                "label": "{{Q1}}",
                "function": "",
                "group": 2
            },
            {
                "name": "TO 5",
                "label": "{{Q5}}",
                "function": "",
                "group": 2,
                "incorrect": true
            },
            {
                "name": "A6",
                "label": "{{Q6}}",
                "function": "",
                "group": 2,
                "incorrect": true
            }
        ],
        "uniques": true
    },
    "algorithm": {
        "name": "groupResponses",
        "template": "Cloze with drop down"
    }
}</v>
      </c>
      <c r="AA221" s="14" t="s">
        <v>922</v>
      </c>
      <c r="AB221" s="12" t="str">
        <f t="shared" si="2"/>
        <v>M2-NyO-26a-I-1</v>
      </c>
      <c r="AC221" s="12" t="str">
        <f t="shared" si="3"/>
        <v>M2-NyO-26a-I-1-EN</v>
      </c>
      <c r="AD221" s="10" t="s">
        <v>46</v>
      </c>
      <c r="AE221" s="18"/>
      <c r="AF221" s="18"/>
      <c r="AG221" s="10" t="s">
        <v>48</v>
      </c>
    </row>
    <row r="222" ht="75.0" customHeight="1">
      <c r="A222" s="10" t="s">
        <v>915</v>
      </c>
      <c r="B222" s="6" t="s">
        <v>916</v>
      </c>
      <c r="C222" s="6" t="s">
        <v>54</v>
      </c>
      <c r="D222" s="7" t="s">
        <v>35</v>
      </c>
      <c r="E222" s="6"/>
      <c r="F222" s="8" t="s">
        <v>923</v>
      </c>
      <c r="G222" s="8" t="s">
        <v>924</v>
      </c>
      <c r="H222" s="9"/>
      <c r="I222" s="6" t="s">
        <v>671</v>
      </c>
      <c r="J222" s="6" t="s">
        <v>78</v>
      </c>
      <c r="K222" s="9" t="s">
        <v>103</v>
      </c>
      <c r="L222" s="9" t="s">
        <v>925</v>
      </c>
      <c r="M222" s="9" t="s">
        <v>41</v>
      </c>
      <c r="N222" s="8" t="s">
        <v>926</v>
      </c>
      <c r="O222" s="30" t="s">
        <v>926</v>
      </c>
      <c r="P222" s="17"/>
      <c r="Q222" s="18"/>
      <c r="R222" s="19"/>
      <c r="S222" s="19"/>
      <c r="T222" s="19"/>
      <c r="U222" s="19"/>
      <c r="V222" s="19"/>
      <c r="W222" s="19"/>
      <c r="X222" s="8"/>
      <c r="Y222" s="10" t="s">
        <v>44</v>
      </c>
      <c r="Z222" s="11" t="str">
        <f t="shared" si="1"/>
        <v>{
    "id": "M2-NyO-26a-E-1-EN",
    "stimulus": "&lt;p&gt;Complete this addition using the commutative property.&lt;/p&gt;",
    "feedback": "&lt;p&gt;The order in which the additions are done does not change the result.&lt;/p&gt;",
    "hint": "&lt;p&gt;The order in which the additions are done does not change the result.&lt;/p&gt;",
    "template": "&lt;p style=\"text-align: center\"&gt;{{Q1}} + {{Q2}} = {{response}} + {{response}}&lt;/p&gt;",
    "seed": {
        "parameters": [
            {
                "name": "Q1",
                "label": null,
                "min": 1,
                "max": 99,
                "step": 1
            },
            {
                "name": "Q2",
                "label": null,
                "min": 1,
                "max": 99,
                "step": 1
            },
            {
                "name": "Q3",
                "label": null,
                "list": [
                    1,
                    2,
                    3,
                    4,
                    5
                ]
            },
            {
                "name": "Q4",
                "label": null,
                "min": 1,
                "max": 9,
                "step": 1
            }
        ],
        "calculated": [
            {
                "name": "A1",
                "label": "{{function}}",
                "function": "{{Q2}}"
            },
            {
                "name": "A1",
                "label": "{{function}}",
                "function": "{{Q1}}"
            }
        ],
        "uniques": true
    },
    "algorithm": {
        "name": "calculateOperation",
        "params": {
            "method": "equivLiteral",
            "keyboard": "NUMERICAL"
        }
    }
}</v>
      </c>
      <c r="AA222" s="14" t="s">
        <v>927</v>
      </c>
      <c r="AB222" s="12" t="str">
        <f t="shared" si="2"/>
        <v>M2-NyO-26a-E-1</v>
      </c>
      <c r="AC222" s="12" t="str">
        <f t="shared" si="3"/>
        <v>M2-NyO-26a-E-1-EN</v>
      </c>
      <c r="AD222" s="10" t="s">
        <v>46</v>
      </c>
      <c r="AE222" s="18"/>
      <c r="AF222" s="18"/>
      <c r="AG222" s="10" t="s">
        <v>48</v>
      </c>
    </row>
    <row r="223" ht="75.0" customHeight="1">
      <c r="A223" s="6" t="s">
        <v>928</v>
      </c>
      <c r="B223" s="6" t="s">
        <v>929</v>
      </c>
      <c r="C223" s="6" t="s">
        <v>34</v>
      </c>
      <c r="D223" s="7" t="s">
        <v>35</v>
      </c>
      <c r="E223" s="6"/>
      <c r="F223" s="9" t="s">
        <v>930</v>
      </c>
      <c r="G223" s="9" t="s">
        <v>931</v>
      </c>
      <c r="H223" s="41"/>
      <c r="I223" s="6" t="s">
        <v>671</v>
      </c>
      <c r="J223" s="6" t="s">
        <v>68</v>
      </c>
      <c r="K223" s="9" t="s">
        <v>932</v>
      </c>
      <c r="L223" s="9" t="s">
        <v>933</v>
      </c>
      <c r="M223" s="6" t="s">
        <v>41</v>
      </c>
      <c r="N223" s="30" t="s">
        <v>934</v>
      </c>
      <c r="O223" s="30" t="s">
        <v>934</v>
      </c>
      <c r="P223" s="17"/>
      <c r="Q223" s="18"/>
      <c r="R223" s="17"/>
      <c r="S223" s="17"/>
      <c r="T223" s="17"/>
      <c r="U223" s="17"/>
      <c r="V223" s="17"/>
      <c r="W223" s="17"/>
      <c r="X223" s="30"/>
      <c r="Y223" s="10" t="s">
        <v>44</v>
      </c>
      <c r="Z223" s="11" t="str">
        <f t="shared" si="1"/>
        <v>{
    "id": "M2-NyO-26b-I-1-EN",
    "stimulus": "&lt;p&gt;Complete these additions with the help of the associative property.&lt;/p&gt;",
    "template": "&lt;table style=\"width: 100%;\"&gt;&lt;tbody&gt;&lt;tr&gt;&lt;td style=\"width: 50.0000%;text-align: center;border :0px;\"&gt;&lt;p&gt;{{Q1}} + &lt;b style=\"color: #E3360C\"&gt;{{Q2}}&lt;/b&gt; + &lt;b style=\"color: #E3360C\"&gt;{{Q3}}&lt;/b&gt;&lt;/p&gt;&lt;p&gt;{{Q1}} + {{response}} = {{T1}}&lt;/p&gt;&lt;/td&gt;&lt;td style=\"width: 50.0000%;text-align: center;border :0px;\"&gt;&lt;p&gt;&lt;b style=\"color: #E3360C\"&gt;{{Q1}}&lt;/b&gt; + &lt;b style=\"color: #E3360C\"&gt;{{Q2}}&lt;/b&gt; + {{Q3}}&lt;/p&gt;&lt;p&gt;{{response}} + {{Q3}} = {{T1}}&lt;/p&gt;&lt;/td&gt;&lt;/tr&gt;&lt;/tbody&gt;&lt;/table&gt;",
    "hint": "&lt;p&gt;The order in which the sums are done does not change the result.&lt;/p&gt;",
    "feedback": "&lt;p&gt;The order in which the sums are done does not change the result.&lt;/p&gt;",
    "seed": {
        "parameters": [
            {
                "name": "Q1",
                "label": null,
                "min": 10,
                "max": 20,
                "step": 1
            },
            {
                "name": "Q2",
                "label": null,
                "min": 10,
                "max": 20,
                "step": 1
            },
            {
                "name": "Q3",
                "label": null,
                "min": 1,
                "max": 9,
                "step": 1
            },
            {
                "name": "Q4",
                "label": null,
                "min": 10,
                "max": 20,
                "step": 1
            },
            {
                "name": "Q5",
                "label": null,
                "min": 10,
                "max": 20,
                "step": 1
            }
        ],
        "calculated": [
            {
                "name": "T1",
                "label": null,
                "function": "{{Q1}}+{{Q2}}+{{Q3}}",
                "temp": true
            },
            {
                "name": "T2",
                "label": null,
                "function": "{{Q2}}-{{Q3}}",
                "temp": true
            },
            {
                "name": "T3",
                "label": null,
                "function": "{{Q1}}-{{Q3}}",
                "temp": true
            },
            {
                "name": "A1",
                "label": "{{function}}",
                "function": "{{Q2}}+{{Q3}}"
            },
            {
                "name": "A2",
                "label": "{{function}}",
                "function": "{{Q1}}+{{Q2}}"
            },
            {
                "name": "A3",
                "label": "{{function}}",
                "function": "{{Q4}}",
                "incorrect": "true"
            },
            {
                "name": "A4",
                "label": "{{function}}",
                "function": "{{Q5}}",
                "incorrect": "true"
            }
        ],
        "uniques": true
    },
    "algorithm": {
        "name": "calculateOperation",
        "template": "Cloze with drag &amp; drop",
        "params": {
            "keyboard": "NUMERICAL"
        }
    }
}</v>
      </c>
      <c r="AA223" s="14" t="s">
        <v>935</v>
      </c>
      <c r="AB223" s="12" t="str">
        <f t="shared" si="2"/>
        <v>M2-NyO-26b-I-1</v>
      </c>
      <c r="AC223" s="12" t="str">
        <f t="shared" si="3"/>
        <v>M2-NyO-26b-I-1-EN</v>
      </c>
      <c r="AD223" s="10" t="s">
        <v>46</v>
      </c>
      <c r="AE223" s="18"/>
      <c r="AF223" s="18"/>
      <c r="AG223" s="10" t="s">
        <v>48</v>
      </c>
    </row>
    <row r="224" ht="75.0" customHeight="1">
      <c r="A224" s="6" t="s">
        <v>928</v>
      </c>
      <c r="B224" s="6" t="s">
        <v>929</v>
      </c>
      <c r="C224" s="6" t="s">
        <v>54</v>
      </c>
      <c r="D224" s="7" t="s">
        <v>35</v>
      </c>
      <c r="E224" s="6"/>
      <c r="F224" s="8" t="s">
        <v>930</v>
      </c>
      <c r="G224" s="8" t="s">
        <v>936</v>
      </c>
      <c r="H224" s="9"/>
      <c r="I224" s="6" t="s">
        <v>671</v>
      </c>
      <c r="J224" s="6" t="s">
        <v>78</v>
      </c>
      <c r="K224" s="9" t="s">
        <v>937</v>
      </c>
      <c r="L224" s="8" t="s">
        <v>938</v>
      </c>
      <c r="M224" s="10" t="s">
        <v>41</v>
      </c>
      <c r="N224" s="9" t="s">
        <v>934</v>
      </c>
      <c r="O224" s="9" t="s">
        <v>934</v>
      </c>
      <c r="P224" s="17"/>
      <c r="Q224" s="18"/>
      <c r="R224" s="17"/>
      <c r="S224" s="17"/>
      <c r="T224" s="17"/>
      <c r="U224" s="17"/>
      <c r="V224" s="17"/>
      <c r="W224" s="17"/>
      <c r="X224" s="30"/>
      <c r="Y224" s="10" t="s">
        <v>44</v>
      </c>
      <c r="Z224" s="11" t="str">
        <f t="shared" si="1"/>
        <v>{
    "id": "M2-NyO-26b-E-1-EN",
    "stimulus": "&lt;p&gt;Complete these additions with the help of the associative property.&lt;/p&gt;",
    "feedback": "&lt;p&gt;In the additions, the order of the addends does not change the result.&lt;/p&gt;",
    "hint": "&lt;p&gt;In the additions, the order of the addends does not change the result.&lt;/p&gt;",
    "template": "&lt;p&gt;&lt;table style=\"width: 100%;\"&gt;&lt;tbody&gt;&lt;tr&gt;&lt;td style=\"width: 50.0000%;text-align: center;border :0px;\"&gt;&lt;p&gt;{{Q1}} + &lt;b style=\"color: #E3360C\"&gt;{{Q2}}&lt;/b&gt; + &lt;b style=\"color: #E3360C\"&gt;{{Q3}}&lt;/b&gt;&lt;/p&gt;&lt;p&gt;{{Q1}} + {{response}} = {{response}}&lt;/p&gt;&lt;/td&gt;&lt;td style=\"width: 50.0000%;text-align: center;border :0px;\"&gt;&lt;p&gt;&lt;b style=\"color: #E3360C\"&gt;{{Q1}}&lt;/b&gt; + &lt;b style=\"color: #E3360C\"&gt;{{Q2}}&lt;/b&gt; + {{Q3}}&lt;/p&gt;&lt;p&gt;{{response}} + {{Q3}} = {{response}}&lt;/p&gt;&lt;/td&gt;&lt;/tr&gt;&lt;/tbody&gt;&lt;/table&gt;&lt;/p&gt;",
    "seed": {
        "parameters": [
            {
                "name": "Q1",
                "label": null,
                "min": 1,
                "max": 20,
                "step": 1
            },
            {
                "name": "Q2",
                "label": null,
                "min": 1,
                "max": 20,
                "step": 1
            },
            {
                "name": "Q3",
                "label": null,
                "min": 1,
                "max": 20,
                "step": 1
            }
        ],
        "calculated": [
            {
                "name": "A1",
                "label": "{{function}}",
                "function": "{{Q2}}+{{Q3}}"
            },
            {
                "name": "A2",
                "label": "{{function}}",
                "function": "{{Q1}}+{{Q2}}+{{Q3}}"
            },
            {
                "name": "A3",
                "label": "{{function}}",
                "function": "{{Q1}}+{{Q2}}"
            },
            {
                "name": "A4",
                "label": "{{function}}",
                "function": "{{Q1}}+{{Q2}}+{{Q3}}"
            }
        ],
        "uniques": true
    },
    "algorithm": {
        "name": "calculateOperation",
        "params": {
            "method": "equivLiteral",
            "keyboard": "NUMERICAL"
        }
    }
}</v>
      </c>
      <c r="AA224" s="14" t="s">
        <v>939</v>
      </c>
      <c r="AB224" s="12" t="str">
        <f t="shared" si="2"/>
        <v>M2-NyO-26b-E-1</v>
      </c>
      <c r="AC224" s="12" t="str">
        <f t="shared" si="3"/>
        <v>M2-NyO-26b-E-1-EN</v>
      </c>
      <c r="AD224" s="10" t="s">
        <v>46</v>
      </c>
      <c r="AE224" s="18"/>
      <c r="AF224" s="18"/>
      <c r="AG224" s="10" t="s">
        <v>48</v>
      </c>
    </row>
    <row r="225" ht="75.0" customHeight="1">
      <c r="A225" s="10" t="s">
        <v>940</v>
      </c>
      <c r="B225" s="10" t="s">
        <v>941</v>
      </c>
      <c r="C225" s="10" t="s">
        <v>34</v>
      </c>
      <c r="D225" s="7" t="s">
        <v>35</v>
      </c>
      <c r="E225" s="6"/>
      <c r="F225" s="8" t="s">
        <v>942</v>
      </c>
      <c r="G225" s="8" t="s">
        <v>943</v>
      </c>
      <c r="H225" s="9"/>
      <c r="I225" s="10" t="s">
        <v>671</v>
      </c>
      <c r="J225" s="10" t="s">
        <v>68</v>
      </c>
      <c r="K225" s="8" t="s">
        <v>944</v>
      </c>
      <c r="L225" s="8" t="s">
        <v>945</v>
      </c>
      <c r="M225" s="10" t="s">
        <v>41</v>
      </c>
      <c r="N225" s="8" t="s">
        <v>946</v>
      </c>
      <c r="O225" s="8" t="s">
        <v>947</v>
      </c>
      <c r="P225" s="17"/>
      <c r="Q225" s="18"/>
      <c r="R225" s="17"/>
      <c r="S225" s="17"/>
      <c r="T225" s="17"/>
      <c r="U225" s="17"/>
      <c r="V225" s="17"/>
      <c r="W225" s="17"/>
      <c r="X225" s="30"/>
      <c r="Y225" s="10" t="s">
        <v>44</v>
      </c>
      <c r="Z225" s="11" t="str">
        <f t="shared" si="1"/>
        <v>{
    "id": "M2-NyO-67a-I-1-EN",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center\"&gt;{{T1}} + {{T2}} = ...&lt;/p&gt;&lt;p style=\"text-align: center\"&gt;{{response}} + &lt;u&gt;{{Q2}}&lt;/u&gt; + {{Q4}} = &lt;u&gt;{{T3}}&lt;/u&gt; + {{response}} = {{T4}}&lt;/p&gt;",
            "seed": {
                "calculated": [
                    {
                        "name": "T1",
                        "label": "{{function}}",
                        "function": "{{Q1}}+{{Q3}}",
                        "temp": true
                    },
                    {
                        "name": "T2",
                        "label": "{{function}}",
                        "function": "{{Q2}}+{{Q4}}",
                        "temp": true
                    },
                    {
                        "name": "T3",
                        "label": "{{function}}",
                        "function": "{{Q1}}+{{Q2}}",
                        "temp": true
                    },
                    {
                        "name": "T4",
                        "label": "{{function}}",
                        "function": "{{Q1}}+{{Q2}}+{{Q3}}+{{Q4}}",
                        "temp": true
                    },
                    {
                        "name": "A1",
                        "label": "&lt;u&gt;{{Q1}}&lt;/u&gt; + {{Q3}}",
                        "function": ""
                    },
                    {
                        "name": "A2",
                        "label": "{{function}}",
                        "function": "{{Q3}}+{{Q4}}"
                    },
                    {
                        "name": "A3",
                        "label": "&lt;u&gt;{{Q1}}&lt;/u&gt; + {{Q5}}",
                        "function": "",
                        "incorrect": true
                    },
                    {
                        "name": "A4",
                        "label": "{{function}}",
                        "function": "{{Q3}}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"{{Q5}}*10+{{Q6}}",
                        "temp": true
                    },
                    {
                        "name": "T4",
                        "label": "{{function}}",
                        "function": "{{Q5}}*10",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5" s="14" t="s">
        <v>948</v>
      </c>
      <c r="AB225" s="12" t="str">
        <f t="shared" si="2"/>
        <v>M2-NyO-67a-I-1</v>
      </c>
      <c r="AC225" s="12" t="str">
        <f t="shared" si="3"/>
        <v>M2-NyO-67a-I-1-EN</v>
      </c>
      <c r="AD225" s="10" t="s">
        <v>46</v>
      </c>
      <c r="AE225" s="18"/>
      <c r="AF225" s="18"/>
      <c r="AG225" s="10" t="s">
        <v>48</v>
      </c>
    </row>
    <row r="226" ht="75.0" customHeight="1">
      <c r="A226" s="10" t="s">
        <v>940</v>
      </c>
      <c r="B226" s="10" t="s">
        <v>941</v>
      </c>
      <c r="C226" s="10" t="s">
        <v>34</v>
      </c>
      <c r="D226" s="7" t="s">
        <v>35</v>
      </c>
      <c r="E226" s="6"/>
      <c r="F226" s="8" t="s">
        <v>942</v>
      </c>
      <c r="G226" s="8" t="s">
        <v>949</v>
      </c>
      <c r="H226" s="9"/>
      <c r="I226" s="10" t="s">
        <v>671</v>
      </c>
      <c r="J226" s="10" t="s">
        <v>68</v>
      </c>
      <c r="K226" s="8" t="s">
        <v>944</v>
      </c>
      <c r="L226" s="8" t="s">
        <v>950</v>
      </c>
      <c r="M226" s="10" t="s">
        <v>41</v>
      </c>
      <c r="N226" s="8" t="s">
        <v>946</v>
      </c>
      <c r="O226" s="8" t="s">
        <v>947</v>
      </c>
      <c r="P226" s="17"/>
      <c r="Q226" s="18"/>
      <c r="R226" s="17"/>
      <c r="S226" s="17"/>
      <c r="T226" s="17"/>
      <c r="U226" s="17"/>
      <c r="V226" s="17"/>
      <c r="W226" s="17"/>
      <c r="X226" s="30"/>
      <c r="Y226" s="10" t="s">
        <v>44</v>
      </c>
      <c r="Z226" s="11" t="str">
        <f t="shared" si="1"/>
        <v>{
    "id": "M2-NyO-67a-I-2-EN",
    "seed": {
        "parameters": [
            {
                "name": "Q1",
                "label": null,
                "min": 10,
                "max": 50,
                "step": 10
            },
            {
                "name": "Q2",
                "label": null,
                "min": 10,
                "max": 50,
                "step": 10
            },
            {
                "name": "Q3",
                "label": null,
                "min": 1,
                "max": 9,
                "step": 1
            },
            {
                "name": "Q4",
                "label": null,
                "min": 1,
                "max": 9,
                "step": 1
            },
            {
                "name": "Q5",
                "label": null,
                "min": 1,
                "max": 9,
                "step": 1
            },
            {
                "name": "Q6",
                "label": null,
                "min": 1,
                "max": 9,
                "step": 1
            }
        ],
        "uniques": true
    },
    "scaffolding": [
        {
            "id": "step-0",
            "stimulus": "&lt;p&gt;Drag the missing numbers in this addition. Start by decomposing the number {{T1}}.&lt;/p&gt;",
            "template": "&lt;p style=\"text-align: center\"&gt;{{T2}} + {{T1}} = ?&lt;/p&gt;&lt;p style=\"text-align: center\"&gt;&lt;u&gt;{{Q2}}&lt;/u&gt; + {{Q4}} + {{response}} = {{response}} + {{T3}} = {{T4}}&lt;/p&gt;",
            "seed": {
                "calculated": [
                    {
                        "name": "T1",
                        "label": "{{function}}",
                        "function": "{{Q1}}+{{Q3}}",
                        "temp": true
                    },
                    {
                        "name": "T2",
                        "label": "{{function}}",
                        "function": "{{Q2}}+{{Q4}}",
                        "temp": true
                    },
                    {
                        "name": "T3",
                        "label": "{{function}}",
                        "function": "{{Q3}}+{{Q4}}",
                        "temp": true
                    },
                    {
                        "name": "T4",
                        "label": "{{function}}",
                        "function": "{{Q1}}+{{Q2}}+{{Q3}}+{{Q4}}",
                        "temp": true
                    },
                    {
                        "name": "A1",
                        "label": "&lt;u&gt;{{Q1}}&lt;/u&gt; + {{Q3}}",
                        "function": ""
                    },
                    {
                        "name": "A2",
                        "label": "&lt;u&gt;{{function}}&lt;/u&gt;",
                        "function": "{{Q1}}+{{Q2}}"
                    },
                    {
                        "name": "A3",
                        "label": "&lt;u&gt;{{Q1}}&lt;/u&gt; + {{Q5}}",
                        "function": "",
                        "incorrect": true
                    },
                    {
                        "name": "A4",
                        "label": "&lt;u&gt;{{function}}&lt;/u&gt;",
                        "function": "{{Q1}} + {{Q6}}",
                        "incorrect": true
                    }
                ]
            },
            "algorithm": {
                "name": "calculateOperation",
                "template": "Cloze with drag &amp; drop",
                "params": {
                    "keyboard": "NUMERICAL"
                }
            }
        },
        {
            "id": "step-1",
            "stimulus": "&lt;p&gt;Decompose these numbers into tens and ones following the example:&lt;/p&gt;&lt;p style=\"text-align: center\"&gt;{{T3}} = {{T4}} + {{Q6}}&lt;/p&gt;",
            "template": "&lt;p style=\"text-align: center\"&gt;{{T1}} = {{response}} + {{response}}&lt;/p&gt;&lt;p style=\"text-align: center\"&gt;{{T2}} = {{response}} + {{response}}&lt;/p&gt;",
            "seed": {
                "parameters": [],
                "calculated": [
                    {
                        "name": "T2",
                        "label": "{{function}}",
                        "function": "{{Q1}}+{{Q3}}",
                        "temp": true
                    },
                    {
                        "name": "T1",
                        "label": "{{function}}",
                        "function": "{{Q2}}+{{Q4}}",
                        "temp": true
                    },
                    {
                        "name": "T3",
                        "label": "{{function}}",
                        "function": "{{Q5}}*10+{{Q6}}",
                        "temp": true
                    },
                    {
                        "name": "T4",
                        "label": "{{function}}",
                        "function": "{{Q5}}*10",
                        "temp": true
                    },
                    {
                        "name": "A1",
                        "label": "{{function}}",
                        "function": "{{Q2}}"
                    },
                    {
                        "name": "A2",
                        "label": "{{function}}",
                        "function": "{{Q4}}"
                    },
                    {
                        "name": "A3",
                        "label": "{{function}}",
                        "function": "{{Q1}}"
                    },
                    {
                        "name": "A4",
                        "label": "{{function}}",
                        "function": "{{Q3}}"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"T2",
                        "label": "{{function}}",
                        "function": "{{Q1}}+{{Q3}}",
                        "temp": true
                    },
                    {
                        "name": "T1",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"T2",
                        "label": "{{function}}",
                        "function": "{{Q1}}+{{Q3}}",
                        "temp": true
                    },
                    {
                        "name": "T1",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6" s="14" t="s">
        <v>951</v>
      </c>
      <c r="AB226" s="12" t="str">
        <f t="shared" si="2"/>
        <v>M2-NyO-67a-I-2</v>
      </c>
      <c r="AC226" s="12" t="str">
        <f t="shared" si="3"/>
        <v>M2-NyO-67a-I-2-EN</v>
      </c>
      <c r="AD226" s="10" t="s">
        <v>46</v>
      </c>
      <c r="AE226" s="18"/>
      <c r="AF226" s="18"/>
      <c r="AG226" s="10" t="s">
        <v>48</v>
      </c>
    </row>
    <row r="227" ht="75.0" customHeight="1">
      <c r="A227" s="10" t="s">
        <v>940</v>
      </c>
      <c r="B227" s="10" t="s">
        <v>941</v>
      </c>
      <c r="C227" s="10" t="s">
        <v>54</v>
      </c>
      <c r="D227" s="7" t="s">
        <v>35</v>
      </c>
      <c r="E227" s="6"/>
      <c r="F227" s="8" t="s">
        <v>952</v>
      </c>
      <c r="G227" s="8" t="s">
        <v>943</v>
      </c>
      <c r="H227" s="9"/>
      <c r="I227" s="10" t="s">
        <v>671</v>
      </c>
      <c r="J227" s="10" t="s">
        <v>78</v>
      </c>
      <c r="K227" s="8" t="s">
        <v>953</v>
      </c>
      <c r="L227" s="8" t="s">
        <v>954</v>
      </c>
      <c r="M227" s="10" t="s">
        <v>41</v>
      </c>
      <c r="N227" s="9"/>
      <c r="O227" s="9"/>
      <c r="P227" s="17"/>
      <c r="Q227" s="18"/>
      <c r="R227" s="17"/>
      <c r="S227" s="17"/>
      <c r="T227" s="17"/>
      <c r="U227" s="17"/>
      <c r="V227" s="17"/>
      <c r="W227" s="17"/>
      <c r="X227" s="30"/>
      <c r="Y227" s="10" t="s">
        <v>44</v>
      </c>
      <c r="Z227" s="11" t="str">
        <f t="shared" si="1"/>
        <v>{
    "id": "M2-NyO-67a-E-1-EN",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center\"&gt;{{response}} + {{response}} + {{Q2}} + {{Q4}} = {{T3}} + {{response}}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"'{{Q1}}'"
                    },
                    {
                        "name": "A2",
                        "label": "{{function}}",
                        "function": "{{Q3}}"
                    },
                    {
                        "name": "A3",
                        "label": "{{function}}",
                        "function": "{{Q3}}+{{Q4}}"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7" s="14" t="s">
        <v>955</v>
      </c>
      <c r="AB227" s="12" t="str">
        <f t="shared" si="2"/>
        <v>M2-NyO-67a-E-1</v>
      </c>
      <c r="AC227" s="12" t="str">
        <f t="shared" si="3"/>
        <v>M2-NyO-67a-E-1-EN</v>
      </c>
      <c r="AD227" s="10" t="s">
        <v>46</v>
      </c>
      <c r="AE227" s="18"/>
      <c r="AF227" s="18"/>
      <c r="AG227" s="10" t="s">
        <v>48</v>
      </c>
    </row>
    <row r="228" ht="75.0" customHeight="1">
      <c r="A228" s="10" t="s">
        <v>940</v>
      </c>
      <c r="B228" s="10" t="s">
        <v>941</v>
      </c>
      <c r="C228" s="10" t="s">
        <v>54</v>
      </c>
      <c r="D228" s="7" t="s">
        <v>35</v>
      </c>
      <c r="E228" s="6"/>
      <c r="F228" s="8" t="s">
        <v>952</v>
      </c>
      <c r="G228" s="8" t="s">
        <v>949</v>
      </c>
      <c r="H228" s="9"/>
      <c r="I228" s="10" t="s">
        <v>671</v>
      </c>
      <c r="J228" s="10" t="s">
        <v>78</v>
      </c>
      <c r="K228" s="8" t="s">
        <v>953</v>
      </c>
      <c r="L228" s="8" t="s">
        <v>956</v>
      </c>
      <c r="M228" s="10" t="s">
        <v>41</v>
      </c>
      <c r="N228" s="9"/>
      <c r="O228" s="9"/>
      <c r="P228" s="17"/>
      <c r="Q228" s="18"/>
      <c r="R228" s="17"/>
      <c r="S228" s="17"/>
      <c r="T228" s="17"/>
      <c r="U228" s="17"/>
      <c r="V228" s="17"/>
      <c r="W228" s="17"/>
      <c r="X228" s="30"/>
      <c r="Y228" s="10" t="s">
        <v>44</v>
      </c>
      <c r="Z228" s="11" t="str">
        <f t="shared" si="1"/>
        <v>{
    "id": "M2-NyO-67a-E-2-EN",
    "seed": {
        "parameters": [
            {
                "name": "Q1",
                "label": null,
                "min": 10,
                "max": 50,
                "step": 10
            },
            {
                "name": "Q2",
                "label": null,
                "min": 10,
                "max": 50,
                "step": 10
            },
            {
                "name": "Q3",
                "label": null,
                "min": 1,
                "max": 9,
                "step": 1
            },
            {
                "name": "Q4",
                "label": null,
                "min": 1,
                "max": 9,
                "step": 1
            },
            {
                "name": "Q5",
                "label": null,
                "min": 10,
                "max": 50,
                "step": 10
            },
            {
                "name": "Q6",
                "label": null,
                "min": 10,
                "max": 50,
                "step": 10
            },
            {
                "name": "Q7",
                "label": null,
                "min": 1,
                "max": 9,
                "step": 1
            },
            {
                "name": "Q8",
                "label": null,
                "min": 1,
                "max": 9,
                "step": 1
            }
        ],
        "uniques": true
    },
    "scaffolding": [
        {
            "id": "step-0",
            "stimulus": "&lt;p&gt;Follow the example to solve this addition:&lt;/p&gt;&lt;p style=\"text-align: center\"&gt;&lt;span style=\"color:#1496FA\";&gt;{{T6}}&lt;/span&gt; + &lt;span style=\"color:#FA5A14\";&gt;{{T7}}&lt;/span&gt; = ?&lt;/p&gt;&lt;p style=\"text-align: center\"&gt;&lt;span style=\"color:#1496FA\";&gt;{{Q5}} + {{Q7}}&lt;/span&gt; + &lt;span style=\"color:#FA5A14\";&gt;{{Q6}} + {{Q8}}&lt;/span&gt; = {{T8}} + {{T9}} = {{T10}}&lt;/p&gt;",
            "template": "&lt;p style=\"text-align: center\"&gt;{{T1}} + {{T2}} = ?&lt;/p&gt;&lt;p style=\"text-align: center\"&gt;{{Q1}} + {{Q3}} + {{response}} + {{response}} = {{response}} + {{T4}} = {{T5}}&lt;/p&gt;",
            "seed": {
                "calculated": [
                    {
                        "name": "T1",
                        "label": "{{function}}",
                        "function": "{{Q1}}+{{Q3}}",
                        "temp": true
                    },
                    {
                        "name": "T2",
                        "label": "{{function}}",
                        "function": "{{Q2}}+{{Q4}}",
                        "temp": true
                    },
                    {
                        "name": "T3",
                        "label": "{{function}}",
                        "function": "{{Q1}}+{{Q2}}",
                        "temp": true
                    },
                    {
                        "name": "T4",
                        "label": "{{function}}",
                        "function": "{{Q3}}+{{Q4}}",
                        "temp": true
                    },
                    {
                        "name": "T5",
                        "label": "{{function}}",
                        "function": "{{Q1}}+{{Q2}}+{{Q3}}+{{Q4}}",
                        "temp": true
                    },
                    {
                        "name": "T6",
                        "label": "{{function}}",
                        "function": "{{Q5}}+{{Q7}}",
                        "temp": true
                    },
                    {
                        "name": "T7",
                        "label": "{{function}}",
                        "function": "{{Q6}}+{{Q8}}",
                        "temp": true
                    },
                    {
                        "name": "T8",
                        "label": "{{function}}",
                        "function": "{{Q5}}+{{Q6}}",
                        "temp": true
                    },
                    {
                        "name": "T9",
                        "label": "{{function}}",
                        "function": "{{Q7}}+{{Q8}}",
                        "temp": true
                    },
                    {
                        "name": "T10",
                        "label": "{{function}}",
                        "function": "{{Q5}}+{{Q6}}+{{Q7}}+{{Q8}}",
                        "temp": true
                    },
                    {
                        "name": "A1",
                        "label": "{{function}}",
                        "function": "{{Q2}}"
                    },
                    {
                        "name": "A2",
                        "label": "{{function}}",
                        "function": "{{Q4}}"
                    },
                    {
                        "name": "A3",
                        "label": "{{function}}",
                        "function": "{{Q1}}+{{Q2}}"
                    }
                ]
            },
            "algorithm": {
                "name": "calculateOperation",
                "params": {
                    "method": "equivSymbolic",
                    "keyboard": "NUMERICAL"
                }
            }
        },
        {
            "id": "step-1",
            "stimulus": "&lt;p&gt;Decompose these numbers into tens and ones following the example:&lt;/p&gt;&lt;p style=\"text-align: center\"&gt;{{T3}} = {{Q6}} + {{Q7}}&lt;/p&gt;",
            "template": "&lt;p style=\"text-align: center\"&gt;{{T1}} = {{response}} + {{response}}&lt;/p&gt;&lt;p style=\"text-align: center\"&gt;{{T2}} = {{response}} + {{response}}&lt;/p&gt;",
            "seed": {
                "parameters": [],
                "calculated": [
                    {
                        "name": "T1",
                        "label": "{{function}}",
                        "function": "{{Q1}}+{{Q3}}",
                        "temp": true
                    },
                    {
                        "name": "T2",
                        "label": "{{function}}",
                        "function": "{{Q2}}+{{Q4}}",
                        "temp": true
                    },
                    {
                        "name": "T3",
                        "label": "{{function}}",
                        "function": "{{Q7}}+{{Q6}}",
                        "temp": true
                    },
                    {
                        "name": "A1",
                        "label": "{{function}}",
                        "function": "{{Q1}}"
                    },
                    {
                        "name": "A2",
                        "label": "{{function}}",
                        "function": "{{Q3}}"
                    },
                    {
                        "name": "A3",
                        "label": "{{function}}",
                        "function": "{{Q2}}"
                    },
                    {
                        "name": "A4",
                        "label": "{{function}}",
                        "function": "{{Q4}}"
                    }
                ]
            },
            "algorithm": {
                "name": "calculateOperation",
                "params": {
                    "method": "equivLiteral",
                    "keyboard": "NUMERICAL"
                }
            }
        },
        {
            "id": "step-2",
            "stimulus": "&lt;p&gt;Calculate the addition of tens.&lt;/p&gt;&lt;p style=\"text-align: center\"&gt;{{T1}} = &lt;span style=\"color:#E3360C;\"&gt;{{Q1}}&lt;/span&gt; + {{Q3}}&lt;/p&gt;&lt;p style=\"text-align: center\"&gt;{{T2}} = &lt;span style=\"color:#E3360C;\"&gt;{{Q2}}&lt;/span&gt; + {{Q4}}&lt;/p&gt;",
            "template": "&lt;p style=\"text-align: center\"&gt;{{Q1}} + {{Q2}} = {{response}}&lt;/p&gt;",
            "seed": {
                "calculated": [
                    {
                        "name": "T1",
                        "label": "{{function}}",
                        "function": "{{Q1}}+{{Q3}}",
                        "temp": true
                    },
                    {
                        "name": "T2",
                        "label": "{{function}}",
                        "function": "{{Q2}}+{{Q4}}",
                        "temp": true
                    },
                    {
                        "name": "A1",
                        "label": "{{function}}",
                        "function": "{{Q1}}+{{Q2}}"
                    }
                ]
            },
            "algorithm": {
                "name": "calculateOperation",
                "params": {
                    "method": "equivLiteral",
                    "keyboard": "NUMERICAL"
                }
            }
        },
        {
            "id": "step-3",
            "stimulus": "&lt;p&gt;Then, add ones.&lt;/p&gt;&lt;p style=\"text-align: center\"&gt;{{T1}} = {{Q1}} + &lt;span style=\"color:#E3360C;\"&gt;{{Q3}}&lt;/span&gt;&lt;/p&gt;&lt;p style=\"text-align: center\"&gt;{{T2}} = {{Q2}} + &lt;span style=\"color:#E3360C;\"&gt;{{Q4}}&lt;/span&gt;&lt;/p&gt;",
            "template": "&lt;p style=\"text-align: center\"&gt;{{Q3}} + {{Q4}} = {{response}}&lt;/p&gt;",
            "seed": {
                "calculated": [
                    {
                        "name": "T1",
                        "label": "{{function}}",
                        "function": "{{Q1}}+{{Q3}}",
                        "temp": true
                    },
                    {
                        "name": "T2",
                        "label": "{{function}}",
                        "function": "{{Q2}}+{{Q4}}",
                        "temp": true
                    },
                    {
                        "name": "A1",
                        "label": "{{function}}",
                        "function": "{{Q3}}+{{Q4}}"
                    }
                ]
            },
            "algorithm": {
                "name": "calculateOperation",
                "params": {
                    "method": "equivLiteral",
                    "keyboard": "NUMERICAL"
                }
            }
        },
        {
            "id": "step-4",
            "stimulus": "&lt;p&gt;Finally, add the previous results.&lt;/p&gt;",
            "template": "&lt;p style=\"text-align: center\"&gt;{{T3}} + {{T4}} = {{response}}&lt;/p&gt;",
            "seed": {
                "calculated": [
                    {
                        "name": "T1",
                        "label": "{{function}}",
                        "function": "{{Q1}}+{{Q3}}",
                        "temp": true
                    },
                    {
                        "name": "T2",
                        "label": "{{function}}",
                        "function": "{{Q2}}+{{Q4}}",
                        "temp": true
                    },
                    {
                        "name": "T3",
                        "label": "{{function}}",
                        "function": "{{Q1}}+{{Q2}}",
                        "temp": true
                    },
                    {
                        "name": "T4",
                        "label": "{{function}}",
                        "function": "{{Q3}}+{{Q4}}",
                        "temp": true
                    },
                    {
                        "name": "A1",
                        "label": "{{function}}",
                        "function": "{{Q1}}+{{Q2}}+{{Q3}}+{{Q4}}"
                    }
                ]
            },
            "algorithm": {
                "name": "calculateOperation",
                "params": {
                    "method": "equivLiteral",
                    "keyboard": "NUMERICAL"
                }
            }
        }
    ]
}</v>
      </c>
      <c r="AA228" s="14" t="s">
        <v>957</v>
      </c>
      <c r="AB228" s="12" t="str">
        <f t="shared" si="2"/>
        <v>M2-NyO-67a-E-2</v>
      </c>
      <c r="AC228" s="12" t="str">
        <f t="shared" si="3"/>
        <v>M2-NyO-67a-E-2-EN</v>
      </c>
      <c r="AD228" s="10" t="s">
        <v>46</v>
      </c>
      <c r="AE228" s="18"/>
      <c r="AF228" s="18"/>
      <c r="AG228" s="10" t="s">
        <v>48</v>
      </c>
    </row>
    <row r="229" ht="75.0" customHeight="1">
      <c r="A229" s="10" t="s">
        <v>958</v>
      </c>
      <c r="B229" s="19" t="s">
        <v>959</v>
      </c>
      <c r="C229" s="10" t="s">
        <v>34</v>
      </c>
      <c r="D229" s="7" t="s">
        <v>35</v>
      </c>
      <c r="E229" s="6"/>
      <c r="F229" s="8" t="s">
        <v>960</v>
      </c>
      <c r="G229" s="8" t="s">
        <v>961</v>
      </c>
      <c r="H229" s="9"/>
      <c r="I229" s="10" t="s">
        <v>671</v>
      </c>
      <c r="J229" s="10" t="s">
        <v>75</v>
      </c>
      <c r="K229" s="8" t="s">
        <v>962</v>
      </c>
      <c r="L229" s="8" t="s">
        <v>963</v>
      </c>
      <c r="M229" s="10" t="s">
        <v>964</v>
      </c>
      <c r="N229" s="8" t="s">
        <v>965</v>
      </c>
      <c r="O229" s="8" t="s">
        <v>966</v>
      </c>
      <c r="P229" s="17"/>
      <c r="Q229" s="18"/>
      <c r="R229" s="17"/>
      <c r="S229" s="19"/>
      <c r="T229" s="17"/>
      <c r="U229" s="17"/>
      <c r="V229" s="17"/>
      <c r="W229" s="17"/>
      <c r="X229" s="30"/>
      <c r="Y229" s="10" t="s">
        <v>44</v>
      </c>
      <c r="Z229" s="11" t="str">
        <f t="shared" si="1"/>
        <v>{
    "id": "M2-NyO-67b-I-1-EN",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center\"&gt;{{T1}} + {{T2}} = ?&lt;/p&gt;&lt;p style=\"text-align: center\"&gt;{{response}}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29" s="14" t="s">
        <v>967</v>
      </c>
      <c r="AB229" s="12" t="str">
        <f t="shared" si="2"/>
        <v>M2-NyO-67b-I-1</v>
      </c>
      <c r="AC229" s="12" t="str">
        <f t="shared" si="3"/>
        <v>M2-NyO-67b-I-1-EN</v>
      </c>
      <c r="AD229" s="10" t="s">
        <v>46</v>
      </c>
      <c r="AE229" s="18"/>
      <c r="AF229" s="18"/>
      <c r="AG229" s="10" t="s">
        <v>48</v>
      </c>
    </row>
    <row r="230" ht="75.0" customHeight="1">
      <c r="A230" s="10" t="s">
        <v>958</v>
      </c>
      <c r="B230" s="19" t="s">
        <v>959</v>
      </c>
      <c r="C230" s="10" t="s">
        <v>34</v>
      </c>
      <c r="D230" s="7" t="s">
        <v>35</v>
      </c>
      <c r="E230" s="6"/>
      <c r="F230" s="8" t="s">
        <v>960</v>
      </c>
      <c r="G230" s="8" t="s">
        <v>968</v>
      </c>
      <c r="H230" s="9"/>
      <c r="I230" s="10" t="s">
        <v>671</v>
      </c>
      <c r="J230" s="10" t="s">
        <v>75</v>
      </c>
      <c r="K230" s="8" t="s">
        <v>969</v>
      </c>
      <c r="L230" s="8" t="s">
        <v>970</v>
      </c>
      <c r="M230" s="10" t="s">
        <v>964</v>
      </c>
      <c r="N230" s="9"/>
      <c r="O230" s="9"/>
      <c r="P230" s="17"/>
      <c r="Q230" s="18"/>
      <c r="R230" s="17"/>
      <c r="S230" s="19"/>
      <c r="T230" s="17"/>
      <c r="U230" s="17"/>
      <c r="V230" s="17"/>
      <c r="W230" s="17"/>
      <c r="X230" s="30"/>
      <c r="Y230" s="10" t="s">
        <v>44</v>
      </c>
      <c r="Z230" s="11" t="str">
        <f t="shared" si="1"/>
        <v>{
    "id": "M2-NyO-67b-I-2-EN",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"&lt;p&gt;What is the missing value in this addition? Take rounding into account.&lt;/p&gt;",
            "template": "&lt;p style=\"text-align: center\"&gt;{{T2}} + {{T1}}= ?&lt;/p&gt;&lt;p style=\"text-align: center\"&gt;{{T3}}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"group": 1
                    },
                    {
                        "name": "A2",
                        "label": "{{function}}",
                        "function": "{{Q1}}+{{Q5}}",
                        "incorrect": true,
                        "group": 1
                    },
                    {
                        "name": "A3",
                        "label": "{{function}}",
                        "function": "{{Q1}}+{{Q6}}",
                        "incorrect": true,
                        "group": 1
                    }
                ]
            },
            "algorithm": {
                "name": "groupResponses",
                "template": "Cloze with drop down"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0" s="14" t="s">
        <v>971</v>
      </c>
      <c r="AB230" s="12" t="str">
        <f t="shared" si="2"/>
        <v>M2-NyO-67b-I-2</v>
      </c>
      <c r="AC230" s="12" t="str">
        <f t="shared" si="3"/>
        <v>M2-NyO-67b-I-2-EN</v>
      </c>
      <c r="AD230" s="10" t="s">
        <v>46</v>
      </c>
      <c r="AE230" s="18"/>
      <c r="AF230" s="18"/>
      <c r="AG230" s="10" t="s">
        <v>48</v>
      </c>
    </row>
    <row r="231" ht="75.0" customHeight="1">
      <c r="A231" s="10" t="s">
        <v>958</v>
      </c>
      <c r="B231" s="19" t="s">
        <v>959</v>
      </c>
      <c r="C231" s="10" t="s">
        <v>54</v>
      </c>
      <c r="D231" s="7" t="s">
        <v>35</v>
      </c>
      <c r="E231" s="6"/>
      <c r="F231" s="8" t="s">
        <v>972</v>
      </c>
      <c r="G231" s="8" t="s">
        <v>961</v>
      </c>
      <c r="H231" s="9"/>
      <c r="I231" s="10" t="s">
        <v>671</v>
      </c>
      <c r="J231" s="10" t="s">
        <v>78</v>
      </c>
      <c r="K231" s="8" t="s">
        <v>973</v>
      </c>
      <c r="L231" s="8" t="s">
        <v>974</v>
      </c>
      <c r="M231" s="10" t="s">
        <v>964</v>
      </c>
      <c r="N231" s="9"/>
      <c r="O231" s="9"/>
      <c r="P231" s="17"/>
      <c r="Q231" s="18"/>
      <c r="R231" s="17"/>
      <c r="S231" s="17"/>
      <c r="T231" s="17"/>
      <c r="U231" s="17"/>
      <c r="V231" s="17"/>
      <c r="W231" s="17"/>
      <c r="X231" s="30"/>
      <c r="Y231" s="10" t="s">
        <v>44</v>
      </c>
      <c r="Z231" s="11" t="str">
        <f t="shared" si="1"/>
        <v>{
    "id": "M2-NyO-67b-E-1-EN",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center\"&gt;{{T1}} + {{T2}} = {{response}} + {{T3}}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center\"&gt;{{T1}} + {{T2}}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center\"&gt;{{T1}} + {{T2}} = ?&lt;/p&gt;&lt;p style=\"text-align: center\"&gt;... + {{T3}}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center\"&gt;{{T1}} + {{T2}} = ?&lt;/p&gt;&lt;p style=\"text-align: center\"&gt;{{T5}} + {{T3}}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1" s="14" t="s">
        <v>975</v>
      </c>
      <c r="AB231" s="12" t="str">
        <f t="shared" si="2"/>
        <v>M2-NyO-67b-E-1</v>
      </c>
      <c r="AC231" s="12" t="str">
        <f t="shared" si="3"/>
        <v>M2-NyO-67b-E-1-EN</v>
      </c>
      <c r="AD231" s="10" t="s">
        <v>46</v>
      </c>
      <c r="AE231" s="18"/>
      <c r="AF231" s="18"/>
      <c r="AG231" s="10" t="s">
        <v>48</v>
      </c>
    </row>
    <row r="232" ht="75.0" customHeight="1">
      <c r="A232" s="10" t="s">
        <v>958</v>
      </c>
      <c r="B232" s="19" t="s">
        <v>959</v>
      </c>
      <c r="C232" s="10" t="s">
        <v>54</v>
      </c>
      <c r="D232" s="7" t="s">
        <v>35</v>
      </c>
      <c r="E232" s="6"/>
      <c r="F232" s="8" t="s">
        <v>972</v>
      </c>
      <c r="G232" s="8" t="s">
        <v>968</v>
      </c>
      <c r="H232" s="9"/>
      <c r="I232" s="10" t="s">
        <v>671</v>
      </c>
      <c r="J232" s="10" t="s">
        <v>78</v>
      </c>
      <c r="K232" s="8" t="s">
        <v>973</v>
      </c>
      <c r="L232" s="8" t="s">
        <v>976</v>
      </c>
      <c r="M232" s="10" t="s">
        <v>964</v>
      </c>
      <c r="N232" s="9"/>
      <c r="O232" s="9"/>
      <c r="P232" s="17"/>
      <c r="Q232" s="18"/>
      <c r="R232" s="17"/>
      <c r="S232" s="17"/>
      <c r="T232" s="17"/>
      <c r="U232" s="17"/>
      <c r="V232" s="17"/>
      <c r="W232" s="17"/>
      <c r="X232" s="30"/>
      <c r="Y232" s="10" t="s">
        <v>44</v>
      </c>
      <c r="Z232" s="11" t="str">
        <f t="shared" si="1"/>
        <v>{
    "id": "M2-NyO-67b-E-2-EN",
    "seed": {
        "parameters": [
            {
                "name": "Q1",
                "label": null,
                "min": 10,
                "max": 50,
                "step": 1
            },
            {
                "name": "Q2",
                "label": null,
                "min": 10,
                "max": 50,
                "step": 1
            },
            {
                "name": "Q3",
                "label": null,
                "list": [
                    "-",
                    "+"
                ]
            },
            {
                "name": "Q4",
                "label": null,
                "list": [
                    1,
                    2
                ]
            },
            {
                "name": "Q5",
                "label": null,
                "min": 10,
                "max": 50,
                "step": 1
            },
            {
                "name": "Q6",
                "label": null,
                "min": 10,
                "max": 50,
                "step": 1
            },
            {
                "name": "Q7",
                "label": null,
                "list": [
                    1,
                    2
                ]
            }
        ],
        "uniques": true
    },
    "scaffolding": [
        {
            "id": "step-0",
            "stimulus": "&lt;p&gt;Complete this addition. Take rounding into account.&lt;/p&gt;",
            "template": "&lt;p style=\"text-align: center\"&gt;{{T2}} + {{T1}} = {{T3}} + {{response}} = {{T4}}&lt;/p&gt;",
            "seed": {
                "calculated": [
                    {
                        "name": "T1",
                        "label": "{{function}}",
                        "function": "{{Q1}}+{{Q2}}{{Q3}}{{Q4}}",
                        "temp": true
                    },
                    {
                        "name": "T3",
                        "label": "{{function}}",
                        "function": "math.ceil({{Q2}}/10)*10",
                        "temp": true
                    },
                    {
                        "name": "T2",
                        "label": "{{function}}",
                        "function": "{{T3}}-1*({{Q3}}{{Q4}})",
                        "temp": true
                    },
                    {
                        "name": "T4",
                        "label": "{{function}}",
                        "function": "{{Q1}}+{{Q2}}+{{T3}}",
                        "temp": true
                    },
                    {
                        "name": "A1",
                        "label": "{{function}}",
                        "function": "{{Q1}}+{{Q2}}"
                    }
                ]
            },
            "algorithm": {
                "name": "calculateOperation",
                "params": {
                    "method": "equivLiteral",
                    "keyboard": "NUMERICAL"
                }
            }
        },
        {
            "id": "step-1",
            "stimulus": "&lt;p&gt;Which operation is used to calculate the rounding of {{T2}}?&lt;/p&gt;&lt;p style=\"text-align: center\"&gt;{{T2}} + {{T1}} = ?&lt;/p&gt;",
            "seed": {
                "calculated": [
                    {
                        "name": "T1",
                        "label": "{{function}}",
                        "function": "{{Q1}}+{{Q2}}{{Q3}}{{Q4}}",
                        "temp": true
                    },
                    {
                        "name": "T3",
                        "label": "{{function}}",
                        "function": "math.ceil({{Q2}}/10)*10",
                        "temp": true
                    },
                    {
                        "name": "T2",
                        "label": "{{function}}",
                        "function": "{{T3}}-1*({{Q3}}{{Q4}})",
                        "temp": true
                    },
                    {
                        "name": "A1",
                        "label": "{{T2}} {{function}} {{Q4}} = {{T3}}",
                        "function": "if ('{{Q3}}' == '-') {'−'} else {'+'}",
                        "group": 1
                    },
                    {
                        "name": "A2",
                        "label": "{{T2}} {{function}} {{Q4}} = {{T3}}",
                        "function": "if ('{{Q3}}' == '-') {'+'} else {'−'}",
                        "group": 1,
                        "incorrect": true
                    },
                    {
                        "name": "A3",
                        "label": "{{T2}} {{function}} {{Q7}} = {{T3}}",
                        "function": "if ('{{Q3}}' == '-') {'−'} else {'+'}",
                        "group": 1,
                        "incorrect": true
                    }
                ]
            },
            "algorithm": {
                "name": "trueFalse",
                "template": "Multiple choice – standard",
                "params": {
                    "countCorrect": 1,
                    "countIncorrect": 2,
                    "showCheckIcon": false,
                    "columns": 3
                }
            }
        },
        {
            "id": "step-2",
            "stimulus": "&lt;p&gt;What operation is to be done with {{T1}} so that the result of the addition does not change?&lt;/p&gt;&lt;p style=\"text-align: center\"&gt;{{T2}} + {{T1}} = ?&lt;/p&gt;&lt;p style=\"text-align: center\"&gt;{{T3}} + ... = ?&lt;/p&gt;",
            "seed": {
                "calculated": [
                    {
                        "name": "T1",
                        "label": "{{function}}",
                        "function": "{{Q1}}+{{Q2}}{{Q3}}{{Q4}}",
                        "temp": true
                    },
                    {
                        "name": "T3",
                        "label": "{{function}}",
                        "function": "math.ceil({{Q2}}/10)*10",
                        "temp": true
                    },
                    {
                        "name": "T2",
                        "label": "{{function}}",
                        "function": "{{T3}}-1*({{Q3}}{{Q4}})",
                        "temp": true
                    },
                    {
                        "name": "A1",
                        "label": "{{T1}} {{function}} {{Q4}}",
                        "function": "if ('{{Q3}}' == '-') {'+'} else {'−'}"
                    },
                    {
                        "name": "A2",
                        "label": "{{T1}} {{function}} {{Q4}}",
                        "function": "if ('{{Q3}}' == '-') {'−'} else {'+'}",
                        "incorrect": true
                    },
                    {
                        "name": "A3",
                        "label": "{{T1}} {{function}} {{Q7}}",
                        "function": "if ('{{Q3}}' == '-') {'−'} else {'+'}",
                        "incorrect": true
                    }
                ]
            },
            "algorithm": {
                "name": "trueFalse",
                "template": "Multiple choice – standard",
                "params": {
                    "countCorrect": 1,
                    "countIncorrect": 2,
                    "showCheckIcon": false,
                    "columns": 3
                }
            }
        },
        {
            "id": "step-3",
            "stimulus": "&lt;p&gt;So, what is the result of this addition?&lt;/p&gt;&lt;p style=\"text-align: center\"&gt;{{T2}} + {{T1}} = ?&lt;/p&gt;&lt;p style=\"text-align: center\"&gt;{{T3}} + {{T5}} = ...&lt;/p&gt;",
            "seed": {
                "calculated": [
                    {
                        "name": "T1",
                        "label": "{{function}}",
                        "function": "{{Q1}}+{{Q2}}{{Q3}}{{Q4}}",
                        "temp": true
                    },
                    {
                        "name": "T3",
                        "label": "{{function}}",
                        "function": "math.ceil({{Q2}}/10)*10",
                        "temp": true
                    },
                    {
                        "name": "T2",
                        "label": "{{function}}",
                        "function": "{{T3}}-1*({{Q3}}{{Q4}})",
                        "temp": true
                    },
                    {
                        "name": "T4",
                        "label": "{{function}}",
                        "function": "{{Q1}}+{{Q2}}+{{T3}}",
                        "temp": true
                    },
                    {
                        "name": "T5",
                        "label": "{{function}}",
                        "function": "{{Q1}}+{{Q2}}",
                        "temp": true
                    },
                    {
                        "name": "A1",
                        "label": "{{function}}",
                        "function": "{{Q1}}+{{Q2}}+{{T3}}"
                    },
                    {
                        "name": "A2",
                        "label": "{{function}}",
                        "function": "{{Q1}}+{{Q2}}+{{T3}}{{Q3}}{{Q4}}",
                        "incorrect": true
                    },
                    {
                        "name": "A3",
                        "label": "{{function}}",
                        "function": "{{Q1}}+{{Q2}}+{{T3}}{{Q3}}{{Q7}}",
                        "incorrect": true
                    }
                ]
            },
            "algorithm": {
                "name": "trueFalse",
                "template": "Multiple choice – standard",
                "params": {
                    "countCorrect": 1,
                    "countIncorrect": 2,
                    "showCheckIcon": false,
                    "columns": 3
                }
            }
        }
    ]
}</v>
      </c>
      <c r="AA232" s="14" t="s">
        <v>977</v>
      </c>
      <c r="AB232" s="12" t="str">
        <f t="shared" si="2"/>
        <v>M2-NyO-67b-E-2</v>
      </c>
      <c r="AC232" s="12" t="str">
        <f t="shared" si="3"/>
        <v>M2-NyO-67b-E-2-EN</v>
      </c>
      <c r="AD232" s="10" t="s">
        <v>46</v>
      </c>
      <c r="AE232" s="18"/>
      <c r="AF232" s="18"/>
      <c r="AG232" s="10" t="s">
        <v>48</v>
      </c>
    </row>
    <row r="233" ht="75.0" customHeight="1">
      <c r="A233" s="10" t="s">
        <v>978</v>
      </c>
      <c r="B233" s="10" t="s">
        <v>979</v>
      </c>
      <c r="C233" s="10" t="s">
        <v>34</v>
      </c>
      <c r="D233" s="7" t="s">
        <v>35</v>
      </c>
      <c r="E233" s="6"/>
      <c r="F233" s="8" t="s">
        <v>980</v>
      </c>
      <c r="G233" s="8" t="s">
        <v>981</v>
      </c>
      <c r="H233" s="9"/>
      <c r="I233" s="10" t="s">
        <v>671</v>
      </c>
      <c r="J233" s="10" t="s">
        <v>75</v>
      </c>
      <c r="K233" s="8" t="s">
        <v>982</v>
      </c>
      <c r="L233" s="8" t="s">
        <v>983</v>
      </c>
      <c r="M233" s="10" t="s">
        <v>41</v>
      </c>
      <c r="N233" s="8" t="s">
        <v>984</v>
      </c>
      <c r="O233" s="8" t="s">
        <v>985</v>
      </c>
      <c r="P233" s="17"/>
      <c r="Q233" s="18"/>
      <c r="R233" s="17"/>
      <c r="S233" s="17"/>
      <c r="T233" s="17"/>
      <c r="U233" s="17"/>
      <c r="V233" s="17"/>
      <c r="W233" s="17"/>
      <c r="X233" s="30"/>
      <c r="Y233" s="10" t="s">
        <v>44</v>
      </c>
      <c r="Z233" s="11" t="str">
        <f t="shared" si="1"/>
        <v>{
    "id": "M2-NyO-64a-I-1-EN",
    "stimulus": "&lt;p&gt;Select the result of this subtraction.&lt;/p&gt;",
    "template": "&lt;p style=\"text-align: center\"&gt;{{T1}} − {{Q1}} = {{response}}&lt;/p&gt;",
    "hint": "&lt;p&gt;{{T1}} minus {{Q1}} equals...&lt;/p&gt;",
    "feedback": "&lt;p&gt;{{T1}} minus {{Q1}} equals {{A1}}.&lt;/p&gt;",
    "seed": {
        "parameters": [
            {
                "name": "Q1",
                "label": null,
                "min": 1,
                "max": 9,
                "step": 1
            },
            {
                "name": "Q2",
                "label": null,
                "min": 1,
                "max": 9,
                "step": 1
            },
            {
                "name": "Q3",
                "label": null,
                "min": 1,
                "max": 9,
                "step": 1
            },
            {
                "name": "Q4",
                "label": null,
                "min": 1,
                "max": 9,
                "step": 1
            }
        ],
        "calculated": [
            {
                "name": "T1",
                "label": "{{function}}",
                "function": "{{Q1}}+{{Q2}}",
                "temp": true
            },
            {
                "name": "A1",
                "label": "{{function}}",
                "function": "{{Q2}}",
                "group": 1
            },
            {
                "name": "A2",
                "label": "{{function}}",
                "function": "{{Q3}}",
                "incorrect": true,
                "group": 1
            },
            {
                "name": "A3",
                "label": "{{function}}",
                "function": "{{Q4}}",
                "incorrect": true,
                "group": 1
            }
        ],
        "uniques": true
    },
    "algorithm": {
        "name": "groupResponses",
        "template": "Cloze with drop down"
    }
}</v>
      </c>
      <c r="AA233" s="14" t="s">
        <v>986</v>
      </c>
      <c r="AB233" s="12" t="str">
        <f t="shared" si="2"/>
        <v>M2-NyO-64a-I-1</v>
      </c>
      <c r="AC233" s="12" t="str">
        <f t="shared" si="3"/>
        <v>M2-NyO-64a-I-1-EN</v>
      </c>
      <c r="AD233" s="18"/>
      <c r="AE233" s="18"/>
      <c r="AF233" s="18"/>
      <c r="AG233" s="10" t="s">
        <v>48</v>
      </c>
    </row>
    <row r="234" ht="75.0" customHeight="1">
      <c r="A234" s="10" t="s">
        <v>978</v>
      </c>
      <c r="B234" s="10" t="s">
        <v>979</v>
      </c>
      <c r="C234" s="10" t="s">
        <v>54</v>
      </c>
      <c r="D234" s="7" t="s">
        <v>35</v>
      </c>
      <c r="E234" s="6"/>
      <c r="F234" s="8" t="s">
        <v>987</v>
      </c>
      <c r="G234" s="8" t="s">
        <v>981</v>
      </c>
      <c r="H234" s="9"/>
      <c r="I234" s="10" t="s">
        <v>671</v>
      </c>
      <c r="J234" s="6" t="s">
        <v>78</v>
      </c>
      <c r="K234" s="9" t="s">
        <v>678</v>
      </c>
      <c r="L234" s="8" t="s">
        <v>988</v>
      </c>
      <c r="M234" s="10" t="s">
        <v>41</v>
      </c>
      <c r="N234" s="8" t="s">
        <v>984</v>
      </c>
      <c r="O234" s="8" t="s">
        <v>985</v>
      </c>
      <c r="P234" s="17"/>
      <c r="Q234" s="18"/>
      <c r="R234" s="17"/>
      <c r="S234" s="17"/>
      <c r="T234" s="17"/>
      <c r="U234" s="17"/>
      <c r="V234" s="17"/>
      <c r="W234" s="17"/>
      <c r="X234" s="30"/>
      <c r="Y234" s="10" t="s">
        <v>44</v>
      </c>
      <c r="Z234" s="11" t="str">
        <f t="shared" si="1"/>
        <v>{
    "id": "M2-NyO-64a-E-1-EN",
    "stimulus": "&lt;p&gt;What is the result of this subtraction?&lt;/p&gt;",
    "template": "&lt;p style=\"text-align: center\"&gt;{{T1}} − {{Q1}} = {{response}}&lt;/p&gt;",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4" s="14" t="s">
        <v>989</v>
      </c>
      <c r="AB234" s="12" t="str">
        <f t="shared" si="2"/>
        <v>M2-NyO-64a-E-1</v>
      </c>
      <c r="AC234" s="12" t="str">
        <f t="shared" si="3"/>
        <v>M2-NyO-64a-E-1-EN</v>
      </c>
      <c r="AD234" s="18"/>
      <c r="AE234" s="18"/>
      <c r="AF234" s="18"/>
      <c r="AG234" s="10" t="s">
        <v>48</v>
      </c>
    </row>
    <row r="235" ht="75.0" customHeight="1">
      <c r="A235" s="10" t="s">
        <v>978</v>
      </c>
      <c r="B235" s="10" t="s">
        <v>979</v>
      </c>
      <c r="C235" s="10" t="s">
        <v>681</v>
      </c>
      <c r="D235" s="7" t="s">
        <v>35</v>
      </c>
      <c r="E235" s="6"/>
      <c r="F235" s="8" t="s">
        <v>990</v>
      </c>
      <c r="G235" s="8" t="s">
        <v>991</v>
      </c>
      <c r="H235" s="9"/>
      <c r="I235" s="6" t="s">
        <v>671</v>
      </c>
      <c r="J235" s="6" t="s">
        <v>78</v>
      </c>
      <c r="K235" s="9" t="s">
        <v>678</v>
      </c>
      <c r="L235" s="8" t="s">
        <v>988</v>
      </c>
      <c r="M235" s="6" t="s">
        <v>41</v>
      </c>
      <c r="N235" s="8" t="s">
        <v>984</v>
      </c>
      <c r="O235" s="8" t="s">
        <v>985</v>
      </c>
      <c r="P235" s="17"/>
      <c r="Q235" s="18"/>
      <c r="R235" s="17"/>
      <c r="S235" s="17"/>
      <c r="T235" s="17"/>
      <c r="U235" s="17"/>
      <c r="V235" s="17"/>
      <c r="W235" s="17"/>
      <c r="X235" s="30"/>
      <c r="Y235" s="10" t="s">
        <v>44</v>
      </c>
      <c r="Z235" s="11" t="str">
        <f t="shared" si="1"/>
        <v>{
    "id": "M2-NyO-64a-A-1-EN",
    "stimulus": "&lt;p&gt;Emily has been given {{T1}} crossword puzzles and has solved {{Q1}}. How many does she have left to solve?&lt;/p&gt;",
    "template": "&lt;p&gt;She has {{response}} crossword puzzles left to solve.&lt;/p&gt;",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5" s="14" t="s">
        <v>992</v>
      </c>
      <c r="AB235" s="12" t="str">
        <f t="shared" si="2"/>
        <v>M2-NyO-64a-A-1</v>
      </c>
      <c r="AC235" s="12" t="str">
        <f t="shared" si="3"/>
        <v>M2-NyO-64a-A-1-EN</v>
      </c>
      <c r="AD235" s="18"/>
      <c r="AE235" s="18"/>
      <c r="AF235" s="18"/>
      <c r="AG235" s="10" t="s">
        <v>48</v>
      </c>
    </row>
    <row r="236" ht="75.0" customHeight="1">
      <c r="A236" s="10" t="s">
        <v>978</v>
      </c>
      <c r="B236" s="10" t="s">
        <v>979</v>
      </c>
      <c r="C236" s="10" t="s">
        <v>681</v>
      </c>
      <c r="D236" s="7" t="s">
        <v>35</v>
      </c>
      <c r="E236" s="6"/>
      <c r="F236" s="8" t="s">
        <v>993</v>
      </c>
      <c r="G236" s="8" t="s">
        <v>991</v>
      </c>
      <c r="H236" s="9"/>
      <c r="I236" s="6" t="s">
        <v>671</v>
      </c>
      <c r="J236" s="6" t="s">
        <v>78</v>
      </c>
      <c r="K236" s="9" t="s">
        <v>678</v>
      </c>
      <c r="L236" s="8" t="s">
        <v>988</v>
      </c>
      <c r="M236" s="6" t="s">
        <v>41</v>
      </c>
      <c r="N236" s="8" t="s">
        <v>984</v>
      </c>
      <c r="O236" s="8" t="s">
        <v>985</v>
      </c>
      <c r="P236" s="17"/>
      <c r="Q236" s="18"/>
      <c r="R236" s="17"/>
      <c r="S236" s="17"/>
      <c r="T236" s="17"/>
      <c r="U236" s="17"/>
      <c r="V236" s="17"/>
      <c r="W236" s="17"/>
      <c r="X236" s="30"/>
      <c r="Y236" s="10" t="s">
        <v>44</v>
      </c>
      <c r="Z236" s="11" t="str">
        <f t="shared" si="1"/>
        <v>{
    "id": "M2-NyO-64a-A-2-EN",
    "stimulus": "&lt;p&gt;A painter wants to present {{T1}} paintings at an exhibition. If he has already painted {{Q1}}, how many paintings does he still have to paint?&lt;/p&gt;",
    "template": "&lt;p&gt;{{response}} paintings remain to be painted.&lt;/p",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6" s="14" t="s">
        <v>994</v>
      </c>
      <c r="AB236" s="12" t="str">
        <f t="shared" si="2"/>
        <v>M2-NyO-64a-A-2</v>
      </c>
      <c r="AC236" s="12" t="str">
        <f t="shared" si="3"/>
        <v>M2-NyO-64a-A-2-EN</v>
      </c>
      <c r="AD236" s="18"/>
      <c r="AE236" s="18"/>
      <c r="AF236" s="18"/>
      <c r="AG236" s="10" t="s">
        <v>48</v>
      </c>
    </row>
    <row r="237" ht="75.0" customHeight="1">
      <c r="A237" s="10" t="s">
        <v>978</v>
      </c>
      <c r="B237" s="10" t="s">
        <v>979</v>
      </c>
      <c r="C237" s="10" t="s">
        <v>681</v>
      </c>
      <c r="D237" s="7" t="s">
        <v>35</v>
      </c>
      <c r="E237" s="6"/>
      <c r="F237" s="8" t="s">
        <v>995</v>
      </c>
      <c r="G237" s="8" t="s">
        <v>991</v>
      </c>
      <c r="H237" s="9"/>
      <c r="I237" s="6" t="s">
        <v>671</v>
      </c>
      <c r="J237" s="6" t="s">
        <v>78</v>
      </c>
      <c r="K237" s="9" t="s">
        <v>678</v>
      </c>
      <c r="L237" s="8" t="s">
        <v>988</v>
      </c>
      <c r="M237" s="6" t="s">
        <v>41</v>
      </c>
      <c r="N237" s="8" t="s">
        <v>984</v>
      </c>
      <c r="O237" s="8" t="s">
        <v>985</v>
      </c>
      <c r="P237" s="17"/>
      <c r="Q237" s="18"/>
      <c r="R237" s="17"/>
      <c r="S237" s="17"/>
      <c r="T237" s="17"/>
      <c r="U237" s="17"/>
      <c r="V237" s="17"/>
      <c r="W237" s="17"/>
      <c r="X237" s="30"/>
      <c r="Y237" s="10" t="s">
        <v>44</v>
      </c>
      <c r="Z237" s="11" t="str">
        <f t="shared" si="1"/>
        <v>{
    "id": "M2-NyO-64a-A-3-EN",
    "stimulus": "&lt;p&gt;Luis' mother is sorting out her son's {{T1}} shirts. {{Q1}} of them are dirty. How many are clean?&lt;/p&gt;",
    "template": "&lt;p&gt;{{response}} shirts are clean.&lt;/p&gt;",
    "hint": "&lt;p&gt;{{T1}} minus {{Q1}} equals...&lt;/p&gt;",
    "feedback": "&lt;p&gt;{{T1}} minus {{Q1}} equals {{A1}}.&lt;/p&gt;",
    "seed": {
        "parameters": [
            {
                "name": "Q1",
                "label": null,
                "min": 1,
                "max": 9,
                "step": 1
            },
            {
                "name": "Q2",
                "label": null,
                "min": 1,
                "max": 9,
                "step": 1
            }
        ],
        "calculated": [
            {
                "name": "T1",
                "label": "{{function}}",
                "function": "{{Q1}}+{{Q2}}",
                "temp": true
            },
            {
                "name": "A1",
                "label": "{{function}}",
                "function": "{{Q2}}"
            }
        ],
        "uniques": true
    },
    "algorithm": {
        "name": "calculateOperation",
        "params": {
            "method": "equivLiteral",
            "keyboard": "NUMERICAL"
        }
    }
}</v>
      </c>
      <c r="AA237" s="14" t="s">
        <v>996</v>
      </c>
      <c r="AB237" s="12" t="str">
        <f t="shared" si="2"/>
        <v>M2-NyO-64a-A-3</v>
      </c>
      <c r="AC237" s="12" t="str">
        <f t="shared" si="3"/>
        <v>M2-NyO-64a-A-3-EN</v>
      </c>
      <c r="AD237" s="18"/>
      <c r="AE237" s="18"/>
      <c r="AF237" s="18"/>
      <c r="AG237" s="10" t="s">
        <v>48</v>
      </c>
    </row>
    <row r="238" ht="75.0" customHeight="1">
      <c r="A238" s="6" t="s">
        <v>997</v>
      </c>
      <c r="B238" s="6" t="s">
        <v>998</v>
      </c>
      <c r="C238" s="6" t="s">
        <v>34</v>
      </c>
      <c r="D238" s="7" t="s">
        <v>35</v>
      </c>
      <c r="E238" s="6"/>
      <c r="F238" s="8" t="s">
        <v>999</v>
      </c>
      <c r="G238" s="9" t="s">
        <v>1000</v>
      </c>
      <c r="H238" s="9"/>
      <c r="I238" s="9"/>
      <c r="J238" s="6" t="s">
        <v>75</v>
      </c>
      <c r="K238" s="9" t="s">
        <v>1001</v>
      </c>
      <c r="L238" s="9" t="s">
        <v>1002</v>
      </c>
      <c r="M238" s="6" t="s">
        <v>41</v>
      </c>
      <c r="N238" s="9" t="s">
        <v>1003</v>
      </c>
      <c r="O238" s="8" t="s">
        <v>1004</v>
      </c>
      <c r="P238" s="42"/>
      <c r="Q238" s="18"/>
      <c r="R238" s="17"/>
      <c r="S238" s="17"/>
      <c r="T238" s="17"/>
      <c r="U238" s="17"/>
      <c r="V238" s="17"/>
      <c r="W238" s="17"/>
      <c r="X238" s="30"/>
      <c r="Y238" s="10" t="s">
        <v>44</v>
      </c>
      <c r="Z238" s="11" t="str">
        <f t="shared" si="1"/>
        <v>{
    "id": "M2-NyO-27a-I-1-EN",
    "stimulus": "&lt;p&gt;Look at this subtraction and choose the correct option.&lt;/p&gt;&lt;p style=\"text-align: center\"&gt;{{T1}} − {{Q2}} = {{Q1}}&lt;/p&gt;",
    "template": "&lt;p&gt;{{Q1}}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difference",
                "function": "",
                "group": 1
            },
            {
                "name": "A2",
                "label": "the minuend",
                "function": "",
                "group": 1,
                "incorrect": true
            },
            {
                "name": "A3",
                "label": "the subtrahend",
                "function": "",
                "group": 1,
                "incorrect": true
            }
        ],
        "uniques": true
    },
    "algorithm": {
        "name": "groupResponses",
        "template": "Cloze with drop down"
    }
}</v>
      </c>
      <c r="AA238" s="14" t="s">
        <v>1005</v>
      </c>
      <c r="AB238" s="12" t="str">
        <f t="shared" si="2"/>
        <v>M2-NyO-27a-I-1</v>
      </c>
      <c r="AC238" s="12" t="str">
        <f t="shared" si="3"/>
        <v>M2-NyO-27a-I-1-EN</v>
      </c>
      <c r="AD238" s="10" t="s">
        <v>46</v>
      </c>
      <c r="AE238" s="18"/>
      <c r="AF238" s="10" t="s">
        <v>47</v>
      </c>
      <c r="AG238" s="10" t="s">
        <v>48</v>
      </c>
    </row>
    <row r="239" ht="75.0" customHeight="1">
      <c r="A239" s="6" t="s">
        <v>997</v>
      </c>
      <c r="B239" s="6" t="s">
        <v>998</v>
      </c>
      <c r="C239" s="6" t="s">
        <v>34</v>
      </c>
      <c r="D239" s="7" t="s">
        <v>35</v>
      </c>
      <c r="E239" s="6"/>
      <c r="F239" s="8" t="s">
        <v>999</v>
      </c>
      <c r="G239" s="9" t="s">
        <v>1006</v>
      </c>
      <c r="H239" s="9"/>
      <c r="I239" s="9"/>
      <c r="J239" s="6" t="s">
        <v>75</v>
      </c>
      <c r="K239" s="9" t="s">
        <v>1001</v>
      </c>
      <c r="L239" s="9" t="s">
        <v>1007</v>
      </c>
      <c r="M239" s="6" t="s">
        <v>41</v>
      </c>
      <c r="N239" s="9" t="s">
        <v>1003</v>
      </c>
      <c r="O239" s="8" t="s">
        <v>1004</v>
      </c>
      <c r="P239" s="42"/>
      <c r="Q239" s="18"/>
      <c r="R239" s="17"/>
      <c r="S239" s="17"/>
      <c r="T239" s="17"/>
      <c r="U239" s="17"/>
      <c r="V239" s="17"/>
      <c r="W239" s="17"/>
      <c r="X239" s="30"/>
      <c r="Y239" s="10" t="s">
        <v>44</v>
      </c>
      <c r="Z239" s="11" t="str">
        <f t="shared" si="1"/>
        <v>{
    "id": "M2-NyO-27a-I-2-EN",
    "stimulus": "&lt;p&gt;Look at this subtraction and choose the correct option.&lt;/p&gt;&lt;p style=\"text-align: center\"&gt;{{T1}} − {{Q2}} = {{Q1}}&lt;/p&gt;",
    "template": "&lt;p&gt;{{Q2}} is {{response}}.&lt;/p&gt;",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subtrahend",
                "function": "",
                "group": 1
            },
            {
                "name": "A2",
                "label": "the minuend",
                "function": "",
                "group": 1,
                "incorrect": true
            },
            {
                "name": "A3",
                "label": "the difference",
                "function": "",
                "group": 1,
                "incorrect": true
            }
        ],
        "uniques": true
    },
    "algorithm": {
        "name": "groupResponses",
        "template": "Cloze with drop down"
    }
}</v>
      </c>
      <c r="AA239" s="14" t="s">
        <v>1008</v>
      </c>
      <c r="AB239" s="12" t="str">
        <f t="shared" si="2"/>
        <v>M2-NyO-27a-I-2</v>
      </c>
      <c r="AC239" s="12" t="str">
        <f t="shared" si="3"/>
        <v>M2-NyO-27a-I-2-EN</v>
      </c>
      <c r="AD239" s="10" t="s">
        <v>46</v>
      </c>
      <c r="AE239" s="18"/>
      <c r="AF239" s="10" t="s">
        <v>47</v>
      </c>
      <c r="AG239" s="10" t="s">
        <v>48</v>
      </c>
    </row>
    <row r="240" ht="75.0" customHeight="1">
      <c r="A240" s="6" t="s">
        <v>997</v>
      </c>
      <c r="B240" s="6" t="s">
        <v>998</v>
      </c>
      <c r="C240" s="6" t="s">
        <v>34</v>
      </c>
      <c r="D240" s="7" t="s">
        <v>35</v>
      </c>
      <c r="E240" s="6"/>
      <c r="F240" s="8" t="s">
        <v>999</v>
      </c>
      <c r="G240" s="9" t="s">
        <v>1009</v>
      </c>
      <c r="H240" s="9"/>
      <c r="I240" s="9"/>
      <c r="J240" s="6" t="s">
        <v>75</v>
      </c>
      <c r="K240" s="9" t="s">
        <v>1001</v>
      </c>
      <c r="L240" s="9" t="s">
        <v>1010</v>
      </c>
      <c r="M240" s="6" t="s">
        <v>41</v>
      </c>
      <c r="N240" s="9" t="s">
        <v>1003</v>
      </c>
      <c r="O240" s="8" t="s">
        <v>1004</v>
      </c>
      <c r="P240" s="42"/>
      <c r="Q240" s="18"/>
      <c r="R240" s="17"/>
      <c r="S240" s="17"/>
      <c r="T240" s="17"/>
      <c r="U240" s="17"/>
      <c r="V240" s="17"/>
      <c r="W240" s="17"/>
      <c r="X240" s="30"/>
      <c r="Y240" s="10" t="s">
        <v>44</v>
      </c>
      <c r="Z240" s="11" t="str">
        <f t="shared" si="1"/>
        <v>{
    "id": "M2-NyO-27a-I-3-EN",
    "stimulus": "&lt;p&gt;Look at this subtraction and choose the correct option.&lt;/p&gt;&lt;p style=\"text-align: center\"&gt;{{T1}} − {{Q2}} = {{Q1}}&lt;/p&gt;",
    "template": "{{T1}} is {{response}}.",
    "hint": "&lt;p style=\"text-align: center\"&gt;minuend - subtrahend = difference&lt;/p&gt;",
    "feedback": "&lt;p style=\"text-align: center\"&gt;minuend - subtrahend = difference&lt;/p&gt;",
    "seed": {
        "parameters": [
            {
                "name": "Q1",
                "label": null,
                "min": 1,
                "max": 9,
                "step": 1
            },
            {
                "name": "Q2",
                "label": null,
                "min": 1,
                "max": 9,
                "step": 1
            }
        ],
        "calculated": [
            {
                "name": "T1",
                "label": "{{function}}",
                "function": "{{Q1}}+{{Q2}}",
                "temp": true
            },
            {
                "name": "A1",
                "label": "the minuend",
                "function": "",
                "group": 1
            },
            {
                "name": "A2",
                "label": "the subtrahend",
                "function": "",
                "group": 1,
                "incorrect": true
            },
            {
                "name": "A3",
                "label": "the difference",
                "function": "",
                "group": 1,
                "incorrect": true
            }
        ],
        "uniques": true
    },
    "algorithm": {
        "name": "groupResponses",
        "template": "Cloze with drop down"
    }
}</v>
      </c>
      <c r="AA240" s="14" t="s">
        <v>1011</v>
      </c>
      <c r="AB240" s="12" t="str">
        <f t="shared" si="2"/>
        <v>M2-NyO-27a-I-3</v>
      </c>
      <c r="AC240" s="12" t="str">
        <f t="shared" si="3"/>
        <v>M2-NyO-27a-I-3-EN</v>
      </c>
      <c r="AD240" s="10" t="s">
        <v>46</v>
      </c>
      <c r="AE240" s="18"/>
      <c r="AF240" s="10" t="s">
        <v>47</v>
      </c>
      <c r="AG240" s="10" t="s">
        <v>48</v>
      </c>
    </row>
    <row r="241" ht="75.0" customHeight="1">
      <c r="A241" s="6" t="s">
        <v>997</v>
      </c>
      <c r="B241" s="6" t="s">
        <v>998</v>
      </c>
      <c r="C241" s="6" t="s">
        <v>54</v>
      </c>
      <c r="D241" s="7" t="s">
        <v>35</v>
      </c>
      <c r="E241" s="6"/>
      <c r="F241" s="8" t="s">
        <v>1012</v>
      </c>
      <c r="G241" s="9" t="s">
        <v>1013</v>
      </c>
      <c r="H241" s="9"/>
      <c r="I241" s="9"/>
      <c r="J241" s="6" t="s">
        <v>78</v>
      </c>
      <c r="K241" s="9" t="s">
        <v>1001</v>
      </c>
      <c r="L241" s="9" t="s">
        <v>1014</v>
      </c>
      <c r="M241" s="6" t="s">
        <v>41</v>
      </c>
      <c r="N241" s="9" t="s">
        <v>1003</v>
      </c>
      <c r="O241" s="8" t="s">
        <v>1004</v>
      </c>
      <c r="P241" s="42"/>
      <c r="Q241" s="18"/>
      <c r="R241" s="17"/>
      <c r="S241" s="17"/>
      <c r="T241" s="17"/>
      <c r="U241" s="17"/>
      <c r="V241" s="17"/>
      <c r="W241" s="17"/>
      <c r="X241" s="30"/>
      <c r="Y241" s="10" t="s">
        <v>44</v>
      </c>
      <c r="Z241" s="11" t="str">
        <f t="shared" si="1"/>
        <v>{
    "id": "M2-NyO-27a-E-1-EN",
    "stimulus": "&lt;p&gt;Type the subtrahend of this subtraction.&lt;/p&gt;&lt;p style=\"text-align: center\"&gt;{{T1}} − {{Q2}} = {{Q1}}&lt;/p&gt;",
    "feedback": "&lt;p style=\"text-align: center\"&gt;minuend − subtrahend = difference&lt;/p&gt;",
    "hint": "&lt;p style=\"text-align: center\"&gt;minuend − subtrahend = difference&lt;/p&gt;",
    "template": "&lt;p&gt;The subtrahend is {{response}}.&lt;/p&gt;",
    "seed": {
        "parameters": [
            {
                "name": "Q1",
                "label": null,
                "min": 1,
                "max": 9,
                "step": 1
            },
            {
                "name": "Q2",
                "label": null,
                "min": 1,
                "max": 9,
                "step": 1
            }
        ],
        "calculated": [
            {
                "name": "T1",
                "label": null,
                "function": "{{Q1}}+{{Q2}}",
                "temp": true
            },
            {
                "name": "A1",
                "label": null,
                "function": "{{Q2}}"
            }
        ],
        "uniques": true
    },
    "algorithm": {
        "name": "calculateOperation",
        "params": {
            "method": "equivLiteral",
            "keyboard": "NUMERICAL"
        }
    }
}</v>
      </c>
      <c r="AA241" s="14" t="s">
        <v>1015</v>
      </c>
      <c r="AB241" s="12" t="str">
        <f t="shared" si="2"/>
        <v>M2-NyO-27a-E-1</v>
      </c>
      <c r="AC241" s="12" t="str">
        <f t="shared" si="3"/>
        <v>M2-NyO-27a-E-1-EN</v>
      </c>
      <c r="AD241" s="10" t="s">
        <v>46</v>
      </c>
      <c r="AE241" s="18"/>
      <c r="AF241" s="10" t="s">
        <v>47</v>
      </c>
      <c r="AG241" s="10" t="s">
        <v>48</v>
      </c>
    </row>
    <row r="242" ht="75.0" customHeight="1">
      <c r="A242" s="6" t="s">
        <v>997</v>
      </c>
      <c r="B242" s="6" t="s">
        <v>998</v>
      </c>
      <c r="C242" s="10" t="s">
        <v>54</v>
      </c>
      <c r="D242" s="7" t="s">
        <v>35</v>
      </c>
      <c r="E242" s="6"/>
      <c r="F242" s="8" t="s">
        <v>1016</v>
      </c>
      <c r="G242" s="9" t="s">
        <v>1017</v>
      </c>
      <c r="H242" s="9"/>
      <c r="I242" s="9"/>
      <c r="J242" s="6" t="s">
        <v>78</v>
      </c>
      <c r="K242" s="9" t="s">
        <v>1001</v>
      </c>
      <c r="L242" s="9" t="s">
        <v>1018</v>
      </c>
      <c r="M242" s="18" t="s">
        <v>41</v>
      </c>
      <c r="N242" s="30" t="s">
        <v>1003</v>
      </c>
      <c r="O242" s="8" t="s">
        <v>1004</v>
      </c>
      <c r="P242" s="17"/>
      <c r="Q242" s="18"/>
      <c r="R242" s="17"/>
      <c r="S242" s="17"/>
      <c r="T242" s="17"/>
      <c r="U242" s="17"/>
      <c r="V242" s="17"/>
      <c r="W242" s="17"/>
      <c r="X242" s="18"/>
      <c r="Y242" s="10" t="s">
        <v>44</v>
      </c>
      <c r="Z242" s="11" t="str">
        <f t="shared" si="1"/>
        <v>{
    "id": "M2-NyO-27a-E-2-EN",
    "stimulus": "&lt;p&gt;Type the difference of this subtraction.&lt;/p&gt;&lt;p style=\"text-align: center\"&gt;{{T1}} − {{Q2}} = {{Q1}}&lt;/p&gt;",
    "feedback": "&lt;p style=\"text-align: center\"&gt;minuend − subtrahend = difference&lt;/p&gt;",
    "hint": "&lt;p style=\"text-align: center\"&gt;minuend − subtrahend = difference&lt;/p&gt;",
    "template": "&lt;p&gt;The difference is {{response}}.&lt;/p&gt;",
    "seed": {
        "parameters": [
            {
                "name": "Q1",
                "label": null,
                "min": 1,
                "max": 9,
                "step": 1
            },
            {
                "name": "Q2",
                "label": null,
                "min": 1,
                "max": 9,
                "step": 1
            }
        ],
        "calculated": [
            {
                "name": "T1",
                "label": null,
                "function": "{{Q1}}+{{Q2}}",
                "temp": true
            },
            {
                "name": "A1",
                "label": null,
                "function": "{{Q1}}"
            }
        ],
        "uniques": true
    },
    "algorithm": {
        "name": "calculateOperation",
        "params": {
            "method": "equivLiteral",
            "keyboard": "NUMERICAL"
        }
    }
}</v>
      </c>
      <c r="AA242" s="14" t="s">
        <v>1019</v>
      </c>
      <c r="AB242" s="12" t="str">
        <f t="shared" si="2"/>
        <v>M2-NyO-27a-E-2</v>
      </c>
      <c r="AC242" s="12" t="str">
        <f t="shared" si="3"/>
        <v>M2-NyO-27a-E-2-EN</v>
      </c>
      <c r="AD242" s="10" t="s">
        <v>46</v>
      </c>
      <c r="AE242" s="18"/>
      <c r="AF242" s="10" t="s">
        <v>47</v>
      </c>
      <c r="AG242" s="10" t="s">
        <v>48</v>
      </c>
    </row>
    <row r="243" ht="75.0" customHeight="1">
      <c r="A243" s="6" t="s">
        <v>997</v>
      </c>
      <c r="B243" s="6" t="s">
        <v>998</v>
      </c>
      <c r="C243" s="10" t="s">
        <v>54</v>
      </c>
      <c r="D243" s="7" t="s">
        <v>35</v>
      </c>
      <c r="E243" s="6"/>
      <c r="F243" s="8" t="s">
        <v>1020</v>
      </c>
      <c r="G243" s="8" t="s">
        <v>1021</v>
      </c>
      <c r="H243" s="9"/>
      <c r="I243" s="9"/>
      <c r="J243" s="6" t="s">
        <v>78</v>
      </c>
      <c r="K243" s="9" t="s">
        <v>1001</v>
      </c>
      <c r="L243" s="9" t="s">
        <v>1022</v>
      </c>
      <c r="M243" s="18" t="s">
        <v>41</v>
      </c>
      <c r="N243" s="30" t="s">
        <v>1003</v>
      </c>
      <c r="O243" s="8" t="s">
        <v>1004</v>
      </c>
      <c r="P243" s="17"/>
      <c r="Q243" s="18"/>
      <c r="R243" s="17"/>
      <c r="S243" s="17"/>
      <c r="T243" s="17"/>
      <c r="U243" s="17"/>
      <c r="V243" s="17"/>
      <c r="W243" s="17"/>
      <c r="X243" s="18"/>
      <c r="Y243" s="10" t="s">
        <v>44</v>
      </c>
      <c r="Z243" s="11" t="str">
        <f t="shared" si="1"/>
        <v>{
    "id": "M2-NyO-27a-E-3-EN",
    "stimulus": "&lt;p&gt;Type the minuend of this subtraction.&lt;/p&gt;&lt;p style=\"text-align: center\"&gt;{{T1}} − {{Q2}} = {{Q1}}&lt;/p&gt;",
    "feedback": "&lt;p style=\"text-align: center\"&gt;minuend − subtrahend = difference&lt;/p&gt;",
    "hint": "&lt;p style=\"text-align: center\"&gt;minuend − subtrahend = difference&lt;/p&gt;",
    "template": "&lt;p&gt;The minuend is {{response}}.&lt;/p&gt;",
    "seed": {
        "parameters": [
            {
                "name": "Q1",
                "label": null,
                "min": 1,
                "max": 9,
                "step": 1
            },
            {
                "name": "Q2",
                "label": null,
                "min": 1,
                "max": 9,
                "step": 1
            }
        ],
        "calculated": [
            {
                "name": "T1",
                "label": null,
                "function": "{{Q1}}+{{Q2}}",
                "temp": true
            },
            {
                "name": "A1",
                "label": null,
                "function": "{{T1}}"
            }
        ],
        "uniques": true
    },
    "algorithm": {
        "name": "calculateOperation",
        "params": {
            "method": "equivLiteral",
            "keyboard": "NUMERICAL"
        }
    }
}</v>
      </c>
      <c r="AA243" s="14" t="s">
        <v>1023</v>
      </c>
      <c r="AB243" s="12" t="str">
        <f t="shared" si="2"/>
        <v>M2-NyO-27a-E-3</v>
      </c>
      <c r="AC243" s="12" t="str">
        <f t="shared" si="3"/>
        <v>M2-NyO-27a-E-3-EN</v>
      </c>
      <c r="AD243" s="10" t="s">
        <v>46</v>
      </c>
      <c r="AE243" s="18"/>
      <c r="AF243" s="10" t="s">
        <v>47</v>
      </c>
      <c r="AG243" s="10" t="s">
        <v>48</v>
      </c>
    </row>
    <row r="244" ht="75.0" customHeight="1">
      <c r="A244" s="6" t="s">
        <v>1024</v>
      </c>
      <c r="B244" s="6" t="s">
        <v>1025</v>
      </c>
      <c r="C244" s="6" t="s">
        <v>34</v>
      </c>
      <c r="D244" s="7" t="s">
        <v>35</v>
      </c>
      <c r="E244" s="6"/>
      <c r="F244" s="8" t="s">
        <v>1026</v>
      </c>
      <c r="G244" s="9"/>
      <c r="H244" s="9"/>
      <c r="I244" s="9"/>
      <c r="J244" s="6" t="s">
        <v>50</v>
      </c>
      <c r="K244" s="9" t="s">
        <v>1027</v>
      </c>
      <c r="L244" s="8" t="s">
        <v>1028</v>
      </c>
      <c r="M244" s="30" t="s">
        <v>41</v>
      </c>
      <c r="N244" s="30" t="s">
        <v>1029</v>
      </c>
      <c r="O244" s="8" t="s">
        <v>1029</v>
      </c>
      <c r="P244" s="17"/>
      <c r="Q244" s="18"/>
      <c r="R244" s="17"/>
      <c r="S244" s="17"/>
      <c r="T244" s="17"/>
      <c r="U244" s="17"/>
      <c r="V244" s="17"/>
      <c r="W244" s="17"/>
      <c r="X244" s="18"/>
      <c r="Y244" s="10" t="s">
        <v>44</v>
      </c>
      <c r="Z244" s="11" t="str">
        <f t="shared" si="1"/>
        <v>{
    "id": "M2-NyO-27b-I-1-EN",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"&lt;p&gt;Choose the correct result of this subtraction:&lt;/p&gt;&lt;p style=\"text-align: center\"&gt;{{T1}} − {{T20}} = ...&lt;/p&gt;",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4" s="38" t="s">
        <v>1030</v>
      </c>
      <c r="AB244" s="12" t="str">
        <f t="shared" si="2"/>
        <v>M2-NyO-27b-I-1</v>
      </c>
      <c r="AC244" s="12" t="str">
        <f t="shared" si="3"/>
        <v>M2-NyO-27b-I-1-EN</v>
      </c>
      <c r="AD244" s="10" t="s">
        <v>46</v>
      </c>
      <c r="AE244" s="10" t="s">
        <v>521</v>
      </c>
      <c r="AF244" s="10" t="s">
        <v>47</v>
      </c>
      <c r="AG244" s="10" t="s">
        <v>48</v>
      </c>
    </row>
    <row r="245" ht="75.0" customHeight="1">
      <c r="A245" s="6" t="s">
        <v>1024</v>
      </c>
      <c r="B245" s="6" t="s">
        <v>1025</v>
      </c>
      <c r="C245" s="6" t="s">
        <v>54</v>
      </c>
      <c r="D245" s="7" t="s">
        <v>35</v>
      </c>
      <c r="E245" s="6"/>
      <c r="F245" s="9" t="s">
        <v>1031</v>
      </c>
      <c r="G245" s="9" t="s">
        <v>1032</v>
      </c>
      <c r="H245" s="9"/>
      <c r="I245" s="9"/>
      <c r="J245" s="6" t="s">
        <v>78</v>
      </c>
      <c r="K245" s="9" t="s">
        <v>1033</v>
      </c>
      <c r="L245" s="9" t="s">
        <v>1034</v>
      </c>
      <c r="M245" s="30" t="s">
        <v>41</v>
      </c>
      <c r="N245" s="30" t="s">
        <v>1029</v>
      </c>
      <c r="O245" s="8" t="s">
        <v>1029</v>
      </c>
      <c r="P245" s="17"/>
      <c r="Q245" s="18"/>
      <c r="R245" s="17"/>
      <c r="S245" s="17"/>
      <c r="T245" s="17"/>
      <c r="U245" s="17"/>
      <c r="V245" s="17"/>
      <c r="W245" s="17"/>
      <c r="X245" s="18"/>
      <c r="Y245" s="10" t="s">
        <v>44</v>
      </c>
      <c r="Z245" s="11" t="str">
        <f t="shared" si="1"/>
        <v>{
    "id": "M2-NyO-27b-E-1-EN",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5" s="38" t="s">
        <v>1035</v>
      </c>
      <c r="AB245" s="12" t="str">
        <f t="shared" si="2"/>
        <v>M2-NyO-27b-E-1</v>
      </c>
      <c r="AC245" s="12" t="str">
        <f t="shared" si="3"/>
        <v>M2-NyO-27b-E-1-EN</v>
      </c>
      <c r="AD245" s="10" t="s">
        <v>46</v>
      </c>
      <c r="AE245" s="10" t="s">
        <v>521</v>
      </c>
      <c r="AF245" s="10" t="s">
        <v>47</v>
      </c>
      <c r="AG245" s="10" t="s">
        <v>48</v>
      </c>
    </row>
    <row r="246" ht="75.0" customHeight="1">
      <c r="A246" s="6" t="s">
        <v>1024</v>
      </c>
      <c r="B246" s="6" t="s">
        <v>1025</v>
      </c>
      <c r="C246" s="6" t="s">
        <v>681</v>
      </c>
      <c r="D246" s="7" t="s">
        <v>35</v>
      </c>
      <c r="E246" s="6"/>
      <c r="F246" s="9" t="s">
        <v>1036</v>
      </c>
      <c r="G246" s="8" t="s">
        <v>1037</v>
      </c>
      <c r="H246" s="30"/>
      <c r="I246" s="9"/>
      <c r="J246" s="6" t="s">
        <v>78</v>
      </c>
      <c r="K246" s="9" t="s">
        <v>1033</v>
      </c>
      <c r="L246" s="9" t="s">
        <v>1034</v>
      </c>
      <c r="M246" s="9" t="s">
        <v>41</v>
      </c>
      <c r="N246" s="9" t="s">
        <v>1029</v>
      </c>
      <c r="O246" s="8" t="s">
        <v>1029</v>
      </c>
      <c r="P246" s="17"/>
      <c r="Q246" s="18"/>
      <c r="R246" s="17"/>
      <c r="S246" s="17"/>
      <c r="T246" s="17"/>
      <c r="U246" s="17"/>
      <c r="V246" s="17"/>
      <c r="W246" s="17"/>
      <c r="X246" s="30"/>
      <c r="Y246" s="10" t="s">
        <v>44</v>
      </c>
      <c r="Z246" s="11" t="str">
        <f t="shared" si="1"/>
        <v>{
    "id": "M2-NyO-27b-A-1-EN",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"&lt;p&gt;Jake had {{T1}} stickers, but has lost {{T20}}. How many stickers does he have left?&lt;/p&gt;",
            "template": "&lt;p&gt;He has {{response}} stickers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6" s="38" t="s">
        <v>1038</v>
      </c>
      <c r="AB246" s="12" t="str">
        <f t="shared" si="2"/>
        <v>M2-NyO-27b-A-1</v>
      </c>
      <c r="AC246" s="12" t="str">
        <f t="shared" si="3"/>
        <v>M2-NyO-27b-A-1-EN</v>
      </c>
      <c r="AD246" s="10" t="s">
        <v>46</v>
      </c>
      <c r="AE246" s="10" t="s">
        <v>521</v>
      </c>
      <c r="AF246" s="10" t="s">
        <v>47</v>
      </c>
      <c r="AG246" s="10" t="s">
        <v>48</v>
      </c>
    </row>
    <row r="247" ht="75.0" customHeight="1">
      <c r="A247" s="6" t="s">
        <v>1024</v>
      </c>
      <c r="B247" s="6" t="s">
        <v>1025</v>
      </c>
      <c r="C247" s="6" t="s">
        <v>681</v>
      </c>
      <c r="D247" s="7" t="s">
        <v>35</v>
      </c>
      <c r="E247" s="6"/>
      <c r="F247" s="8" t="s">
        <v>1039</v>
      </c>
      <c r="G247" s="8" t="s">
        <v>1040</v>
      </c>
      <c r="H247" s="30"/>
      <c r="I247" s="9"/>
      <c r="J247" s="6" t="s">
        <v>78</v>
      </c>
      <c r="K247" s="9" t="s">
        <v>1033</v>
      </c>
      <c r="L247" s="9" t="s">
        <v>1034</v>
      </c>
      <c r="M247" s="9" t="s">
        <v>41</v>
      </c>
      <c r="N247" s="9" t="s">
        <v>1029</v>
      </c>
      <c r="O247" s="8" t="s">
        <v>1029</v>
      </c>
      <c r="P247" s="17"/>
      <c r="Q247" s="18"/>
      <c r="R247" s="17"/>
      <c r="S247" s="17"/>
      <c r="T247" s="17"/>
      <c r="U247" s="17"/>
      <c r="V247" s="17"/>
      <c r="W247" s="17"/>
      <c r="X247" s="30"/>
      <c r="Y247" s="10" t="s">
        <v>44</v>
      </c>
      <c r="Z247" s="11" t="str">
        <f t="shared" si="1"/>
        <v>{
    "id": "M2-NyO-27b-A-2-EN",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"&lt;p&gt;Alice wants to do {{T1}} Math activities and has already done {{T20}}. How many activities does she have left to do?&lt;/p&gt;",
            "template": "&lt;p&gt;She still has to do {{response}} activities.&lt;/p&gt;",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7" s="38" t="s">
        <v>1041</v>
      </c>
      <c r="AB247" s="12" t="str">
        <f t="shared" si="2"/>
        <v>M2-NyO-27b-A-2</v>
      </c>
      <c r="AC247" s="12" t="str">
        <f t="shared" si="3"/>
        <v>M2-NyO-27b-A-2-EN</v>
      </c>
      <c r="AD247" s="10" t="s">
        <v>46</v>
      </c>
      <c r="AE247" s="10" t="s">
        <v>521</v>
      </c>
      <c r="AF247" s="10" t="s">
        <v>47</v>
      </c>
      <c r="AG247" s="10" t="s">
        <v>48</v>
      </c>
    </row>
    <row r="248" ht="75.0" customHeight="1">
      <c r="A248" s="6" t="s">
        <v>1024</v>
      </c>
      <c r="B248" s="6" t="s">
        <v>1025</v>
      </c>
      <c r="C248" s="6" t="s">
        <v>681</v>
      </c>
      <c r="D248" s="7" t="s">
        <v>35</v>
      </c>
      <c r="E248" s="6"/>
      <c r="F248" s="8" t="s">
        <v>1042</v>
      </c>
      <c r="G248" s="8" t="s">
        <v>1043</v>
      </c>
      <c r="H248" s="9"/>
      <c r="I248" s="9"/>
      <c r="J248" s="6" t="s">
        <v>78</v>
      </c>
      <c r="K248" s="9" t="s">
        <v>1033</v>
      </c>
      <c r="L248" s="9" t="s">
        <v>1034</v>
      </c>
      <c r="M248" s="9" t="s">
        <v>41</v>
      </c>
      <c r="N248" s="9" t="s">
        <v>1029</v>
      </c>
      <c r="O248" s="8" t="s">
        <v>1029</v>
      </c>
      <c r="P248" s="17"/>
      <c r="Q248" s="18"/>
      <c r="R248" s="17"/>
      <c r="S248" s="17"/>
      <c r="T248" s="17"/>
      <c r="U248" s="17"/>
      <c r="V248" s="17"/>
      <c r="W248" s="17"/>
      <c r="X248" s="18"/>
      <c r="Y248" s="10" t="s">
        <v>44</v>
      </c>
      <c r="Z248" s="11" t="str">
        <f t="shared" si="1"/>
        <v>{
    "id": "M2-NyO-27b-A-3-EN",
    "seed": {
        "parameters": [
            {
                "name": "Q2",
                "label": null,
                "min": 1,
                "max": 5,
                "step": 1
            },
            {
                "name": "Q3",
                "label": null,
                "min": 0,
                "max": 4,
                "step": 1
            },
            {
                "name": "Q5",
                "label": null,
                "min": 1,
                "max": 4,
                "step": 1
            },
            {
                "name": "Q6",
                "label": null,
                "min": 0,
                "max": 5,
                "step": 1
            },
            {
                "name": "Q7",
                "label": null,
                "min": 1,
                "max": 9,
                "step": 1
            },
            {
                "name": "Q8",
                "label": null,
                "min": 1,
                "max": 9,
                "step": 1
            }
        ],
        "uniques": true
    },
    "scaffolding": [
        {
            "id": "step-0",
            "stimulus": "&lt;p&gt;To complete a video game you have to pass {{T1}} trials. If Paul has already completed {{T20}}, how many do he have left?&lt;/p&gt;",
            "template": "&lt;p&gt;He has {{response}} trials left.&lt;/p&gt;",
            "seed": {
                "calculated": [
                    {
                        "name": "T1",
                        "label": "{{function}}",
                        "function": "{{Q2}}*10+{{Q3}}+{{Q5}}*10+{{Q6}}",
                        "temp": true
                    },
                    {
                        "name": "T20",
                        "label": "{{function}}",
                        "function": "{{Q2}}*10+{{Q3}}",
                        "temp": true
                    },
                    {
                        "name": "A1",
                        "label": "{{function}}",
                        "function": "{{Q5}}*10+{{Q6}}"
                    },
                    {
                        "name": "A2",
                        "label": "{{function}}",
                        "function": "{{Q5}}*10+{{Q7}}",
                        "incorrect": true
                    },
                    {
                        "name": "A3",
                        "label": "{{function}}",
                        "function": "{{Q5}}*10+{{Q8}}",
                        "incorrect": true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48" s="38" t="s">
        <v>1044</v>
      </c>
      <c r="AB248" s="12" t="str">
        <f t="shared" si="2"/>
        <v>M2-NyO-27b-A-3</v>
      </c>
      <c r="AC248" s="12" t="str">
        <f t="shared" si="3"/>
        <v>M2-NyO-27b-A-3-EN</v>
      </c>
      <c r="AD248" s="10" t="s">
        <v>46</v>
      </c>
      <c r="AE248" s="10" t="s">
        <v>521</v>
      </c>
      <c r="AF248" s="10" t="s">
        <v>47</v>
      </c>
      <c r="AG248" s="10" t="s">
        <v>48</v>
      </c>
    </row>
    <row r="249" ht="75.0" customHeight="1">
      <c r="A249" s="6" t="s">
        <v>1045</v>
      </c>
      <c r="B249" s="6" t="s">
        <v>1046</v>
      </c>
      <c r="C249" s="6" t="s">
        <v>34</v>
      </c>
      <c r="D249" s="7" t="s">
        <v>35</v>
      </c>
      <c r="E249" s="6"/>
      <c r="F249" s="9" t="s">
        <v>1047</v>
      </c>
      <c r="G249" s="8" t="s">
        <v>1032</v>
      </c>
      <c r="H249" s="9"/>
      <c r="I249" s="9"/>
      <c r="J249" s="6" t="s">
        <v>68</v>
      </c>
      <c r="K249" s="9" t="s">
        <v>1048</v>
      </c>
      <c r="L249" s="8" t="s">
        <v>1049</v>
      </c>
      <c r="M249" s="9" t="s">
        <v>41</v>
      </c>
      <c r="N249" s="9" t="s">
        <v>1050</v>
      </c>
      <c r="O249" s="8" t="s">
        <v>1051</v>
      </c>
      <c r="P249" s="17"/>
      <c r="Q249" s="18"/>
      <c r="R249" s="17"/>
      <c r="S249" s="17"/>
      <c r="T249" s="17"/>
      <c r="U249" s="17"/>
      <c r="V249" s="17"/>
      <c r="W249" s="17"/>
      <c r="X249" s="18"/>
      <c r="Y249" s="10" t="s">
        <v>44</v>
      </c>
      <c r="Z249" s="11" t="str">
        <f t="shared" si="1"/>
        <v>{
    "id": "M2-NyO-27c-I-1-EN",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"&lt;p&gt;Drag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"calculateOperation",
                "template": "Cloze with drag &amp; drop",
                "params": {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49" s="38" t="s">
        <v>1052</v>
      </c>
      <c r="AB249" s="12" t="str">
        <f t="shared" si="2"/>
        <v>M2-NyO-27c-I-1</v>
      </c>
      <c r="AC249" s="12" t="str">
        <f t="shared" si="3"/>
        <v>M2-NyO-27c-I-1-EN</v>
      </c>
      <c r="AD249" s="10" t="s">
        <v>46</v>
      </c>
      <c r="AE249" s="10" t="s">
        <v>521</v>
      </c>
      <c r="AF249" s="10" t="s">
        <v>47</v>
      </c>
      <c r="AG249" s="10" t="s">
        <v>48</v>
      </c>
    </row>
    <row r="250" ht="75.0" customHeight="1">
      <c r="A250" s="10" t="s">
        <v>1045</v>
      </c>
      <c r="B250" s="6" t="s">
        <v>1046</v>
      </c>
      <c r="C250" s="6" t="s">
        <v>54</v>
      </c>
      <c r="D250" s="7" t="s">
        <v>35</v>
      </c>
      <c r="E250" s="6"/>
      <c r="F250" s="8" t="s">
        <v>1053</v>
      </c>
      <c r="G250" s="8" t="s">
        <v>1032</v>
      </c>
      <c r="H250" s="9"/>
      <c r="I250" s="9"/>
      <c r="J250" s="6" t="s">
        <v>78</v>
      </c>
      <c r="K250" s="8" t="s">
        <v>1048</v>
      </c>
      <c r="L250" s="8" t="s">
        <v>1054</v>
      </c>
      <c r="M250" s="9" t="s">
        <v>41</v>
      </c>
      <c r="N250" s="8" t="s">
        <v>1050</v>
      </c>
      <c r="O250" s="8" t="s">
        <v>1051</v>
      </c>
      <c r="P250" s="17"/>
      <c r="Q250" s="18"/>
      <c r="R250" s="17"/>
      <c r="S250" s="17"/>
      <c r="T250" s="17"/>
      <c r="U250" s="17"/>
      <c r="V250" s="17"/>
      <c r="W250" s="17"/>
      <c r="X250" s="18"/>
      <c r="Y250" s="10" t="s">
        <v>44</v>
      </c>
      <c r="Z250" s="11" t="str">
        <f t="shared" si="1"/>
        <v>{
    "id": "M2-NyO-27c-E-1-EN",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0" s="38" t="s">
        <v>1055</v>
      </c>
      <c r="AB250" s="12" t="str">
        <f t="shared" si="2"/>
        <v>M2-NyO-27c-E-1</v>
      </c>
      <c r="AC250" s="12" t="str">
        <f t="shared" si="3"/>
        <v>M2-NyO-27c-E-1-EN</v>
      </c>
      <c r="AD250" s="10" t="s">
        <v>46</v>
      </c>
      <c r="AE250" s="10" t="s">
        <v>521</v>
      </c>
      <c r="AF250" s="10" t="s">
        <v>47</v>
      </c>
      <c r="AG250" s="10" t="s">
        <v>48</v>
      </c>
    </row>
    <row r="251" ht="75.0" customHeight="1">
      <c r="A251" s="6" t="s">
        <v>1045</v>
      </c>
      <c r="B251" s="6" t="s">
        <v>1046</v>
      </c>
      <c r="C251" s="6" t="s">
        <v>681</v>
      </c>
      <c r="D251" s="7" t="s">
        <v>35</v>
      </c>
      <c r="E251" s="6"/>
      <c r="F251" s="8" t="s">
        <v>1056</v>
      </c>
      <c r="G251" s="8" t="s">
        <v>1057</v>
      </c>
      <c r="H251" s="9"/>
      <c r="I251" s="9"/>
      <c r="J251" s="6" t="s">
        <v>78</v>
      </c>
      <c r="K251" s="8" t="s">
        <v>1048</v>
      </c>
      <c r="L251" s="9" t="s">
        <v>1054</v>
      </c>
      <c r="M251" s="9" t="s">
        <v>41</v>
      </c>
      <c r="N251" s="30" t="s">
        <v>1050</v>
      </c>
      <c r="O251" s="8" t="s">
        <v>1051</v>
      </c>
      <c r="P251" s="17"/>
      <c r="Q251" s="18"/>
      <c r="R251" s="17"/>
      <c r="S251" s="17"/>
      <c r="T251" s="17"/>
      <c r="U251" s="17"/>
      <c r="V251" s="17"/>
      <c r="W251" s="17"/>
      <c r="X251" s="18"/>
      <c r="Y251" s="10" t="s">
        <v>44</v>
      </c>
      <c r="Z251" s="11" t="str">
        <f t="shared" si="1"/>
        <v>{
    "id": "M2-NyO-27c-A-1-EN",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sports club had {{T1}} members, but {{T20}} members have dropped out. How many members are still enrolled?&lt;/p&gt;",
            "template": "&lt;p&gt;There are still members {{response}} enrolled.&lt;/p&gt;",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1" s="38" t="s">
        <v>1058</v>
      </c>
      <c r="AB251" s="12" t="str">
        <f t="shared" si="2"/>
        <v>M2-NyO-27c-A-1</v>
      </c>
      <c r="AC251" s="12" t="str">
        <f t="shared" si="3"/>
        <v>M2-NyO-27c-A-1-EN</v>
      </c>
      <c r="AD251" s="10" t="s">
        <v>46</v>
      </c>
      <c r="AE251" s="10" t="s">
        <v>521</v>
      </c>
      <c r="AF251" s="10" t="s">
        <v>47</v>
      </c>
      <c r="AG251" s="10" t="s">
        <v>48</v>
      </c>
    </row>
    <row r="252" ht="75.0" customHeight="1">
      <c r="A252" s="6" t="s">
        <v>1045</v>
      </c>
      <c r="B252" s="6" t="s">
        <v>1046</v>
      </c>
      <c r="C252" s="6" t="s">
        <v>681</v>
      </c>
      <c r="D252" s="7" t="s">
        <v>35</v>
      </c>
      <c r="E252" s="6"/>
      <c r="F252" s="8" t="s">
        <v>1059</v>
      </c>
      <c r="G252" s="9" t="s">
        <v>1060</v>
      </c>
      <c r="H252" s="30"/>
      <c r="I252" s="9"/>
      <c r="J252" s="6" t="s">
        <v>78</v>
      </c>
      <c r="K252" s="9" t="s">
        <v>1048</v>
      </c>
      <c r="L252" s="9" t="s">
        <v>1054</v>
      </c>
      <c r="M252" s="9" t="s">
        <v>41</v>
      </c>
      <c r="N252" s="30" t="s">
        <v>1050</v>
      </c>
      <c r="O252" s="8" t="s">
        <v>1051</v>
      </c>
      <c r="P252" s="17"/>
      <c r="Q252" s="18"/>
      <c r="R252" s="17"/>
      <c r="S252" s="17"/>
      <c r="T252" s="17"/>
      <c r="U252" s="17"/>
      <c r="V252" s="17"/>
      <c r="W252" s="17"/>
      <c r="X252" s="18"/>
      <c r="Y252" s="10" t="s">
        <v>44</v>
      </c>
      <c r="Z252" s="11" t="str">
        <f t="shared" si="1"/>
        <v>{
    "id": "M2-NyO-27c-A-2-EN",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"&lt;p&gt;The organization of a popular race expects {{T1}} runners to join. If {{T20}} have already signed up, how many runners are left?&lt;/p&gt;",
            "template": "&lt;p&gt;There are still {{response}} runners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2" s="38" t="s">
        <v>1061</v>
      </c>
      <c r="AB252" s="12" t="str">
        <f t="shared" si="2"/>
        <v>M2-NyO-27c-A-2</v>
      </c>
      <c r="AC252" s="12" t="str">
        <f t="shared" si="3"/>
        <v>M2-NyO-27c-A-2-EN</v>
      </c>
      <c r="AD252" s="10" t="s">
        <v>46</v>
      </c>
      <c r="AE252" s="10" t="s">
        <v>521</v>
      </c>
      <c r="AF252" s="10" t="s">
        <v>47</v>
      </c>
      <c r="AG252" s="10" t="s">
        <v>48</v>
      </c>
    </row>
    <row r="253" ht="75.0" customHeight="1">
      <c r="A253" s="6" t="s">
        <v>1045</v>
      </c>
      <c r="B253" s="6" t="s">
        <v>1046</v>
      </c>
      <c r="C253" s="6" t="s">
        <v>681</v>
      </c>
      <c r="D253" s="7" t="s">
        <v>35</v>
      </c>
      <c r="E253" s="6"/>
      <c r="F253" s="8" t="s">
        <v>1062</v>
      </c>
      <c r="G253" s="9" t="s">
        <v>1063</v>
      </c>
      <c r="H253" s="30"/>
      <c r="I253" s="9"/>
      <c r="J253" s="6" t="s">
        <v>78</v>
      </c>
      <c r="K253" s="9" t="s">
        <v>1048</v>
      </c>
      <c r="L253" s="9" t="s">
        <v>1054</v>
      </c>
      <c r="M253" s="9" t="s">
        <v>41</v>
      </c>
      <c r="N253" s="30" t="s">
        <v>1050</v>
      </c>
      <c r="O253" s="8" t="s">
        <v>1051</v>
      </c>
      <c r="P253" s="17"/>
      <c r="Q253" s="18"/>
      <c r="R253" s="17"/>
      <c r="S253" s="17"/>
      <c r="T253" s="17"/>
      <c r="U253" s="17"/>
      <c r="V253" s="17"/>
      <c r="W253" s="17"/>
      <c r="X253" s="18"/>
      <c r="Y253" s="10" t="s">
        <v>44</v>
      </c>
      <c r="Z253" s="11" t="str">
        <f t="shared" si="1"/>
        <v>{
    "id": "M2-NyO-27c-A-3-EN",
    "seed": {
        "parameters": [
            {
                "name": "Q1",
                "label": null,
                "min": 1,
                "max": 5,
                "step": 1
            },
            {
                "name": "Q2",
                "label": null,
                "min": 0,
                "max": 5,
                "step": 1
            },
            {
                "name": "Q3",
                "label": null,
                "min": 0,
                "max": 5,
                "step": 1
            },
            {
                "name": "Q4",
                "label": null,
                "min": 1,
                "max": 5,
                "step": 1
            },
            {
                "name": "Q5",
                "label": null,
                "min": 0,
                "max": 5,
                "step": 1
            },
            {
                "name": "Q6",
                "label": null,
                "min": 0,
                "max": 5,
                "step": 1
            },
            {
                "name": "Q7",
                "label": null,
                "min": 1,
                "max": 9,
                "step": 1
            },
            {
                "name": "Q8",
                "label": null,
                "min": 1,
                "max": 9,
                "step": 1
            },
            {
                "name": "Q9",
                "label": null,
                "min": 1,
                "max": 9,
                "step": 1
            }
        ],
        "uniques": true
    },
    "scaffolding": [
        {
            "id": "step-0",
            "stimulus": "&lt;p&gt;A construction site has {{T1}} hours of work scheduled. If the workers have already worked {{T20}} hours, how many hours are left?&lt;/p&gt;",
            "template": "&lt;p&gt;{{response}} hours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3" s="38" t="s">
        <v>1064</v>
      </c>
      <c r="AB253" s="12" t="str">
        <f t="shared" si="2"/>
        <v>M2-NyO-27c-A-3</v>
      </c>
      <c r="AC253" s="12" t="str">
        <f t="shared" si="3"/>
        <v>M2-NyO-27c-A-3-EN</v>
      </c>
      <c r="AD253" s="10" t="s">
        <v>46</v>
      </c>
      <c r="AE253" s="10" t="s">
        <v>521</v>
      </c>
      <c r="AF253" s="10" t="s">
        <v>47</v>
      </c>
      <c r="AG253" s="10" t="s">
        <v>48</v>
      </c>
    </row>
    <row r="254" ht="75.0" customHeight="1">
      <c r="A254" s="10" t="s">
        <v>1065</v>
      </c>
      <c r="B254" s="10" t="s">
        <v>1066</v>
      </c>
      <c r="C254" s="6" t="s">
        <v>34</v>
      </c>
      <c r="D254" s="7" t="s">
        <v>35</v>
      </c>
      <c r="E254" s="6"/>
      <c r="F254" s="9" t="s">
        <v>1067</v>
      </c>
      <c r="G254" s="9"/>
      <c r="H254" s="30"/>
      <c r="I254" s="9"/>
      <c r="J254" s="6" t="s">
        <v>50</v>
      </c>
      <c r="K254" s="9" t="s">
        <v>1068</v>
      </c>
      <c r="L254" s="9" t="s">
        <v>1069</v>
      </c>
      <c r="M254" s="9" t="s">
        <v>41</v>
      </c>
      <c r="N254" s="10" t="s">
        <v>1070</v>
      </c>
      <c r="O254" s="8" t="s">
        <v>1071</v>
      </c>
      <c r="P254" s="17"/>
      <c r="Q254" s="18"/>
      <c r="R254" s="17"/>
      <c r="S254" s="17"/>
      <c r="T254" s="17"/>
      <c r="U254" s="17"/>
      <c r="V254" s="17"/>
      <c r="W254" s="17"/>
      <c r="X254" s="18"/>
      <c r="Y254" s="10" t="s">
        <v>44</v>
      </c>
      <c r="Z254" s="11" t="str">
        <f t="shared" si="1"/>
        <v>{
    "id": "M2-NyO-28a-I-1-EN",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"&lt;p&gt;Drag the result of this subtraction.&lt;/p&gt;",
            "template": "&lt;p style=\"text-align: center\"&gt;{{T1}} − {{T20}} = {{response}}&lt;/p&gt;",
            "seed": {
                "calculated": [
                    {
                        "name": "T1",
                        "label": "{{function}}",
                        "function": "{{Q2}}*10+{{Q3}}+{{Q5}}*10+{{Q6}}",
                        "temp": true
                    },
                    {
                        "name": "T20",
                        "label": "{{function}}",
                        "function": "{{Q2}}*10+{{Q3}}",
                        "temp": true
                    },
                    {
                        "name": "A1",
                        "label": "{{function}}",
                        "function": "{{Q5}}*10+{{Q6}}"
                    },
                    {
                        "name": "A2",
                        "label": "{{function}}",
                        "function": "{{Q5}}*10+{{Q7}}",
                        "group": 1,
                        "incorrect": true
                    },
                    {
                        "name": "A3",
                        "label": "{{function}}",
                        "function": "{{Q5}}*10+{{Q8}}",
                        "group": 1,
                        "incorrect": true
                    }
                ]
            },
            "algorithm": {
                "name": "calculateOperation",
                "template": "Cloze with drag &amp; drop"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4" s="38" t="s">
        <v>1072</v>
      </c>
      <c r="AB254" s="12" t="str">
        <f t="shared" si="2"/>
        <v>M2-NyO-28a-I-1</v>
      </c>
      <c r="AC254" s="12" t="str">
        <f t="shared" si="3"/>
        <v>M2-NyO-28a-I-1-EN</v>
      </c>
      <c r="AD254" s="10" t="s">
        <v>46</v>
      </c>
      <c r="AE254" s="10" t="s">
        <v>521</v>
      </c>
      <c r="AF254" s="10" t="s">
        <v>47</v>
      </c>
      <c r="AG254" s="10" t="s">
        <v>48</v>
      </c>
    </row>
    <row r="255" ht="75.0" customHeight="1">
      <c r="A255" s="10" t="s">
        <v>1065</v>
      </c>
      <c r="B255" s="10" t="s">
        <v>1066</v>
      </c>
      <c r="C255" s="6" t="s">
        <v>54</v>
      </c>
      <c r="D255" s="7" t="s">
        <v>35</v>
      </c>
      <c r="E255" s="6"/>
      <c r="F255" s="9" t="s">
        <v>1053</v>
      </c>
      <c r="G255" s="9" t="s">
        <v>1032</v>
      </c>
      <c r="H255" s="30"/>
      <c r="I255" s="9"/>
      <c r="J255" s="6" t="s">
        <v>78</v>
      </c>
      <c r="K255" s="9" t="s">
        <v>1073</v>
      </c>
      <c r="L255" s="9" t="s">
        <v>1074</v>
      </c>
      <c r="M255" s="9" t="s">
        <v>41</v>
      </c>
      <c r="N255" s="10" t="s">
        <v>1075</v>
      </c>
      <c r="O255" s="8" t="s">
        <v>1071</v>
      </c>
      <c r="P255" s="17"/>
      <c r="Q255" s="18"/>
      <c r="R255" s="17"/>
      <c r="S255" s="17"/>
      <c r="T255" s="17"/>
      <c r="U255" s="17"/>
      <c r="V255" s="17"/>
      <c r="W255" s="17"/>
      <c r="X255" s="18"/>
      <c r="Y255" s="10" t="s">
        <v>44</v>
      </c>
      <c r="Z255" s="11" t="str">
        <f t="shared" si="1"/>
        <v>{
    "id": "M2-NyO-28a-E-1-EN",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"&lt;p&gt;Type the result of this subtraction.&lt;/p&gt;",
            "template": "&lt;p style=\"text-align: center\"&gt;{{T1}} − {{T20}} = {{response}}&lt;/p&gt;",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5" s="38" t="s">
        <v>1076</v>
      </c>
      <c r="AB255" s="12" t="str">
        <f t="shared" si="2"/>
        <v>M2-NyO-28a-E-1</v>
      </c>
      <c r="AC255" s="12" t="str">
        <f t="shared" si="3"/>
        <v>M2-NyO-28a-E-1-EN</v>
      </c>
      <c r="AD255" s="10" t="s">
        <v>46</v>
      </c>
      <c r="AE255" s="10" t="s">
        <v>521</v>
      </c>
      <c r="AF255" s="10" t="s">
        <v>47</v>
      </c>
      <c r="AG255" s="10" t="s">
        <v>48</v>
      </c>
    </row>
    <row r="256" ht="75.0" customHeight="1">
      <c r="A256" s="10" t="s">
        <v>1065</v>
      </c>
      <c r="B256" s="10" t="s">
        <v>1066</v>
      </c>
      <c r="C256" s="6" t="s">
        <v>681</v>
      </c>
      <c r="D256" s="7" t="s">
        <v>35</v>
      </c>
      <c r="E256" s="6"/>
      <c r="F256" s="8" t="s">
        <v>1077</v>
      </c>
      <c r="G256" s="8" t="s">
        <v>1078</v>
      </c>
      <c r="H256" s="30"/>
      <c r="I256" s="9"/>
      <c r="J256" s="6" t="s">
        <v>78</v>
      </c>
      <c r="K256" s="9" t="s">
        <v>1073</v>
      </c>
      <c r="L256" s="9" t="s">
        <v>1074</v>
      </c>
      <c r="M256" s="9" t="s">
        <v>41</v>
      </c>
      <c r="N256" s="10" t="s">
        <v>1079</v>
      </c>
      <c r="O256" s="8" t="s">
        <v>1071</v>
      </c>
      <c r="P256" s="17"/>
      <c r="Q256" s="18"/>
      <c r="R256" s="17"/>
      <c r="S256" s="17"/>
      <c r="T256" s="17"/>
      <c r="U256" s="17"/>
      <c r="V256" s="17"/>
      <c r="W256" s="17"/>
      <c r="X256" s="18"/>
      <c r="Y256" s="10" t="s">
        <v>44</v>
      </c>
      <c r="Z256" s="11" t="str">
        <f t="shared" si="1"/>
        <v>{
    "id": "M2-NyO-28a-A-1-EN",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pizzeria must prepare {{T1}} pizza doughs. If {{T20}} have already been prepared, how many doughs are left?&lt;/p&gt;",
            "template": "&lt;p&gt;There are {{response}} doughs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6" s="38" t="s">
        <v>1080</v>
      </c>
      <c r="AB256" s="12" t="str">
        <f t="shared" si="2"/>
        <v>M2-NyO-28a-A-1</v>
      </c>
      <c r="AC256" s="12" t="str">
        <f t="shared" si="3"/>
        <v>M2-NyO-28a-A-1-EN</v>
      </c>
      <c r="AD256" s="10" t="s">
        <v>46</v>
      </c>
      <c r="AE256" s="10" t="s">
        <v>521</v>
      </c>
      <c r="AF256" s="10" t="s">
        <v>47</v>
      </c>
      <c r="AG256" s="10" t="s">
        <v>48</v>
      </c>
    </row>
    <row r="257" ht="75.0" customHeight="1">
      <c r="A257" s="10" t="s">
        <v>1065</v>
      </c>
      <c r="B257" s="10" t="s">
        <v>1066</v>
      </c>
      <c r="C257" s="6" t="s">
        <v>681</v>
      </c>
      <c r="D257" s="7" t="s">
        <v>35</v>
      </c>
      <c r="E257" s="6"/>
      <c r="F257" s="8" t="s">
        <v>1081</v>
      </c>
      <c r="G257" s="8" t="s">
        <v>1082</v>
      </c>
      <c r="H257" s="30"/>
      <c r="I257" s="9"/>
      <c r="J257" s="6" t="s">
        <v>78</v>
      </c>
      <c r="K257" s="9" t="s">
        <v>1083</v>
      </c>
      <c r="L257" s="9" t="s">
        <v>1074</v>
      </c>
      <c r="M257" s="9" t="s">
        <v>41</v>
      </c>
      <c r="N257" s="10" t="s">
        <v>1084</v>
      </c>
      <c r="O257" s="8" t="s">
        <v>1071</v>
      </c>
      <c r="P257" s="17"/>
      <c r="Q257" s="18"/>
      <c r="R257" s="17"/>
      <c r="S257" s="17"/>
      <c r="T257" s="17"/>
      <c r="U257" s="17"/>
      <c r="V257" s="17"/>
      <c r="W257" s="17"/>
      <c r="X257" s="18"/>
      <c r="Y257" s="10" t="s">
        <v>44</v>
      </c>
      <c r="Z257" s="11" t="str">
        <f t="shared" si="1"/>
        <v>{
    "id": "M2-NyO-28a-A-2-EN",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"&lt;p&gt;A route for cyclists is {{T1}} km long. If a group of cyclists has already ridden {{T20}} km, how many km do they have left to ride?&lt;/p&gt;",
            "template": "&lt;p&gt;They have {{response}} km left.&lt;/p&gt;",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7" s="38" t="s">
        <v>1085</v>
      </c>
      <c r="AB257" s="12" t="str">
        <f t="shared" si="2"/>
        <v>M2-NyO-28a-A-2</v>
      </c>
      <c r="AC257" s="12" t="str">
        <f t="shared" si="3"/>
        <v>M2-NyO-28a-A-2-EN</v>
      </c>
      <c r="AD257" s="10" t="s">
        <v>46</v>
      </c>
      <c r="AE257" s="10" t="s">
        <v>521</v>
      </c>
      <c r="AF257" s="10" t="s">
        <v>47</v>
      </c>
      <c r="AG257" s="10" t="s">
        <v>48</v>
      </c>
    </row>
    <row r="258" ht="75.0" customHeight="1">
      <c r="A258" s="10" t="s">
        <v>1065</v>
      </c>
      <c r="B258" s="10" t="s">
        <v>1066</v>
      </c>
      <c r="C258" s="6" t="s">
        <v>681</v>
      </c>
      <c r="D258" s="7" t="s">
        <v>35</v>
      </c>
      <c r="E258" s="6"/>
      <c r="F258" s="8" t="s">
        <v>1086</v>
      </c>
      <c r="G258" s="8" t="s">
        <v>1087</v>
      </c>
      <c r="H258" s="30"/>
      <c r="I258" s="9"/>
      <c r="J258" s="6" t="s">
        <v>78</v>
      </c>
      <c r="K258" s="9" t="s">
        <v>1088</v>
      </c>
      <c r="L258" s="8" t="s">
        <v>1074</v>
      </c>
      <c r="M258" s="9" t="s">
        <v>41</v>
      </c>
      <c r="N258" s="10" t="s">
        <v>1089</v>
      </c>
      <c r="O258" s="8" t="s">
        <v>1071</v>
      </c>
      <c r="P258" s="17"/>
      <c r="Q258" s="18"/>
      <c r="R258" s="17"/>
      <c r="S258" s="17"/>
      <c r="T258" s="17"/>
      <c r="U258" s="17"/>
      <c r="V258" s="17"/>
      <c r="W258" s="17"/>
      <c r="X258" s="18"/>
      <c r="Y258" s="10" t="s">
        <v>44</v>
      </c>
      <c r="Z258" s="11" t="str">
        <f t="shared" si="1"/>
        <v>{
    "id": "M2-NyO-28a-A-3-EN",
    "seed": {
        "parameters": [
            {
                "name": "Q2",
                "label": null,
                "min": 1,
                "max": 5,
                "step": 1
            },
            {
                "name": "Q3",
                "label": null,
                "min": 5,
                "max": 9,
                "step": 1
            },
            {
                "name": "Q5",
                "label": null,
                "min": 1,
                "max": 4,
                "step": 1
            },
            {
                "name": "Q6",
                "label": null,
                "min": 5,
                "max": 9,
                "step": 1
            },
            {
                "name": "Q7",
                "label": null,
                "min": 1,
                "max": 9,
                "step": 1
            },
            {
                "name": "Q8",
                "label": null,
                "min": 1,
                "max": 9,
                "step": 1
            }
        ],
        "uniques": true
    },
    "scaffolding": [
        {
            "id": "step-0",
            "stimulus": "&lt;p&gt;Claudia has an album for {{T1}} photographs. If she has already pasted {{T20}}, how many more photographs can she place?&lt;/p&gt;",
            "template": "&lt;p&gt;She can place {{response}} photographs more.&lt;/p&gt;",
            "seed": {
                "calculated": [
                    {
                        "name": "T1",
                        "label": "{{function}}",
                        "function": "{{Q2}}*10+{{Q3}}+{{Q5}}*10+{{Q6}}",
                        "temp": true
                    },
                    {
                        "name": "T20",
                        "label": "{{function}}",
                        "function": "{{Q2}}*10+{{Q3}}",
                        "temp": true
                    },
                    {
                        "name": "A1",
                        "label": "{{function}}",
                        "function": "{{Q5}}*10+{{Q6}}"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2%;\"&gt;{{T3}}&lt;span style=\"color: #E3360C\"&gt;{{T4}}&lt;/span&gt;&lt;/span&gt;&lt;span class=\"lemo-graphie-label\" style=\"position: absolute; right: 30%; top: 30%;\"&gt;{{T6}}&lt;span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"if ({{T4}} &lt; {{T7}}) {'Since {{T4}} is less than {{T7}}, you do this calculation instead:&lt;/p&gt;&lt;p&gt;1{{T4}} − {{T7}}'} else {'{{T4}} − {{T7}}'}",
                        "temp": "true"
                    },
                    {
                        "name": "A1",
                        "label": "{{function}}",
                        "function": "'{{T21}}'.slice(1,2)",
                        "group": 1
                    },
                    {
                        "name": "A2",
                        "label": "{{function}}",
                        "function": "if ('{{T21}}'.slice(1,2)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#E3360C\"&gt;{{T3}}&lt;/span&gt;{{T4}}&lt;/span&gt;&lt;span class=\"lemo-graphie-label\" style=\"position: absolute; right: 30%; top: 30%;\"&gt;&lt;span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{{T9}}:&lt;/p&gt;&lt;p&gt;{{T3}} − {{T6}}{{T10}} es {{response}}.&lt;/p&gt;",
            "seed": {
                "calculated": [
                    {
                        "name": "T1",
                        "label": "{{function}}",
                        "function": "{{Q2}}*10+{{Q3}}+{{Q5}}*10+{{Q6}}",
                        "temp": "true"
                    },
                    {
                        "name": "T20",
                        "label": "{{function}}",
                        "function": "{{Q2}}*10+{{Q3}}",
                        "temp": true
                    },
                    {
                        "name": "T21",
                        "label": "{{function}}",
                        "function": "{{Q5}}*10+{{Q6}}",
                        "temp": true
                    },
                    {
                        "name": "T3",
                        "label": "{{function}}",
                        "function": "'{{T1}}'.slice(0,1)",
                        "temp": "true"
                    },
                    {
                        "name": "T4",
                        "label": "{{function}}",
                        "function": "'{{T1}}'.slice(1,2)",
                        "temp": "true"
                    },
                    {
                        "name": "T6",
                        "label": "{{function}}",
                        "function": "'{{T20}}'.slice(0,1)",
                        "temp": "true"
                    },
                    {
                        "name": "T7",
                        "label": "{{function}}",
                        "function": "'{{T20}}'.slice(1,2)",
                        "temp": "true"
                    },
                    {
                        "name": "T8",
                        "label": "{{function}}",
                        "function": "'{{T21}}'.slice(1,2)",
                        "temp": "true"
                    },
                    {
                        "name": "T9",
                        "label": "{{function}}",
                        "function": "if ('{{T1}}'.slice(1,2) &lt; '{{T20}}'.slice(1,2)) {'you carry over 1'} else {'you do not carry over any'}",
                        "temp": "true"
                    },
                    {
                        "name": "T10",
                        "label": "{{function}}",
                        "function": "if ('{{T1}}'.slice(1,2) &lt; '{{T20}}'.slice(1,2)) {' − 1'} else {''}",
                        "temp": "true"
                    },
                    {
                        "name": "A1",
                        "label": "{{function}}",
                        "function": "'{{T21}}'.slice(0,1)",
                        "group": 1
                    },
                    {
                        "name": "A2",
                        "label": "{{function}}",
                        "function": "if ('{{T21}}'.slice(0,1) != '{{Q8}}') {{{Q8}}} else {{{Q8}}+1}",
                        "group": 1,
                        "incorrect": true
                    }
                ]
            },
            "algorithm": {
                "name": "groupResponses",
                "template": "Cloze with drop down"
            }
        }
    ]
}</v>
      </c>
      <c r="AA258" s="38" t="s">
        <v>1090</v>
      </c>
      <c r="AB258" s="12" t="str">
        <f t="shared" si="2"/>
        <v>M2-NyO-28a-A-3</v>
      </c>
      <c r="AC258" s="12" t="str">
        <f t="shared" si="3"/>
        <v>M2-NyO-28a-A-3-EN</v>
      </c>
      <c r="AD258" s="10" t="s">
        <v>46</v>
      </c>
      <c r="AE258" s="10" t="s">
        <v>521</v>
      </c>
      <c r="AF258" s="10" t="s">
        <v>47</v>
      </c>
      <c r="AG258" s="10" t="s">
        <v>48</v>
      </c>
    </row>
    <row r="259" ht="75.0" customHeight="1">
      <c r="A259" s="10" t="s">
        <v>1091</v>
      </c>
      <c r="B259" s="6" t="s">
        <v>1092</v>
      </c>
      <c r="C259" s="6" t="s">
        <v>34</v>
      </c>
      <c r="D259" s="7" t="s">
        <v>35</v>
      </c>
      <c r="E259" s="6"/>
      <c r="F259" s="8" t="s">
        <v>1093</v>
      </c>
      <c r="G259" s="9"/>
      <c r="H259" s="30"/>
      <c r="I259" s="9"/>
      <c r="J259" s="10" t="s">
        <v>497</v>
      </c>
      <c r="K259" s="9" t="s">
        <v>1094</v>
      </c>
      <c r="L259" s="8" t="s">
        <v>1095</v>
      </c>
      <c r="M259" s="9" t="s">
        <v>41</v>
      </c>
      <c r="N259" s="10" t="s">
        <v>1096</v>
      </c>
      <c r="O259" s="8" t="s">
        <v>1097</v>
      </c>
      <c r="P259" s="17"/>
      <c r="Q259" s="18"/>
      <c r="R259" s="17"/>
      <c r="S259" s="17"/>
      <c r="T259" s="17"/>
      <c r="U259" s="17"/>
      <c r="V259" s="17"/>
      <c r="W259" s="17"/>
      <c r="X259" s="18"/>
      <c r="Y259" s="10" t="s">
        <v>44</v>
      </c>
      <c r="Z259" s="11" t="str">
        <f t="shared" si="1"/>
        <v>{
    "id": "M2-NyO-28b-I-1-EN",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"&lt;p&gt;Choose the correct result of this subtraction:&lt;/p&gt;&lt;p style=\"text-align: center\"&gt;{{T1}} − {{T20}} = ...&lt;/p&gt;",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59" s="38" t="s">
        <v>1098</v>
      </c>
      <c r="AB259" s="12" t="str">
        <f t="shared" si="2"/>
        <v>M2-NyO-28b-I-1</v>
      </c>
      <c r="AC259" s="12" t="str">
        <f t="shared" si="3"/>
        <v>M2-NyO-28b-I-1-EN</v>
      </c>
      <c r="AD259" s="10" t="s">
        <v>46</v>
      </c>
      <c r="AE259" s="10" t="s">
        <v>521</v>
      </c>
      <c r="AF259" s="10" t="s">
        <v>47</v>
      </c>
      <c r="AG259" s="10" t="s">
        <v>48</v>
      </c>
    </row>
    <row r="260" ht="75.0" customHeight="1">
      <c r="A260" s="10" t="s">
        <v>1091</v>
      </c>
      <c r="B260" s="6" t="s">
        <v>1092</v>
      </c>
      <c r="C260" s="6" t="s">
        <v>54</v>
      </c>
      <c r="D260" s="7" t="s">
        <v>35</v>
      </c>
      <c r="E260" s="6"/>
      <c r="F260" s="8" t="s">
        <v>1053</v>
      </c>
      <c r="G260" s="8" t="s">
        <v>1032</v>
      </c>
      <c r="H260" s="30"/>
      <c r="I260" s="9"/>
      <c r="J260" s="6" t="s">
        <v>78</v>
      </c>
      <c r="K260" s="8" t="s">
        <v>1094</v>
      </c>
      <c r="L260" s="9" t="s">
        <v>1099</v>
      </c>
      <c r="M260" s="9" t="s">
        <v>41</v>
      </c>
      <c r="N260" s="10" t="s">
        <v>1100</v>
      </c>
      <c r="O260" s="8" t="s">
        <v>1097</v>
      </c>
      <c r="P260" s="17"/>
      <c r="Q260" s="18"/>
      <c r="R260" s="17"/>
      <c r="S260" s="17"/>
      <c r="T260" s="17"/>
      <c r="U260" s="17"/>
      <c r="V260" s="17"/>
      <c r="W260" s="17"/>
      <c r="X260" s="30"/>
      <c r="Y260" s="10" t="s">
        <v>44</v>
      </c>
      <c r="Z260" s="11" t="str">
        <f t="shared" si="1"/>
        <v>{
    "id": "M2-NyO-28b-E-1-EN",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0" s="38" t="s">
        <v>1101</v>
      </c>
      <c r="AB260" s="12" t="str">
        <f t="shared" si="2"/>
        <v>M2-NyO-28b-E-1</v>
      </c>
      <c r="AC260" s="12" t="str">
        <f t="shared" si="3"/>
        <v>M2-NyO-28b-E-1-EN</v>
      </c>
      <c r="AD260" s="10" t="s">
        <v>46</v>
      </c>
      <c r="AE260" s="10" t="s">
        <v>521</v>
      </c>
      <c r="AF260" s="10" t="s">
        <v>47</v>
      </c>
      <c r="AG260" s="10" t="s">
        <v>48</v>
      </c>
    </row>
    <row r="261" ht="75.0" customHeight="1">
      <c r="A261" s="10" t="s">
        <v>1091</v>
      </c>
      <c r="B261" s="6" t="s">
        <v>1092</v>
      </c>
      <c r="C261" s="6" t="s">
        <v>681</v>
      </c>
      <c r="D261" s="7" t="s">
        <v>35</v>
      </c>
      <c r="E261" s="6"/>
      <c r="F261" s="8" t="s">
        <v>1102</v>
      </c>
      <c r="G261" s="8" t="s">
        <v>1103</v>
      </c>
      <c r="H261" s="30"/>
      <c r="I261" s="9"/>
      <c r="J261" s="6" t="s">
        <v>78</v>
      </c>
      <c r="K261" s="8" t="s">
        <v>1094</v>
      </c>
      <c r="L261" s="9" t="s">
        <v>1099</v>
      </c>
      <c r="M261" s="9" t="s">
        <v>41</v>
      </c>
      <c r="N261" s="10" t="s">
        <v>1100</v>
      </c>
      <c r="O261" s="8" t="s">
        <v>1097</v>
      </c>
      <c r="P261" s="17"/>
      <c r="Q261" s="18"/>
      <c r="R261" s="19"/>
      <c r="S261" s="19"/>
      <c r="T261" s="19"/>
      <c r="U261" s="19"/>
      <c r="V261" s="29"/>
      <c r="W261" s="29"/>
      <c r="X261" s="30"/>
      <c r="Y261" s="10" t="s">
        <v>44</v>
      </c>
      <c r="Z261" s="11" t="str">
        <f t="shared" si="1"/>
        <v>{
    "id": "M2-NyO-28b-A-1-EN",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"&lt;p&gt;A train has capacity for {{T1}} people. If only {{T20}} have boarded, how many seats are left?&lt;/p&gt;",
            "template": "&lt;p&gt;There are {{response}} free seats.&lt;/p&gt;",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1" s="38" t="s">
        <v>1104</v>
      </c>
      <c r="AB261" s="12" t="str">
        <f t="shared" si="2"/>
        <v>M2-NyO-28b-A-1</v>
      </c>
      <c r="AC261" s="12" t="str">
        <f t="shared" si="3"/>
        <v>M2-NyO-28b-A-1-EN</v>
      </c>
      <c r="AD261" s="10" t="s">
        <v>46</v>
      </c>
      <c r="AE261" s="10" t="s">
        <v>521</v>
      </c>
      <c r="AF261" s="10" t="s">
        <v>47</v>
      </c>
      <c r="AG261" s="10" t="s">
        <v>48</v>
      </c>
    </row>
    <row r="262" ht="75.0" customHeight="1">
      <c r="A262" s="10" t="s">
        <v>1091</v>
      </c>
      <c r="B262" s="6" t="s">
        <v>1092</v>
      </c>
      <c r="C262" s="6" t="s">
        <v>681</v>
      </c>
      <c r="D262" s="7" t="s">
        <v>35</v>
      </c>
      <c r="E262" s="6"/>
      <c r="F262" s="8" t="s">
        <v>1105</v>
      </c>
      <c r="G262" s="9" t="s">
        <v>1106</v>
      </c>
      <c r="H262" s="30"/>
      <c r="I262" s="9"/>
      <c r="J262" s="6" t="s">
        <v>78</v>
      </c>
      <c r="K262" s="9" t="s">
        <v>1094</v>
      </c>
      <c r="L262" s="9" t="s">
        <v>1099</v>
      </c>
      <c r="M262" s="9" t="s">
        <v>41</v>
      </c>
      <c r="N262" s="10" t="s">
        <v>1100</v>
      </c>
      <c r="O262" s="8" t="s">
        <v>1097</v>
      </c>
      <c r="P262" s="17"/>
      <c r="Q262" s="18"/>
      <c r="R262" s="19"/>
      <c r="S262" s="19"/>
      <c r="T262" s="29"/>
      <c r="U262" s="19"/>
      <c r="V262" s="19"/>
      <c r="W262" s="19"/>
      <c r="X262" s="30"/>
      <c r="Y262" s="10" t="s">
        <v>44</v>
      </c>
      <c r="Z262" s="11" t="str">
        <f t="shared" si="1"/>
        <v>{
    "id": "M2-NyO-28b-A-2-EN",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"&lt;p&gt;In a flock there were {{T1}} sheep, but the shepherd has sold {{T20}}. How many sheep does he have left?&lt;/p&gt;",
            "template": "&lt;p&gt;He has {{response}} sheeps left.&lt;/p&gt;",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2" s="38" t="s">
        <v>1107</v>
      </c>
      <c r="AB262" s="12" t="str">
        <f t="shared" si="2"/>
        <v>M2-NyO-28b-A-2</v>
      </c>
      <c r="AC262" s="12" t="str">
        <f t="shared" si="3"/>
        <v>M2-NyO-28b-A-2-EN</v>
      </c>
      <c r="AD262" s="10" t="s">
        <v>46</v>
      </c>
      <c r="AE262" s="10" t="s">
        <v>521</v>
      </c>
      <c r="AF262" s="10" t="s">
        <v>47</v>
      </c>
      <c r="AG262" s="10" t="s">
        <v>48</v>
      </c>
    </row>
    <row r="263" ht="75.0" customHeight="1">
      <c r="A263" s="10" t="s">
        <v>1091</v>
      </c>
      <c r="B263" s="6" t="s">
        <v>1092</v>
      </c>
      <c r="C263" s="6" t="s">
        <v>681</v>
      </c>
      <c r="D263" s="7" t="s">
        <v>35</v>
      </c>
      <c r="E263" s="6"/>
      <c r="F263" s="8" t="s">
        <v>1108</v>
      </c>
      <c r="G263" s="9" t="s">
        <v>1103</v>
      </c>
      <c r="H263" s="30"/>
      <c r="I263" s="9"/>
      <c r="J263" s="6" t="s">
        <v>78</v>
      </c>
      <c r="K263" s="9" t="s">
        <v>1094</v>
      </c>
      <c r="L263" s="9" t="s">
        <v>1099</v>
      </c>
      <c r="M263" s="9" t="s">
        <v>41</v>
      </c>
      <c r="N263" s="10" t="s">
        <v>1100</v>
      </c>
      <c r="O263" s="8" t="s">
        <v>1097</v>
      </c>
      <c r="P263" s="17"/>
      <c r="Q263" s="18"/>
      <c r="R263" s="17"/>
      <c r="S263" s="17"/>
      <c r="T263" s="17"/>
      <c r="U263" s="17"/>
      <c r="V263" s="17"/>
      <c r="W263" s="17"/>
      <c r="X263" s="18"/>
      <c r="Y263" s="10" t="s">
        <v>44</v>
      </c>
      <c r="Z263" s="11" t="str">
        <f t="shared" si="1"/>
        <v>{
    "id": "M2-NyO-28b-A-3-EN",
    "seed": {
        "parameters": [
            {
                "name": "Q1",
                "label": null,
                "min": 1,
                "max": 5,
                "step": 1
            },
            {
                "name": "Q2",
                "label": null,
                "min": 0,
                "max": 5,
                "step": 1
            },
            {
                "name": "Q3",
                "label": null,
                "min": 6,
                "max": 9,
                "step": 1
            },
            {
                "name": "Q4",
                "label": null,
                "min": 1,
                "max": 5,
                "step": 1
            },
            {
                "name": "Q5",
                "label": null,
                "min": 0,
                "max": 5,
                "step": 1
            },
            {
                "name": "Q6",
                "label": null,
                "min": 6,
                "max": 9,
                "step": 1
            },
            {
                "name": "Q7",
                "label": null,
                "min": 1,
                "max": 9,
                "step": 1
            },
            {
                "name": "Q8",
                "label": null,
                "min": 1,
                "max": 9,
                "step": 1
            },
            {
                "name": "Q9",
                "label": null,
                "min": 1,
                "max": 9,
                "step": 1
            }
        ],
        "uniques": true
    },
    "scaffolding": [
        {
            "id": "step-0",
            "stimulus": "&lt;p&gt;The parking lot of a shopping mall has {{T1}} spots. If {{T20}} are already occupied, how many spots remain free?&lt;/p&gt;",
            "template": "&lt;p&gt;There are {{response}} free spots.&lt;/p&gt;",
            "seed": {
                "calculated": [
                    {
                        "name": "T1",
                        "label": "{{function}}",
                        "function": "{{Q1}}*100+{{Q2}}*10+{{Q3}}+{{Q4}}*100+{{Q5}}*10+{{Q6}}",
                        "temp": true
                    },
                    {
                        "name": "T20",
                        "label": "{{function}}",
                        "function": "{{Q1}}*100+{{Q2}}*10+{{Q3}}",
                        "temp": true
                    },
                    {
                        "name": "A1",
                        "label": "{{function}}",
                        "function": "{{Q4}}*100+{{Q5}}*10+{{Q6}}"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3" s="38" t="s">
        <v>1109</v>
      </c>
      <c r="AB263" s="12" t="str">
        <f t="shared" si="2"/>
        <v>M2-NyO-28b-A-3</v>
      </c>
      <c r="AC263" s="12" t="str">
        <f t="shared" si="3"/>
        <v>M2-NyO-28b-A-3-EN</v>
      </c>
      <c r="AD263" s="10" t="s">
        <v>46</v>
      </c>
      <c r="AE263" s="10" t="s">
        <v>521</v>
      </c>
      <c r="AF263" s="10" t="s">
        <v>47</v>
      </c>
      <c r="AG263" s="10" t="s">
        <v>48</v>
      </c>
    </row>
    <row r="264" ht="75.0" customHeight="1">
      <c r="A264" s="10" t="s">
        <v>1110</v>
      </c>
      <c r="B264" s="6" t="s">
        <v>1111</v>
      </c>
      <c r="C264" s="6" t="s">
        <v>34</v>
      </c>
      <c r="D264" s="7" t="s">
        <v>35</v>
      </c>
      <c r="E264" s="6"/>
      <c r="F264" s="8" t="s">
        <v>1112</v>
      </c>
      <c r="G264" s="8" t="s">
        <v>1113</v>
      </c>
      <c r="H264" s="9"/>
      <c r="I264" s="9"/>
      <c r="J264" s="6" t="s">
        <v>75</v>
      </c>
      <c r="K264" s="9" t="s">
        <v>1114</v>
      </c>
      <c r="L264" s="9" t="s">
        <v>1115</v>
      </c>
      <c r="M264" s="9" t="s">
        <v>41</v>
      </c>
      <c r="N264" s="30" t="s">
        <v>1116</v>
      </c>
      <c r="O264" s="30" t="s">
        <v>1116</v>
      </c>
      <c r="P264" s="17"/>
      <c r="Q264" s="18"/>
      <c r="R264" s="17"/>
      <c r="S264" s="17"/>
      <c r="T264" s="17"/>
      <c r="U264" s="17"/>
      <c r="V264" s="17"/>
      <c r="W264" s="17"/>
      <c r="X264" s="18"/>
      <c r="Y264" s="10" t="s">
        <v>44</v>
      </c>
      <c r="Z264" s="11" t="str">
        <f t="shared" si="1"/>
        <v>{
    "id": "M2-NyO-28c-I-1-EN",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"&lt;p&gt;Choose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"name": "A2",
                        "label": "{{function}}",
                        "function": "{{Q4}}*100+{{Q5}}*10+{{Q7}}",
                        "group": 1,
                        "incorrect": true
                    },
                    {
                        "name": "A3",
                        "label": "{{function}}",
                        "function": "{{Q4}}*100+{{Q5}}*10+{{Q8}}",
                        "group": 1,
                        "incorrect": true
                    }
                ]
            },
            "algorithm": {
                "name": "groupResponses",
                "template": "Cloze with drop down"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4" s="38" t="s">
        <v>1117</v>
      </c>
      <c r="AB264" s="12" t="str">
        <f t="shared" si="2"/>
        <v>M2-NyO-28c-I-1</v>
      </c>
      <c r="AC264" s="12" t="str">
        <f t="shared" si="3"/>
        <v>M2-NyO-28c-I-1-EN</v>
      </c>
      <c r="AD264" s="10" t="s">
        <v>46</v>
      </c>
      <c r="AE264" s="10" t="s">
        <v>521</v>
      </c>
      <c r="AF264" s="10" t="s">
        <v>47</v>
      </c>
      <c r="AG264" s="10" t="s">
        <v>48</v>
      </c>
    </row>
    <row r="265" ht="75.0" customHeight="1">
      <c r="A265" s="10" t="s">
        <v>1110</v>
      </c>
      <c r="B265" s="6" t="s">
        <v>1111</v>
      </c>
      <c r="C265" s="6" t="s">
        <v>54</v>
      </c>
      <c r="D265" s="7" t="s">
        <v>35</v>
      </c>
      <c r="E265" s="6"/>
      <c r="F265" s="9" t="s">
        <v>1053</v>
      </c>
      <c r="G265" s="9" t="s">
        <v>1118</v>
      </c>
      <c r="H265" s="9"/>
      <c r="I265" s="9"/>
      <c r="J265" s="6" t="s">
        <v>78</v>
      </c>
      <c r="K265" s="9" t="s">
        <v>1114</v>
      </c>
      <c r="L265" s="9" t="s">
        <v>1119</v>
      </c>
      <c r="M265" s="9" t="s">
        <v>41</v>
      </c>
      <c r="N265" s="30" t="s">
        <v>1116</v>
      </c>
      <c r="O265" s="30" t="s">
        <v>1116</v>
      </c>
      <c r="P265" s="17"/>
      <c r="Q265" s="18"/>
      <c r="R265" s="17"/>
      <c r="S265" s="17"/>
      <c r="T265" s="17"/>
      <c r="U265" s="17"/>
      <c r="V265" s="17"/>
      <c r="W265" s="17"/>
      <c r="X265" s="18"/>
      <c r="Y265" s="10" t="s">
        <v>44</v>
      </c>
      <c r="Z265" s="11" t="str">
        <f t="shared" si="1"/>
        <v>{
    "id": "M2-NyO-28c-E-1-EN",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"&lt;p&gt;Type the result of this subtraction.&lt;/p&gt;",
            "template": "&lt;p style=\"text-align: center\"&gt;{{T1}} − {{T20}} = {{response}}&lt;/p&gt;",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5" s="38" t="s">
        <v>1120</v>
      </c>
      <c r="AB265" s="12" t="str">
        <f t="shared" si="2"/>
        <v>M2-NyO-28c-E-1</v>
      </c>
      <c r="AC265" s="12" t="str">
        <f t="shared" si="3"/>
        <v>M2-NyO-28c-E-1-EN</v>
      </c>
      <c r="AD265" s="10" t="s">
        <v>46</v>
      </c>
      <c r="AE265" s="10" t="s">
        <v>521</v>
      </c>
      <c r="AF265" s="10" t="s">
        <v>47</v>
      </c>
      <c r="AG265" s="10" t="s">
        <v>48</v>
      </c>
    </row>
    <row r="266" ht="75.0" customHeight="1">
      <c r="A266" s="10" t="s">
        <v>1110</v>
      </c>
      <c r="B266" s="6" t="s">
        <v>1111</v>
      </c>
      <c r="C266" s="6" t="s">
        <v>681</v>
      </c>
      <c r="D266" s="7" t="s">
        <v>35</v>
      </c>
      <c r="E266" s="6"/>
      <c r="F266" s="9" t="s">
        <v>1121</v>
      </c>
      <c r="G266" s="9" t="s">
        <v>751</v>
      </c>
      <c r="H266" s="9"/>
      <c r="I266" s="9"/>
      <c r="J266" s="6" t="s">
        <v>78</v>
      </c>
      <c r="K266" s="9" t="s">
        <v>1114</v>
      </c>
      <c r="L266" s="9" t="s">
        <v>1119</v>
      </c>
      <c r="M266" s="9" t="s">
        <v>41</v>
      </c>
      <c r="N266" s="30" t="s">
        <v>1116</v>
      </c>
      <c r="O266" s="30" t="s">
        <v>1116</v>
      </c>
      <c r="P266" s="17"/>
      <c r="Q266" s="18"/>
      <c r="R266" s="17"/>
      <c r="S266" s="17"/>
      <c r="T266" s="17"/>
      <c r="U266" s="17"/>
      <c r="V266" s="17"/>
      <c r="W266" s="17"/>
      <c r="X266" s="18"/>
      <c r="Y266" s="10" t="s">
        <v>44</v>
      </c>
      <c r="Z266" s="11" t="str">
        <f t="shared" si="1"/>
        <v>{
    "id": "M2-NyO-28c-A-1-EN",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"&lt;p&gt;A concert was attended by {{T1}} people, but in the first hour {{T20}} people left. How many people stayed until the end?&lt;/p&gt;",
            "template": "&lt;p&gt;There were {{response}} people at the end of the concert.&lt;/p&gt;",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6" s="38" t="s">
        <v>1122</v>
      </c>
      <c r="AB266" s="12" t="str">
        <f t="shared" si="2"/>
        <v>M2-NyO-28c-A-1</v>
      </c>
      <c r="AC266" s="12" t="str">
        <f t="shared" si="3"/>
        <v>M2-NyO-28c-A-1-EN</v>
      </c>
      <c r="AD266" s="10" t="s">
        <v>46</v>
      </c>
      <c r="AE266" s="10" t="s">
        <v>521</v>
      </c>
      <c r="AF266" s="10" t="s">
        <v>47</v>
      </c>
      <c r="AG266" s="10" t="s">
        <v>48</v>
      </c>
    </row>
    <row r="267" ht="75.0" customHeight="1">
      <c r="A267" s="10" t="s">
        <v>1110</v>
      </c>
      <c r="B267" s="6" t="s">
        <v>1111</v>
      </c>
      <c r="C267" s="6" t="s">
        <v>681</v>
      </c>
      <c r="D267" s="7" t="s">
        <v>35</v>
      </c>
      <c r="E267" s="6"/>
      <c r="F267" s="9" t="s">
        <v>1123</v>
      </c>
      <c r="G267" s="9" t="s">
        <v>795</v>
      </c>
      <c r="H267" s="30"/>
      <c r="I267" s="9"/>
      <c r="J267" s="6" t="s">
        <v>78</v>
      </c>
      <c r="K267" s="9" t="s">
        <v>1114</v>
      </c>
      <c r="L267" s="9" t="s">
        <v>1119</v>
      </c>
      <c r="M267" s="9" t="s">
        <v>41</v>
      </c>
      <c r="N267" s="30" t="s">
        <v>1116</v>
      </c>
      <c r="O267" s="30" t="s">
        <v>1116</v>
      </c>
      <c r="P267" s="17"/>
      <c r="Q267" s="18"/>
      <c r="R267" s="17"/>
      <c r="S267" s="17"/>
      <c r="T267" s="17"/>
      <c r="U267" s="17"/>
      <c r="V267" s="17"/>
      <c r="W267" s="17"/>
      <c r="X267" s="18"/>
      <c r="Y267" s="10" t="s">
        <v>44</v>
      </c>
      <c r="Z267" s="11" t="str">
        <f t="shared" si="1"/>
        <v>{
    "id": "M2-NyO-28c-A-2-EN",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"&lt;p&gt;Philip is playing a video game and has scored {{T1}} points, but in the next round he has lost {{T20}}. How many points does he have left?&lt;/p&gt;",
            "template": "&lt;p&gt;He has {{response}} points left.&lt;/p&gt;",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7" s="38" t="s">
        <v>1124</v>
      </c>
      <c r="AB267" s="12" t="str">
        <f t="shared" si="2"/>
        <v>M2-NyO-28c-A-2</v>
      </c>
      <c r="AC267" s="12" t="str">
        <f t="shared" si="3"/>
        <v>M2-NyO-28c-A-2-EN</v>
      </c>
      <c r="AD267" s="10" t="s">
        <v>46</v>
      </c>
      <c r="AE267" s="10" t="s">
        <v>521</v>
      </c>
      <c r="AF267" s="10" t="s">
        <v>47</v>
      </c>
      <c r="AG267" s="10" t="s">
        <v>48</v>
      </c>
    </row>
    <row r="268" ht="75.0" customHeight="1">
      <c r="A268" s="10" t="s">
        <v>1110</v>
      </c>
      <c r="B268" s="6" t="s">
        <v>1111</v>
      </c>
      <c r="C268" s="6" t="s">
        <v>681</v>
      </c>
      <c r="D268" s="7" t="s">
        <v>35</v>
      </c>
      <c r="E268" s="6"/>
      <c r="F268" s="9" t="s">
        <v>1125</v>
      </c>
      <c r="G268" s="9" t="s">
        <v>1126</v>
      </c>
      <c r="H268" s="30"/>
      <c r="I268" s="9"/>
      <c r="J268" s="6" t="s">
        <v>78</v>
      </c>
      <c r="K268" s="9" t="s">
        <v>1114</v>
      </c>
      <c r="L268" s="9" t="s">
        <v>1119</v>
      </c>
      <c r="M268" s="9" t="s">
        <v>41</v>
      </c>
      <c r="N268" s="30" t="s">
        <v>1116</v>
      </c>
      <c r="O268" s="30" t="s">
        <v>1116</v>
      </c>
      <c r="P268" s="17"/>
      <c r="Q268" s="18"/>
      <c r="R268" s="17"/>
      <c r="S268" s="17"/>
      <c r="T268" s="17"/>
      <c r="U268" s="17"/>
      <c r="V268" s="17"/>
      <c r="W268" s="17"/>
      <c r="X268" s="18"/>
      <c r="Y268" s="10" t="s">
        <v>44</v>
      </c>
      <c r="Z268" s="11" t="str">
        <f t="shared" si="1"/>
        <v>{
    "id": "M2-NyO-28c-A-3-EN",
    "seed": {
        "parameters": [
            {
                "name": "Q1",
                "label": null,
                "min": 1,
                "max": 4,
                "step": 1
            },
            {
                "name": "Q2",
                "label": null,
                "min": 5,
                "max": 9,
                "step": 1
            },
            {
                "name": "Q3",
                "label": null,
                "min": 0,
                "max": 4,
                "step": 1
            },
            {
                "name": "Q4",
                "label": null,
                "min": 1,
                "max": 4,
                "step": 1
            },
            {
                "name": "Q5",
                "label": null,
                "min": 5,
                "max": 9,
                "step": 1
            },
            {
                "name": "Q6",
                "label": null,
                "min": 0,
                "max": 5,
                "step": 1
            },
            {
                "name": "Q7",
                "label": null,
                "min": 1,
                "max": 9,
                "step": 1
            },
            {
                "name": "Q8",
                "label": null,
                "min": 1,
                "max": 9,
                "step": 1
            },
            {
                "name": "Q9",
                "label": null,
                "min": 1,
                "max": 9,
                "step": 1
            }
        ],
        "uniques": true
    },
    "scaffolding": [
        {
            "id": "step-0",
            "stimulus": "&lt;p&gt;Julia takes {{T1}} steps to get from her house to school. If she has already taken {{T20}} steps, how many steps does she still have to take?&lt;/p&gt;",
            "template": "&lt;p&gt;She has to take {{response}} steps.&lt;/p&gt;",
            "seed": {
                "calculated": [
                    {
                        "name": "T1",
                        "label": "{{function}}",
                        "function": "{{Q1}}*100+{{Q2}}*10+{{Q3}}+{{Q4}}*100+{{Q5}}*10+{{Q6}}",
                        "temp": true
                    },
                    {
                        "name": "T20",
                        "label": "{{function}}",
                        "function": "{{Q1}}*100+{{Q2}}*10+{{Q3}}",
                        "temp": true
                    },
                    {
                        "name": "A1",
                        "label": "{{function}}",
                        "function": "{{Q4}}*100+{{Q5}}*10+{{Q6}}",
                        "group": 1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{'Since {{T4}} is less than {{T7}}, you do this calculation instead:&lt;/p&gt;&lt;p&gt;1{{T4}} − {{T7}}'} else {'{{T4}} − {{T7}}'}",
                        "temp": "true"
                    },
                    {
                        "name": "A1",
                        "label": "{{function}}",
                        "function": "'{{T21}}'.slice(2,3)",
                        "group": 1
                    },
                    {
                        "name": "A2",
                        "label": "{{function}}",
                        "function": "if ('{{T21}}'.slice(2,3) != '{{Q7}}') {{{Q7}}} else {{{Q7}}+1}",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'{{T20}}'.slice(1,3)) {', and since {{T3}} is less than {{T6}}, you do this calculation instead:&lt;/p&gt;&lt;p&gt;1{{T3}} − {{T6}}{{T11}}'} else {':&lt;/p&gt;&lt;p&gt;{{T3}} − {{T6}}{{T11}}'}",
                        "temp": "true"
                    },
                    {
                        "name": "A1",
                        "label": "{{function}}",
                        "function": "'{{T21}}'.slice(1,2)",
                        "group": 1
                    },
                    {
                        "name": "A2",
                        "label": "{{function}}",
                        "function": "if ('{{T21}}'.slice(1,2) != '{{Q8}}') {{{Q8}}} else {{{Q8}}+1}",
                        "group": 1,
                        "incorrect": true
                    },
                    {
                        "name": "A4",
                        "label": "{{function}}",
                        "function": "if ('{{T1}}'.slice(1,3) &lt; '{{T20}}'.slice(1,3)) {1} else {'none'}",
                        "group": 2
                    },
                    {
                        "name": "A5",
                        "label": "{{function}}",
                        "function": "if ('{{T1}}'.slice(1,3) &lt; '{{T20}}'.slice(1,3))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"{{Q1}}*100+{{Q2}}*10+{{Q3}}+{{Q4}}*100+{{Q5}}*10+{{Q6}}",
                        "temp": "true"
                    },
                    {
                        "name": "T20",
                        "label": "{{function}}",
                        "function": "{{Q1}}*100+{{Q2}}*10+{{Q3}}",
                        "temp": true
                    },
                    {
                        "name": "T21",
                        "label": "{{function}}",
                        "function": "{{Q4}}*100+{{Q5}}*10+{{Q6}}",
                        "temp": true
                    },
                    {
                        "name": "T2",
                        "label": "{{function}}",
                        "function": "'{{T1}}'.slice(0,1)",
                        "temp": "true"
                    },
                    {
                        "name": "T3",
                        "label": "{{function}}",
                        "function": "'{{T1}}'.slice(1,2)",
                        "temp": "true"
                    },
                    {
                        "name": "T4",
                        "label": "{{function}}",
                        "function": "'{{T1}}'.slice(2,3)",
                        "temp": "true"
                    },
                    {
                        "name": "T5",
                        "label": "{{function}}",
                        "function": "'{{T20}}'.slice(0,1)",
                        "temp": "true"
                    },
                    {
                        "name": "T6",
                        "label": "{{function}}",
                        "function": "'{{T20}}'.slice(1,2)",
                        "temp": "true"
                    },
                    {
                        "name": "T7",
                        "label": "{{function}}",
                        "function": "'{{T20}}'.slice(2,3)",
                        "temp": "true"
                    },
                    {
                        "name": "T8",
                        "label": "{{function}}",
                        "function": "'{{T21}}'.slice(1,3)",
                        "temp": "true"
                    },
                    {
                        "name": "T9",
                        "label": "{{function}}",
                        "function": "if ('{{T1}}'.slice(1,3) &lt; '{{T20}}'.slice(1,3)) {'you carry over 1'} else {'you do not carry over any'}",
                        "temp": "true"
                    },
                    {
                        "name": "T10",
                        "label": "{{function}}",
                        "function": "if ('{{T1}}'.slice(1,3) &lt; '{{T20}}'.slice(1,3)) {' − 1'} else {''}",
                        "temp": "true"
                    },
                    {
                        "name": "A1",
                        "label": "{{function}}",
                        "function": "'{{T21}}'.slice(0,1)",
                        "group": 1
                    },
                    {
                        "name": "A2",
                        "label": "{{function}}",
                        "function": "if ('{{T21}}'.slice(0,1) != '{{Q9}}') {{{Q9}}} else {{{Q9}}+1}",
                        "group": 1,
                        "incorrect": true
                    }
                ]
            },
            "algorithm": {
                "name": "groupResponses",
                "template": "Cloze with drop down"
            }
        }
    ]
}</v>
      </c>
      <c r="AA268" s="38" t="s">
        <v>1127</v>
      </c>
      <c r="AB268" s="12" t="str">
        <f t="shared" si="2"/>
        <v>M2-NyO-28c-A-3</v>
      </c>
      <c r="AC268" s="12" t="str">
        <f t="shared" si="3"/>
        <v>M2-NyO-28c-A-3-EN</v>
      </c>
      <c r="AD268" s="10" t="s">
        <v>46</v>
      </c>
      <c r="AE268" s="10" t="s">
        <v>521</v>
      </c>
      <c r="AF268" s="10" t="s">
        <v>47</v>
      </c>
      <c r="AG268" s="10" t="s">
        <v>48</v>
      </c>
    </row>
    <row r="269" ht="75.0" customHeight="1">
      <c r="A269" s="6" t="s">
        <v>1128</v>
      </c>
      <c r="B269" s="6" t="s">
        <v>1129</v>
      </c>
      <c r="C269" s="6" t="s">
        <v>34</v>
      </c>
      <c r="D269" s="7" t="s">
        <v>35</v>
      </c>
      <c r="E269" s="6"/>
      <c r="F269" s="8" t="s">
        <v>1130</v>
      </c>
      <c r="G269" s="40"/>
      <c r="H269" s="30"/>
      <c r="I269" s="6" t="s">
        <v>696</v>
      </c>
      <c r="J269" s="6" t="s">
        <v>822</v>
      </c>
      <c r="K269" s="9" t="s">
        <v>1131</v>
      </c>
      <c r="L269" s="9" t="s">
        <v>1132</v>
      </c>
      <c r="M269" s="6" t="s">
        <v>41</v>
      </c>
      <c r="N269" s="8" t="s">
        <v>1133</v>
      </c>
      <c r="O269" s="8" t="s">
        <v>1134</v>
      </c>
      <c r="P269" s="17"/>
      <c r="Q269" s="18"/>
      <c r="R269" s="17"/>
      <c r="S269" s="17"/>
      <c r="T269" s="17"/>
      <c r="U269" s="17"/>
      <c r="V269" s="17"/>
      <c r="W269" s="17"/>
      <c r="X269" s="18"/>
      <c r="Y269" s="10" t="s">
        <v>44</v>
      </c>
      <c r="Z269" s="11" t="str">
        <f t="shared" si="1"/>
        <v>{
    "id": "M2-NyO-29a-I-1-EN",
    "stimulus": "&lt;p&gt;Choose the result of the following subtraction. Use this number line to help you.&lt;/p&gt;&lt;p style=\"text-align: center\"&gt;{{T1}} − {{Q2}} = ...&lt;/p&gt;&lt;div class=\"fr-number-line\" data-graphic='{\"distance\":1,\"min\":{{T2}},\"divisions\":11}'&gt;",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"name": "Q3",
                "label": null,
                "min": 1,
                "max": 9,
                "step": 1
            },
            {
                "name": "Q4",
                "label": null,
                "min": 1,
                "max": 9,
                "step": 1
            }
        ],
        "calculated": [
            {
                "name": "T1",
                "label": "{{function}}",
                "function": "{{Q1}}+{{Q2}}",
                "temp": true
            },
            {
                "name": "T2",
                "label": "{{function}}",
                "function": "{{Q1}}+{{Q2}}-9",
                "temp": true
            },
            {
                "name": "A1",
                "label": "{{function}}",
                "function": "{{Q1}}"
            },
            {
                "name": "A2",
                "label": "{{function}}",
                "function": "{{Q1}}-{{Q3}}",
                "incorrect": true
            },
            {
                "name": "A3",
                "label": "{{function}}",
                "function": "{{Q1}}-{{Q4}}",
                "incorrect": true
            }
        ],
        "uniques": true
    },
    "algorithm": {
        "name": "trueFalse",
        "template": "Multiple choice – standard",
        "params": {
            "countCorrect": 1,
            "countIncorrect": 2,
            "showCheckIcon": false,
            "columns": 3
        }
    }
}</v>
      </c>
      <c r="AA269" s="14" t="s">
        <v>1135</v>
      </c>
      <c r="AB269" s="12" t="str">
        <f t="shared" si="2"/>
        <v>M2-NyO-29a-I-1</v>
      </c>
      <c r="AC269" s="12" t="str">
        <f t="shared" si="3"/>
        <v>M2-NyO-29a-I-1-EN</v>
      </c>
      <c r="AD269" s="10"/>
      <c r="AE269" s="10"/>
      <c r="AF269" s="10" t="s">
        <v>47</v>
      </c>
      <c r="AG269" s="10" t="s">
        <v>48</v>
      </c>
    </row>
    <row r="270" ht="75.0" customHeight="1">
      <c r="A270" s="6" t="s">
        <v>1128</v>
      </c>
      <c r="B270" s="6" t="s">
        <v>1129</v>
      </c>
      <c r="C270" s="6" t="s">
        <v>54</v>
      </c>
      <c r="D270" s="7" t="s">
        <v>35</v>
      </c>
      <c r="E270" s="6"/>
      <c r="F270" s="8" t="s">
        <v>1136</v>
      </c>
      <c r="G270" s="9" t="s">
        <v>1137</v>
      </c>
      <c r="H270" s="30"/>
      <c r="I270" s="6" t="s">
        <v>696</v>
      </c>
      <c r="J270" s="6" t="s">
        <v>78</v>
      </c>
      <c r="K270" s="9" t="s">
        <v>1138</v>
      </c>
      <c r="L270" s="9" t="s">
        <v>1139</v>
      </c>
      <c r="M270" s="6" t="s">
        <v>41</v>
      </c>
      <c r="N270" s="8" t="s">
        <v>1133</v>
      </c>
      <c r="O270" s="8" t="s">
        <v>1134</v>
      </c>
      <c r="P270" s="17"/>
      <c r="Q270" s="18"/>
      <c r="R270" s="17"/>
      <c r="S270" s="17"/>
      <c r="T270" s="17"/>
      <c r="U270" s="17"/>
      <c r="V270" s="17"/>
      <c r="W270" s="17"/>
      <c r="X270" s="18"/>
      <c r="Y270" s="10" t="s">
        <v>44</v>
      </c>
      <c r="Z270" s="11" t="str">
        <f t="shared" si="1"/>
        <v>{
    "id": "M2-NyO-29a-E-1-EN",
    "stimulus": "&lt;p&gt;Type the result of the following subtraction. Use this number line to help you.&lt;/p&gt;&lt;div class=\"fr-number-line\" data-graphic='{\"distance\":1,\"min\":{{T2}},\"divisions\":11}'&gt;",
    "template": "&lt;p style=\"text-align: center\"&gt;{{T1}} − {{Q2}} = {{response}}&lt;/p&gt;",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0" s="14" t="s">
        <v>1140</v>
      </c>
      <c r="AB270" s="12" t="str">
        <f t="shared" si="2"/>
        <v>M2-NyO-29a-E-1</v>
      </c>
      <c r="AC270" s="12" t="str">
        <f t="shared" si="3"/>
        <v>M2-NyO-29a-E-1-EN</v>
      </c>
      <c r="AD270" s="10"/>
      <c r="AE270" s="10"/>
      <c r="AF270" s="10" t="s">
        <v>47</v>
      </c>
      <c r="AG270" s="10" t="s">
        <v>48</v>
      </c>
    </row>
    <row r="271" ht="75.0" customHeight="1">
      <c r="A271" s="6" t="s">
        <v>1128</v>
      </c>
      <c r="B271" s="6" t="s">
        <v>1129</v>
      </c>
      <c r="C271" s="6" t="s">
        <v>681</v>
      </c>
      <c r="D271" s="7" t="s">
        <v>35</v>
      </c>
      <c r="E271" s="6"/>
      <c r="F271" s="8" t="s">
        <v>1141</v>
      </c>
      <c r="G271" s="9" t="s">
        <v>888</v>
      </c>
      <c r="H271" s="30"/>
      <c r="I271" s="6" t="s">
        <v>696</v>
      </c>
      <c r="J271" s="6" t="s">
        <v>78</v>
      </c>
      <c r="K271" s="9" t="s">
        <v>1138</v>
      </c>
      <c r="L271" s="9" t="s">
        <v>1139</v>
      </c>
      <c r="M271" s="6" t="s">
        <v>41</v>
      </c>
      <c r="N271" s="30" t="s">
        <v>1142</v>
      </c>
      <c r="O271" s="30" t="s">
        <v>1143</v>
      </c>
      <c r="P271" s="17"/>
      <c r="Q271" s="18"/>
      <c r="R271" s="17"/>
      <c r="S271" s="17"/>
      <c r="T271" s="17"/>
      <c r="U271" s="17"/>
      <c r="V271" s="17"/>
      <c r="W271" s="17"/>
      <c r="X271" s="18"/>
      <c r="Y271" s="10" t="s">
        <v>44</v>
      </c>
      <c r="Z271" s="11" t="str">
        <f t="shared" si="1"/>
        <v>{
    "id": "M2-NyO-29a-A-1-EN",
    "stimulus": "&lt;p&gt;Mariela had saved ${{T1}} and spent ${{Q2}} on a gift for his grandmother. How much money does she have left? Use this number line to help you.&lt;/p&gt;&lt;div class=\"fr-number-line\" data-graphic='{\"distance\":1,\"min\":{{T2}},\"divisions\":11}'&gt;",
    "template": "&lt;p&gt;She has ${{response}} left.&lt;/p&gt;",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1" s="14" t="s">
        <v>1144</v>
      </c>
      <c r="AB271" s="12" t="str">
        <f t="shared" si="2"/>
        <v>M2-NyO-29a-A-1</v>
      </c>
      <c r="AC271" s="12" t="str">
        <f t="shared" si="3"/>
        <v>M2-NyO-29a-A-1-EN</v>
      </c>
      <c r="AD271" s="10"/>
      <c r="AE271" s="10"/>
      <c r="AF271" s="10" t="s">
        <v>47</v>
      </c>
      <c r="AG271" s="10" t="s">
        <v>48</v>
      </c>
    </row>
    <row r="272" ht="75.0" customHeight="1">
      <c r="A272" s="6" t="s">
        <v>1128</v>
      </c>
      <c r="B272" s="6" t="s">
        <v>1129</v>
      </c>
      <c r="C272" s="6" t="s">
        <v>681</v>
      </c>
      <c r="D272" s="7" t="s">
        <v>35</v>
      </c>
      <c r="E272" s="6"/>
      <c r="F272" s="8" t="s">
        <v>1145</v>
      </c>
      <c r="G272" s="9" t="s">
        <v>1146</v>
      </c>
      <c r="H272" s="30"/>
      <c r="I272" s="6" t="s">
        <v>696</v>
      </c>
      <c r="J272" s="6" t="s">
        <v>78</v>
      </c>
      <c r="K272" s="9" t="s">
        <v>1138</v>
      </c>
      <c r="L272" s="9" t="s">
        <v>1139</v>
      </c>
      <c r="M272" s="6" t="s">
        <v>41</v>
      </c>
      <c r="N272" s="30" t="s">
        <v>1142</v>
      </c>
      <c r="O272" s="30" t="s">
        <v>1143</v>
      </c>
      <c r="P272" s="17"/>
      <c r="Q272" s="18"/>
      <c r="R272" s="17"/>
      <c r="S272" s="17"/>
      <c r="T272" s="17"/>
      <c r="U272" s="17"/>
      <c r="V272" s="17"/>
      <c r="W272" s="17"/>
      <c r="X272" s="18"/>
      <c r="Y272" s="10" t="s">
        <v>44</v>
      </c>
      <c r="Z272" s="11" t="str">
        <f t="shared" si="1"/>
        <v>{
    "id": "M2-NyO-29a-A-2-EN",
    "stimulus": "&lt;p&gt;Graciela has to drive {{T1}} km to see her cousins. If she has already driven {{Q2}} km, how many kilometers does she have left? Use this number line to help you.&lt;/p&gt;&lt;div class=\"fr-number-line\" data-graphic='{\"distance\":1,\"min\":{{T2}},\"divisions\":11}'&gt;",
    "template": "&lt;p&gt;She still has to drive {{response}} km.&lt;/p&gt;",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2,
                "max": 9,
                "step": 1
            }
        ],
        "calculated": [
            {
                "name": "T1",
                "label": "{{function}}",
                "function": "{{Q1}}+{{Q2}}",
                "temp": true
            },
            {
                "name": "T2",
                "label": "{{function}}",
                "function": "{{Q1}}+{{Q2}}-9",
                "temp": true
            },
            {
                "name": "A1",
                "label": "{{function}}",
                "function": "{{Q1}}"
            }
        ],
        "uniques": true
    },
    "algorithm": {
        "name": "calculateOperation",
        "params": {
            "method": "equivLiteral",
            "keyboard": "NUMERICAL"
        }
    }
}</v>
      </c>
      <c r="AA272" s="14" t="s">
        <v>1147</v>
      </c>
      <c r="AB272" s="12" t="str">
        <f t="shared" si="2"/>
        <v>M2-NyO-29a-A-2</v>
      </c>
      <c r="AC272" s="12" t="str">
        <f t="shared" si="3"/>
        <v>M2-NyO-29a-A-2-EN</v>
      </c>
      <c r="AD272" s="10"/>
      <c r="AE272" s="10"/>
      <c r="AF272" s="10" t="s">
        <v>47</v>
      </c>
      <c r="AG272" s="10" t="s">
        <v>48</v>
      </c>
    </row>
    <row r="273" ht="75.0" customHeight="1">
      <c r="A273" s="6" t="s">
        <v>1128</v>
      </c>
      <c r="B273" s="6" t="s">
        <v>1129</v>
      </c>
      <c r="C273" s="6" t="s">
        <v>681</v>
      </c>
      <c r="D273" s="7" t="s">
        <v>35</v>
      </c>
      <c r="E273" s="6"/>
      <c r="F273" s="8" t="s">
        <v>1148</v>
      </c>
      <c r="G273" s="9" t="s">
        <v>1149</v>
      </c>
      <c r="H273" s="30"/>
      <c r="I273" s="6" t="s">
        <v>696</v>
      </c>
      <c r="J273" s="6" t="s">
        <v>78</v>
      </c>
      <c r="K273" s="9" t="s">
        <v>1138</v>
      </c>
      <c r="L273" s="9" t="s">
        <v>1139</v>
      </c>
      <c r="M273" s="6" t="s">
        <v>41</v>
      </c>
      <c r="N273" s="30" t="s">
        <v>1142</v>
      </c>
      <c r="O273" s="8" t="s">
        <v>1150</v>
      </c>
      <c r="P273" s="17"/>
      <c r="Q273" s="18"/>
      <c r="R273" s="17"/>
      <c r="S273" s="17"/>
      <c r="T273" s="17"/>
      <c r="U273" s="17"/>
      <c r="V273" s="17"/>
      <c r="W273" s="17"/>
      <c r="X273" s="18"/>
      <c r="Y273" s="10" t="s">
        <v>44</v>
      </c>
      <c r="Z273" s="11" t="str">
        <f t="shared" si="1"/>
        <v>{
    "id": "M2-NyO-29a-A-3-EN",
    "stimulus": "&lt;p&gt;{{T1}} singers have entered a television contest. If {{Q2}} have already participated, how many are left to sing? Use this number line to help you.&lt;/p&gt;&lt;div class=\"fr-number-line\" data-graphic='{\"distance\":1,\"min\":{{T2}},\"divisions\":11}'&gt;",
    "template": "&lt;p&gt;There are {{response}} singers left to sing.&lt;/p&gt;",
    "hint": "&lt;p&gt;Count {{Q2}} from {{T1}} toward the left.&lt;/p&gt;",
    "feedback": "&lt;p&gt;Look at this example:&lt;/p&gt;&lt;p style=\"text-align:center;\"&gt;32 − 7 = 25&lt;/p&gt;&lt;div style=\"display:flex; justify-content:center;\"&gt;&lt;img src=\"https://blueberry-assets.oneclick.es/M2_NyO_29a_1.svg\" width=\"400\"&gt;&lt;/img&gt;&lt;/div&gt;",
    "seed": {
        "parameters": [
            {
                "name": "Q1",
                "label": null,
                "min": 10,
                "max": 99,
                "step": 1
            },
            {
                "name": "Q2",
                "label": null,
                "min": 1,
                "max": 9,
                "step": 1
            }
        ],
        "calculated": [
            {
                "name": "T1",
                "label": "{{function}}",
                "function": "{{Q1}}+{{Q2}}",
                "temp": true
            },
            {
                "name": "T2",
                "label": "{{function}}",
                "function": "{{Q1}}+{{Q2}}-9",
                "temp": true
            },
            {
                "name": "A1",
                "label": "{{function}}",
                "function": "{{Q1}}"
            }
        ],
        "uniques": true
    },
    "algorithm": {
        "name": "calculateOperation",
        "params": {
            "method": "equivLiteral",
            "keyboard": "NUMERICAL"
        }
    }
}</v>
      </c>
      <c r="AA273" s="14" t="s">
        <v>1151</v>
      </c>
      <c r="AB273" s="12" t="str">
        <f t="shared" si="2"/>
        <v>M2-NyO-29a-A-3</v>
      </c>
      <c r="AC273" s="12" t="str">
        <f t="shared" si="3"/>
        <v>M2-NyO-29a-A-3-EN</v>
      </c>
      <c r="AD273" s="10"/>
      <c r="AE273" s="10"/>
      <c r="AF273" s="10" t="s">
        <v>47</v>
      </c>
      <c r="AG273" s="10" t="s">
        <v>48</v>
      </c>
    </row>
    <row r="274" ht="75.0" customHeight="1">
      <c r="A274" s="6" t="s">
        <v>1152</v>
      </c>
      <c r="B274" s="6" t="s">
        <v>1153</v>
      </c>
      <c r="C274" s="6" t="s">
        <v>34</v>
      </c>
      <c r="D274" s="7" t="s">
        <v>35</v>
      </c>
      <c r="E274" s="6"/>
      <c r="F274" s="9" t="s">
        <v>1154</v>
      </c>
      <c r="G274" s="9" t="s">
        <v>1155</v>
      </c>
      <c r="H274" s="30"/>
      <c r="I274" s="9"/>
      <c r="J274" s="6" t="s">
        <v>68</v>
      </c>
      <c r="K274" s="8" t="s">
        <v>1156</v>
      </c>
      <c r="L274" s="8" t="s">
        <v>1157</v>
      </c>
      <c r="M274" s="24" t="s">
        <v>41</v>
      </c>
      <c r="N274" s="9" t="s">
        <v>1158</v>
      </c>
      <c r="O274" s="9" t="s">
        <v>1159</v>
      </c>
      <c r="P274" s="17"/>
      <c r="Q274" s="18"/>
      <c r="R274" s="17"/>
      <c r="S274" s="17"/>
      <c r="T274" s="17"/>
      <c r="U274" s="17"/>
      <c r="V274" s="17"/>
      <c r="W274" s="17"/>
      <c r="X274" s="18"/>
      <c r="Y274" s="10" t="s">
        <v>44</v>
      </c>
      <c r="Z274" s="11" t="str">
        <f t="shared" si="1"/>
        <v>{
    "id": "M2-NyO-31a-I-1-EN",
    "stimulus": "&lt;p&gt;Drag the result of this operation.&lt;/p&gt;",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"name": "Q4",
                "label": null,
                "min": 1,
                "max": 9,
                "step": 1
            },
            {
                "name": "Q5",
                "label": null,
                "min": 1,
                "max": 9,
                "step": 1
            },
            {
                "name": "Q6",
                "label": null,
                "min": 1,
                "max": 9,
                "step": 1
            },
            {
                "name": "Q7",
                "label": null,
                "min": 1,
                "max": 9,
                "step": 1
            }
        ],
        "calculated": [
            {
                "name": "T1",
                "label": "{{function}}",
                "function": "{{Q1}}*100+{{Q2}}*10+{{Q3}}+10",
                "temp": true
            },
            {
                "name": "T2",
                "label": "{{function}}",
                "function": "{{Q2}}+1",
                "temp": true
            },
            {
                "name": "A1",
                "label": "{{function}}",
                "function": "{{Q1}}*100+{{Q2}}*10+{{Q3}}"
            },
            {
                "name": "A2",
                "label": "{{function}}",
                "function": "{{Q1}}*100+{{Q4}}*10+{{Q5}}",
                "incorrect": true
            },
            {
                "name": "A3",
                "label": "{{function}}",
                "function": "{{Q1}}*100+{{Q6}}*10+{{Q7}}",
                "incorrect": true
            }
        ],
        "uniques": true
    },
    "algorithm": {
        "name": "calculateOperation",
        "template": "Cloze with drag &amp; drop",
        "params": {
            "keyboard": "NUMERICAL"
        }
    }
}</v>
      </c>
      <c r="AA274" s="14" t="s">
        <v>1160</v>
      </c>
      <c r="AB274" s="12" t="str">
        <f t="shared" si="2"/>
        <v>M2-NyO-31a-I-1</v>
      </c>
      <c r="AC274" s="12" t="str">
        <f t="shared" si="3"/>
        <v>M2-NyO-31a-I-1-EN</v>
      </c>
      <c r="AD274" s="18"/>
      <c r="AE274" s="10" t="s">
        <v>521</v>
      </c>
      <c r="AF274" s="10" t="s">
        <v>47</v>
      </c>
      <c r="AG274" s="10" t="s">
        <v>48</v>
      </c>
    </row>
    <row r="275" ht="75.0" customHeight="1">
      <c r="A275" s="6" t="s">
        <v>1152</v>
      </c>
      <c r="B275" s="6" t="s">
        <v>1153</v>
      </c>
      <c r="C275" s="6" t="s">
        <v>54</v>
      </c>
      <c r="D275" s="7" t="s">
        <v>35</v>
      </c>
      <c r="E275" s="6"/>
      <c r="F275" s="9" t="s">
        <v>1161</v>
      </c>
      <c r="G275" s="19" t="s">
        <v>1155</v>
      </c>
      <c r="H275" s="30"/>
      <c r="I275" s="9"/>
      <c r="J275" s="6" t="s">
        <v>78</v>
      </c>
      <c r="K275" s="9" t="s">
        <v>1162</v>
      </c>
      <c r="L275" s="9" t="s">
        <v>1163</v>
      </c>
      <c r="M275" s="24" t="s">
        <v>41</v>
      </c>
      <c r="N275" s="9" t="s">
        <v>1158</v>
      </c>
      <c r="O275" s="9" t="s">
        <v>1159</v>
      </c>
      <c r="P275" s="17"/>
      <c r="Q275" s="18"/>
      <c r="R275" s="17"/>
      <c r="S275" s="17"/>
      <c r="T275" s="17"/>
      <c r="U275" s="17"/>
      <c r="V275" s="17"/>
      <c r="W275" s="17"/>
      <c r="X275" s="18"/>
      <c r="Y275" s="10" t="s">
        <v>44</v>
      </c>
      <c r="Z275" s="11" t="str">
        <f t="shared" si="1"/>
        <v>{
    "id": "M2-NyO-31a-E-1-EN",
    "stimulus": "&lt;p&gt;Type the result of the following subtraction.&lt;/p&gt;",
    "template": "&lt;p style=\"text-align: center\"&gt;{{T1}} − 10 = {{response}}&lt;/p&gt;",
    "hint": "&lt;p&gt;Subtract 1 from the tens place.&lt;/p&gt;",
    "feedback": "&lt;p&gt;Subtracting 10 is subtracting 1 from the tens place:&lt;/p&gt;&lt;p style=\"text-align: center\"&gt;{{Q1}}&lt;b&gt;{{T2}}&lt;/b&gt;{{Q3}} − &lt;b&gt;1&lt;/b&gt;0 = {{Q1}}&lt;b&gt;{{Q2}}&lt;/b&gt;{{Q3}}&lt;/p&gt;",
    "seed": {
        "parameters": [
            {
                "name": "Q1",
                "label": null,
                "min": 1,
                "max": 9,
                "step": 1
            },
            {
                "name": "Q2",
                "label": null,
                "min": 1,
                "max": 8,
                "step": 1
            },
            {
                "name": "Q3",
                "label": null,
                "min": 1,
                "max": 9,
                "step": 1
            }
        ],
        "calculated": [
            {
                "name": "T1",
                "label": "{{function}}",
                "function": "{{Q1}}*100+{{Q2}}*10+{{Q3}}+10",
                "temp": true
            },
            {
                "name": "T2",
                "label": "{{function}}",
                "function": "{{Q2}}+1",
                "temp": true
            },
            {
                "name": "A1",
                "label": "{{function}}",
                "function": "{{Q1}}*100+{{Q2}}*10+{{Q3}}"
            }
        ],
        "uniques": true
    },
    "algorithm": {
        "name": "calculateOperation",
        "params": {
            "method": "equivLiteral",
            "keyboard": "NUMERICAL"
        }
    }
}</v>
      </c>
      <c r="AA275" s="14" t="s">
        <v>1164</v>
      </c>
      <c r="AB275" s="12" t="str">
        <f t="shared" si="2"/>
        <v>M2-NyO-31a-E-1</v>
      </c>
      <c r="AC275" s="12" t="str">
        <f t="shared" si="3"/>
        <v>M2-NyO-31a-E-1-EN</v>
      </c>
      <c r="AD275" s="18"/>
      <c r="AE275" s="10" t="s">
        <v>521</v>
      </c>
      <c r="AF275" s="10" t="s">
        <v>47</v>
      </c>
      <c r="AG275" s="10" t="s">
        <v>48</v>
      </c>
    </row>
    <row r="276" ht="75.0" customHeight="1">
      <c r="A276" s="6" t="s">
        <v>1165</v>
      </c>
      <c r="B276" s="6" t="s">
        <v>1166</v>
      </c>
      <c r="C276" s="6" t="s">
        <v>34</v>
      </c>
      <c r="D276" s="7" t="s">
        <v>35</v>
      </c>
      <c r="E276" s="6"/>
      <c r="F276" s="9" t="s">
        <v>1167</v>
      </c>
      <c r="G276" s="8" t="s">
        <v>1168</v>
      </c>
      <c r="H276" s="9"/>
      <c r="I276" s="9"/>
      <c r="J276" s="6" t="s">
        <v>75</v>
      </c>
      <c r="K276" s="9" t="s">
        <v>1169</v>
      </c>
      <c r="L276" s="8" t="s">
        <v>1170</v>
      </c>
      <c r="M276" s="9" t="s">
        <v>41</v>
      </c>
      <c r="N276" s="9" t="s">
        <v>1171</v>
      </c>
      <c r="O276" s="9" t="s">
        <v>1172</v>
      </c>
      <c r="P276" s="17"/>
      <c r="Q276" s="18"/>
      <c r="R276" s="19"/>
      <c r="S276" s="19"/>
      <c r="T276" s="19"/>
      <c r="U276" s="19"/>
      <c r="V276" s="19"/>
      <c r="W276" s="19"/>
      <c r="X276" s="19"/>
      <c r="Y276" s="10" t="s">
        <v>44</v>
      </c>
      <c r="Z276" s="11" t="str">
        <f t="shared" si="1"/>
        <v>{
    "id": "M2-NyO-58a-I-1-EN",
    "stimulus": "&lt;p&gt;Select the correct result.&lt;/p&gt;",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"name": "Q4",
                "label": null,
                "min": 100,
                "max": 999,
                "step": 1
            },
            {
                "name": "Q5",
                "label": null,
                "min": 100,
                "max": 999,
                "step": 1
            }
        ],
        "calculated": [
            {
                "name": "T1",
                "label": "{{function}}",
                "function": "{{Q1}}*100+{{Q2}}*10+{{Q3}}+100",
                "temp": true
            },
            {
                "name": "T2",
                "label": "{{function}}",
                "function": "{{Q1}}*100+{{Q2}}*10+{{Q3}}",
                "temp": true
            },
            {
                "name": "T3",
                "label": "{{function}}",
                "function": "{{Q1}}+1",
                "temp": true
            },
            {
                "name": "A1",
                "label": "{{function}}",
                "function": "{{T2}}",
                "group": 1
            },
            {
                "name": "A2",
                "label": "{{function}}",
                "function": "{{Q4}}",
                "incorrect": true,
                "group": 1
            },
            {
                "name": "A3",
                "label": "{{function}}",
                "function": "{{Q5}}",
                "incorrect": true,
                "group": 1
            }
        ],
        "uniques": true
    },
    "algorithm": {
        "name": "groupResponses",
        "template": "Cloze with drop down"
    }
}</v>
      </c>
      <c r="AA276" s="14" t="s">
        <v>1173</v>
      </c>
      <c r="AB276" s="12" t="str">
        <f t="shared" si="2"/>
        <v>M2-NyO-58a-I-1</v>
      </c>
      <c r="AC276" s="12" t="str">
        <f t="shared" si="3"/>
        <v>M2-NyO-58a-I-1-EN</v>
      </c>
      <c r="AD276" s="10" t="s">
        <v>46</v>
      </c>
      <c r="AE276" s="18"/>
      <c r="AF276" s="10" t="s">
        <v>47</v>
      </c>
      <c r="AG276" s="10" t="s">
        <v>48</v>
      </c>
    </row>
    <row r="277" ht="75.0" customHeight="1">
      <c r="A277" s="6" t="s">
        <v>1165</v>
      </c>
      <c r="B277" s="6" t="s">
        <v>1166</v>
      </c>
      <c r="C277" s="6" t="s">
        <v>54</v>
      </c>
      <c r="D277" s="7" t="s">
        <v>35</v>
      </c>
      <c r="E277" s="6"/>
      <c r="F277" s="8" t="s">
        <v>1053</v>
      </c>
      <c r="G277" s="8" t="s">
        <v>1168</v>
      </c>
      <c r="H277" s="9"/>
      <c r="I277" s="9"/>
      <c r="J277" s="6" t="s">
        <v>78</v>
      </c>
      <c r="K277" s="9" t="s">
        <v>1174</v>
      </c>
      <c r="L277" s="9" t="s">
        <v>1175</v>
      </c>
      <c r="M277" s="9" t="s">
        <v>41</v>
      </c>
      <c r="N277" s="30" t="s">
        <v>1171</v>
      </c>
      <c r="O277" s="30" t="s">
        <v>1172</v>
      </c>
      <c r="P277" s="17"/>
      <c r="Q277" s="18"/>
      <c r="R277" s="19"/>
      <c r="S277" s="19"/>
      <c r="T277" s="19"/>
      <c r="U277" s="19"/>
      <c r="V277" s="19"/>
      <c r="W277" s="19"/>
      <c r="X277" s="18"/>
      <c r="Y277" s="10" t="s">
        <v>44</v>
      </c>
      <c r="Z277" s="11" t="str">
        <f t="shared" si="1"/>
        <v>{
    "id": "M2-NyO-58a-E-1-EN",
    "stimulus": "&lt;p&gt;Type the result of this subtraction.&lt;/p&gt;",
    "template": "&lt;p style=\"text-align: center\"&gt;{{T1}} −100 = {{response}}&lt;/p&gt;",
    "hint": "&lt;p&gt;Subtract 1 from the hundreds.&lt;/p&gt;",
    "feedback": "&lt;p&gt;Subtracting 100 is subtracting 1 from the hundreds:&lt;/p&gt;&lt;p style=\"text-align: center\"&gt;&lt;b&gt;{{T3}}&lt;/b&gt;{{Q2}}{{Q3}} − &lt;b&gt;1&lt;/b&gt;00 = &lt;b&gt;{{Q1}}&lt;/b&gt;{{Q2}}{{Q3}}&lt;/p&gt;",
    "seed": {
        "parameters": [
            {
                "name": "Q1",
                "label": null,
                "min": 1,
                "max": 8,
                "step": 1
            },
            {
                "name": "Q2",
                "label": null,
                "min": 1,
                "max": 9,
                "step": 1
            },
            {
                "name": "Q3",
                "label": null,
                "min": 1,
                "max": 9,
                "step": 1
            }
        ],
        "calculated": [
            {
                "name": "T1",
                "label": "{{function}}",
                "function": "{{Q1}}*100+{{Q2}}*10+{{Q3}}+100",
                "temp": true
            },
            {
                "name": "A1",
                "label": "{{function}}",
                "function": "{{Q1}}*100+{{Q2}}*10+{{Q3}}"
            },
            {
                "name": "T3",
                "label": "{{function}}",
                "function": "{{Q1}}+1",
                "temp": true
            }
        ],
        "uniques": true
    },
    "algorithm": {
        "name": "calculateOperation",
        "params": {
            "method": "equivLiteral",
            "keyboard": "NUMERICAL"
        }
    }
}</v>
      </c>
      <c r="AA277" s="14" t="s">
        <v>1176</v>
      </c>
      <c r="AB277" s="12" t="str">
        <f t="shared" si="2"/>
        <v>M2-NyO-58a-E-1</v>
      </c>
      <c r="AC277" s="12" t="str">
        <f t="shared" si="3"/>
        <v>M2-NyO-58a-E-1-EN</v>
      </c>
      <c r="AD277" s="10" t="s">
        <v>46</v>
      </c>
      <c r="AE277" s="18"/>
      <c r="AF277" s="10" t="s">
        <v>47</v>
      </c>
      <c r="AG277" s="10" t="s">
        <v>48</v>
      </c>
    </row>
    <row r="278" ht="75.0" customHeight="1">
      <c r="A278" s="6" t="s">
        <v>1177</v>
      </c>
      <c r="B278" s="6" t="s">
        <v>1178</v>
      </c>
      <c r="C278" s="6" t="s">
        <v>34</v>
      </c>
      <c r="D278" s="7" t="s">
        <v>35</v>
      </c>
      <c r="E278" s="6"/>
      <c r="F278" s="8" t="s">
        <v>1179</v>
      </c>
      <c r="G278" s="9"/>
      <c r="H278" s="30"/>
      <c r="I278" s="18" t="s">
        <v>671</v>
      </c>
      <c r="J278" s="10" t="s">
        <v>38</v>
      </c>
      <c r="K278" s="30" t="s">
        <v>1180</v>
      </c>
      <c r="L278" s="8" t="s">
        <v>1181</v>
      </c>
      <c r="M278" s="18" t="s">
        <v>41</v>
      </c>
      <c r="N278" s="8" t="s">
        <v>1182</v>
      </c>
      <c r="O278" s="8" t="s">
        <v>1183</v>
      </c>
      <c r="P278" s="17"/>
      <c r="Q278" s="18"/>
      <c r="R278" s="17"/>
      <c r="S278" s="17"/>
      <c r="T278" s="17"/>
      <c r="U278" s="17"/>
      <c r="V278" s="17"/>
      <c r="W278" s="17"/>
      <c r="X278" s="18"/>
      <c r="Y278" s="10" t="s">
        <v>44</v>
      </c>
      <c r="Z278" s="11" t="str">
        <f t="shared" si="1"/>
        <v>{
    "id": "M2-NyO-32a-I-1-EN",
    "stimulus": "&lt;p&gt;Select the subtraction that can be written from this addition:&lt;/p&gt;&lt;p style=\"text-align: center\"&gt;{{Q1}} + {{Q2}} = {{T1}}&lt;/p&gt;",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24,
                "step": 1
            },
            {
                "name": "Q2",
                "label": null,
                "min": 25,
                "max": 50,
                "step": 1
            }
        ],
        "calculated": [
            {
                "name": "T1",
                "label": "{{function}}",
                "function": "{{Q1}}+{{Q2}}",
                "temp": true
            },
            {
                "name": "T2",
                "label": "{{function}}",
                "function": "{{Q2}}-{{Q1}}",
                "temp": true
            },
            {
                "name": "A1",
                "label": "{{T1}} − {{Q1}} = {{Q2}}",
                "function": ""
            },
            {
                "name": "A2",
                "label": "{{T1}} − {{Q2}} = {{Q1}}",
                "function": ""
            },
            {
                "name": "A3",
                "label": "{{Q2}} − {{Q1}} = {{T1}}",
                "function": "",
                "incorrect": true
            },
            {
                "name": "A4",
                "label": "{{T1}} − {{Q2}} = {{T2}}",
                "function": "",
                "incorrect": true
            }
        ],
        "uniques": true
    },
    "algorithm": {
        "name": "trueFalse",
        "template": "Multiple choice – standard",
        "params": {
            "countCorrect": 1,
            "countIncorrect": 2,
            "showCheckIcon": false,
            "columns": 3
        }
    }
}</v>
      </c>
      <c r="AA278" s="14" t="s">
        <v>1184</v>
      </c>
      <c r="AB278" s="12" t="str">
        <f t="shared" si="2"/>
        <v>M2-NyO-32a-I-1</v>
      </c>
      <c r="AC278" s="12" t="str">
        <f t="shared" si="3"/>
        <v>M2-NyO-32a-I-1-EN</v>
      </c>
      <c r="AD278" s="10" t="s">
        <v>46</v>
      </c>
      <c r="AE278" s="18"/>
      <c r="AF278" s="18"/>
      <c r="AG278" s="10" t="s">
        <v>48</v>
      </c>
    </row>
    <row r="279" ht="75.0" customHeight="1">
      <c r="A279" s="6" t="s">
        <v>1177</v>
      </c>
      <c r="B279" s="6" t="s">
        <v>1178</v>
      </c>
      <c r="C279" s="6" t="s">
        <v>54</v>
      </c>
      <c r="D279" s="7" t="s">
        <v>35</v>
      </c>
      <c r="E279" s="6"/>
      <c r="F279" s="9" t="s">
        <v>1185</v>
      </c>
      <c r="G279" s="9" t="s">
        <v>1186</v>
      </c>
      <c r="H279" s="30"/>
      <c r="I279" s="18" t="s">
        <v>671</v>
      </c>
      <c r="J279" s="18" t="s">
        <v>78</v>
      </c>
      <c r="K279" s="30" t="s">
        <v>1187</v>
      </c>
      <c r="L279" s="9" t="s">
        <v>1188</v>
      </c>
      <c r="M279" s="18" t="s">
        <v>41</v>
      </c>
      <c r="N279" s="30" t="s">
        <v>1189</v>
      </c>
      <c r="O279" s="8" t="s">
        <v>1183</v>
      </c>
      <c r="P279" s="17"/>
      <c r="Q279" s="18"/>
      <c r="R279" s="17"/>
      <c r="S279" s="17"/>
      <c r="T279" s="17"/>
      <c r="U279" s="17"/>
      <c r="V279" s="17"/>
      <c r="W279" s="17"/>
      <c r="X279" s="18"/>
      <c r="Y279" s="10" t="s">
        <v>44</v>
      </c>
      <c r="Z279" s="11" t="str">
        <f t="shared" si="1"/>
        <v>{
    "id": "M2-NyO-32a-E-1-EN",
    "stimulus": "&lt;p&gt;Knowing that {{Q1}} + {{Q2}} = {{T1}}, complete the following subtractions.&lt;/p&gt;",
    "template": "&lt;p style=\"text-align: center\"&gt;{{T1}} − {{response}} = {{Q2}}&lt;/p&gt;&lt;p style=\"text-align: center\"&gt;{{response}} − {{Q2}} = {{Q1}}&lt;/p&gt;",
    "hint": "&lt;p&gt;If one of the addends is subtracted from the result of the addition, the other addend is obtained.&lt;/p&gt;",
    "feedback": "&lt;p&gt;If one of the addends is subtracted from the result of the addition, the other addend is obtained:&lt;/p&gt;&lt;div style=\"display:flex; justify-content:center;\"&gt;&lt;table style=\"width: 50%;\"&gt;&lt;tbody&gt;&lt;tr&gt;&lt;td style=\"width: 50%; text-align: center; vertical-align: middle; border: none;\"&gt;&lt;span style=\"color: #2C9CDC\"&gt;{{Q1}}&lt;/span&gt; + &lt;span style=\"color: #E3360C\"&gt;{{Q2}}&lt;/span&gt; = &lt;span style=\"color: #2CC133\"&gt;{{T1}}&lt;/span&gt;&lt;/td&gt;&lt;td style=\"width: 50%; text-align: center; vertical-align: middle; border: none;\"&gt;&lt;span style=\"color: #2CC133\"&gt;{{T1}}&lt;/span&gt; − &lt;span style=\"color: #2C9CDC\"&gt;{{Q1}}&lt;/span&gt; = &lt;span style=\"color: #E3360C\"&gt;{{Q2}}&lt;/span&gt;&lt;/br&gt;&lt;span style=\"color: #2CC133\"&gt;{{T1}}&lt;/span&gt; − &lt;span style=\"color: #E3360C\"&gt;{{Q2}}&lt;/span&gt; = &lt;span style=\"color: #2C9CDC\"&gt;{{Q1}}&lt;/span&gt;&lt;/td&gt;&lt;/tr&gt;&lt;/tbody&gt;&lt;/table&gt;&lt;/div&gt;",
    "seed": {
        "parameters": [
            {
                "name": "Q1",
                "label": null,
                "min": 1,
                "max": 30,
                "step": 1
            },
            {
                "name": "Q2",
                "label": null,
                "min": 1,
                "max": 30,
                "step": 1
            }
        ],
        "calculated": [
            {
                "name": "T1",
                "function": "{{Q1}}+{{Q2}}",
                "temp": true
            },
            {
                "name": "A1",
                "function": "{{Q1}}"
            },
            {
                "name": "A2",
                "function": "{{T1}}"
            }
        ],
        "uniques": true
    },
    "algorithm": {
        "name": "calculateOperation",
        "params": {
            "method": "equivLiteral",
            "keyboard": "NUMERICAL"
        }
    }
}</v>
      </c>
      <c r="AA279" s="14" t="s">
        <v>1190</v>
      </c>
      <c r="AB279" s="12" t="str">
        <f t="shared" si="2"/>
        <v>M2-NyO-32a-E-1</v>
      </c>
      <c r="AC279" s="12" t="str">
        <f t="shared" si="3"/>
        <v>M2-NyO-32a-E-1-EN</v>
      </c>
      <c r="AD279" s="10" t="s">
        <v>46</v>
      </c>
      <c r="AE279" s="18"/>
      <c r="AF279" s="18"/>
      <c r="AG279" s="10" t="s">
        <v>48</v>
      </c>
    </row>
    <row r="280" ht="75.0" customHeight="1">
      <c r="A280" s="6" t="s">
        <v>1191</v>
      </c>
      <c r="B280" s="6" t="s">
        <v>1192</v>
      </c>
      <c r="C280" s="6" t="s">
        <v>34</v>
      </c>
      <c r="D280" s="7" t="s">
        <v>35</v>
      </c>
      <c r="E280" s="6"/>
      <c r="F280" s="9" t="s">
        <v>1193</v>
      </c>
      <c r="G280" s="9"/>
      <c r="H280" s="30"/>
      <c r="I280" s="18" t="s">
        <v>671</v>
      </c>
      <c r="J280" s="18" t="s">
        <v>38</v>
      </c>
      <c r="K280" s="30" t="s">
        <v>1194</v>
      </c>
      <c r="L280" s="8" t="s">
        <v>1195</v>
      </c>
      <c r="M280" s="18" t="s">
        <v>41</v>
      </c>
      <c r="N280" s="8" t="s">
        <v>1196</v>
      </c>
      <c r="O280" s="8" t="s">
        <v>1197</v>
      </c>
      <c r="P280" s="17"/>
      <c r="Q280" s="18"/>
      <c r="R280" s="17"/>
      <c r="S280" s="17"/>
      <c r="T280" s="17"/>
      <c r="U280" s="17"/>
      <c r="V280" s="17"/>
      <c r="W280" s="17"/>
      <c r="X280" s="18"/>
      <c r="Y280" s="10" t="s">
        <v>44</v>
      </c>
      <c r="Z280" s="11" t="str">
        <f t="shared" si="1"/>
        <v>{
    "id": "M2-NyO-32b-I-1-EN",
    "stimulus": "&lt;p&gt;Click on the missing addend in {{Q1}} + ... = {{T1}}&lt;/p&gt;",
    "hint": "&lt;p&gt;Apply the relationship between addition and subtraction to find the missing addend.&lt;/p&gt;",
    "feedback": "&lt;p&gt;Apply the relationship between addition and subtraction.&lt;/p&gt;&lt;p&gt;Subtract the known addend from the result of the addition to get the missing addend:&lt;/p&gt;&lt;p&gt;{{T1}} − {{Q1}} = {{Q2}}&lt;/p&gt;",
    "seed": {
        "parameters": [
            {
                "name": "Q1",
                "label": null,
                "min": 1,
                "max": 30,
                "step": 1
            },
            {
                "name": "Q2",
                "label": null,
                "min": 1,
                "max": 30,
                "step": 1
            },
            {
                "name": "Q3",
                "label": null,
                "min": 1,
                "max": 30,
                "step": 1
            }
        ],
        "calculated": [
            {
                "name": "T1",
                "label": "{{function}}",
                "function": "{{Q1}}+{{Q2}}",
                "temp": true
            },
            {
                "name": "T2",
                "label": "{{function}}",
                "function": "{{Q1}}+{{Q2}}1",
                "temp": true
            },
            {
                "name": "T3",
                "label": "{{function}}",
                "function": "{{Q1}}+{{Q2}}-1",
                "temp": true
            },
            {
                "name": "T4",
                "label": "{{function}}",
                "function": "math.abs({{Q1}}-{{Q2}})",
                "temp": true
            },
            {
                "name": "T5",
                "label": "{{function}}",
                "function": "{{Q1}}+{{T1}}",
                "temp": true
            },
            {
                "name": "A1",
                "label": "{{function}}",
                "function": "{{Q2}}"
            },
            {
                "name": "A2",
                "label": "{{function}}",
                "function": "{{T2}}",
                "incorrect": true
            },
            {
                "name": "A3",
                "label": "{{function}}",
                "function": "{{T3}}",
                "incorrect": true
            },
            {
                "name": "A4",
                "label": "{{function}}",
                "function": "{{T4}}",
                "incorrect": true
            },
            {
                "name": "TO 5",
                "label": "{{function}}",
                "function": "{{T5}}",
                "incorrect": true
            }
        ],
        "uniques": true
    },
    "algorithm": {
        "name": "trueFalse",
        "template": "Multiple choice – standard",
        "params": {
            "countCorrect": 1,
            "countIncorrect": 2,
            "showCheckIcon": false,
            "columns": 3
        }
    }
}</v>
      </c>
      <c r="AA280" s="14" t="s">
        <v>1198</v>
      </c>
      <c r="AB280" s="12" t="str">
        <f t="shared" si="2"/>
        <v>M2-NyO-32b-I-1</v>
      </c>
      <c r="AC280" s="12" t="str">
        <f t="shared" si="3"/>
        <v>M2-NyO-32b-I-1-EN</v>
      </c>
      <c r="AD280" s="10" t="s">
        <v>46</v>
      </c>
      <c r="AE280" s="18"/>
      <c r="AF280" s="43"/>
      <c r="AG280" s="10" t="s">
        <v>48</v>
      </c>
    </row>
    <row r="281" ht="75.0" customHeight="1">
      <c r="A281" s="6" t="s">
        <v>1191</v>
      </c>
      <c r="B281" s="6" t="s">
        <v>1192</v>
      </c>
      <c r="C281" s="6" t="s">
        <v>54</v>
      </c>
      <c r="D281" s="7" t="s">
        <v>35</v>
      </c>
      <c r="E281" s="6"/>
      <c r="F281" s="8" t="s">
        <v>1199</v>
      </c>
      <c r="G281" s="9" t="s">
        <v>1200</v>
      </c>
      <c r="H281" s="30"/>
      <c r="I281" s="18" t="s">
        <v>671</v>
      </c>
      <c r="J281" s="18" t="s">
        <v>78</v>
      </c>
      <c r="K281" s="30" t="s">
        <v>1194</v>
      </c>
      <c r="L281" s="9" t="s">
        <v>1201</v>
      </c>
      <c r="M281" s="18" t="s">
        <v>41</v>
      </c>
      <c r="N281" s="8" t="s">
        <v>1196</v>
      </c>
      <c r="O281" s="8" t="s">
        <v>1202</v>
      </c>
      <c r="P281" s="17"/>
      <c r="Q281" s="18"/>
      <c r="R281" s="17"/>
      <c r="S281" s="17"/>
      <c r="T281" s="17"/>
      <c r="U281" s="17"/>
      <c r="V281" s="17"/>
      <c r="W281" s="17"/>
      <c r="X281" s="18"/>
      <c r="Y281" s="10" t="s">
        <v>44</v>
      </c>
      <c r="Z281" s="11" t="str">
        <f t="shared" si="1"/>
        <v>{
    "id": "M2-NyO-32b-E-1-EN",
    "stimulus": "&lt;p&gt;If {{T1}} - {{Q1}} = {{Q2}}, type the missing addend in the following addition.&lt;/p&gt;",
    "template": "&lt;p&gt;{{Q1}} + {{response}} = {{T1}}&lt;/p&gt;",
    "hint": "&lt;p&gt;Apply the relationship between addition and subtraction to find the missing addend.&lt;/p&gt;",
    "feedback": "As {{T1}} − {{Q1}} = {{Q2}}, then {{T1}} = {{Q1}} + {{Q2}}.",
    "seed": {
        "parameters": [
            {
                "name": "Q1",
                "label": null,
                "min": 1,
                "max": 30,
                "step": 1
            },
            {
                "name": "Q2",
                "label": null,
                "min": 1,
                "max": 30,
                "step": 1
            }
        ],
        "calculated": [
            {
                "name": "T1",
                "function": "{{Q1}}+{{Q2}}",
                "temp": true
            },
            {
                "name": "A1",
                "function": "{{Q2}}"
            }
        ],
        "uniques": true
    },
    "algorithm": {
        "name": "calculateOperation",
        "params": {
            "method": "equivLiteral",
            "keyboard": "NUMERICAL"
        }
    }
}</v>
      </c>
      <c r="AA281" s="14" t="s">
        <v>1203</v>
      </c>
      <c r="AB281" s="12" t="str">
        <f t="shared" si="2"/>
        <v>M2-NyO-32b-E-1</v>
      </c>
      <c r="AC281" s="12" t="str">
        <f t="shared" si="3"/>
        <v>M2-NyO-32b-E-1-EN</v>
      </c>
      <c r="AD281" s="10" t="s">
        <v>46</v>
      </c>
      <c r="AE281" s="18"/>
      <c r="AF281" s="43"/>
      <c r="AG281" s="10" t="s">
        <v>48</v>
      </c>
    </row>
    <row r="282" ht="75.0" customHeight="1">
      <c r="A282" s="6" t="s">
        <v>1191</v>
      </c>
      <c r="B282" s="6" t="s">
        <v>1192</v>
      </c>
      <c r="C282" s="6" t="s">
        <v>681</v>
      </c>
      <c r="D282" s="7" t="s">
        <v>35</v>
      </c>
      <c r="E282" s="6"/>
      <c r="F282" s="8" t="s">
        <v>1204</v>
      </c>
      <c r="G282" s="8" t="s">
        <v>1205</v>
      </c>
      <c r="H282" s="9"/>
      <c r="I282" s="6" t="s">
        <v>671</v>
      </c>
      <c r="J282" s="6" t="s">
        <v>78</v>
      </c>
      <c r="K282" s="9" t="s">
        <v>1206</v>
      </c>
      <c r="L282" s="8" t="s">
        <v>1207</v>
      </c>
      <c r="M282" s="6" t="s">
        <v>41</v>
      </c>
      <c r="N282" s="8" t="s">
        <v>1196</v>
      </c>
      <c r="O282" s="9" t="s">
        <v>1208</v>
      </c>
      <c r="P282" s="17"/>
      <c r="Q282" s="18"/>
      <c r="R282" s="17"/>
      <c r="S282" s="17"/>
      <c r="T282" s="17"/>
      <c r="U282" s="17"/>
      <c r="V282" s="17"/>
      <c r="W282" s="17"/>
      <c r="X282" s="18"/>
      <c r="Y282" s="10" t="s">
        <v>44</v>
      </c>
      <c r="Z282" s="11" t="str">
        <f t="shared" si="1"/>
        <v>{
    "id": "M2-NyO-32b-A-1-EN",
    "stimulus": "&lt;p&gt;In an adoption center there are, between dogs and cats, {{T1}} animals. If there are {{Q2}} cats, how many dogs are in the center?&lt;/p&gt;",
    "template": "&lt;p&gt;There are {{response}} dogs.&lt;/p&gt;",
    "hint": "&lt;p&gt;Apply the relationship between addition and subtraction to find the missing addend.&lt;/p&gt;",
    "feedback": "&lt;p&gt;Since there are {{T1}} animals and {{Q2}} are cats,  there are {{T1}} − {{Q2}} = {{Q1}} dogs.&lt;/p&gt;",
    "seed": {
        "parameters": [
            {
                "name": "Q1",
                "label": null,
                "min": 2,
                "max": 30,
                "step": 1
            },
            {
                "name": "Q2",
                "label": null,
                "min": 1,
                "max": 30,
                "step": 1
            }
        ],
        "calculated": [
            {
                "name": "T1",
                "function": "{{Q1}}+{{Q2}}",
                "temp": true
            },
            {
                "name": "A1",
                "function": "{{Q1}}"
            }
        ],
        "uniques": true
    },
    "algorithm": {
        "name": "calculateOperation",
        "params": {
            "method": "equivLiteral",
            "keyboard": "NUMERICAL"
        }
    }
}</v>
      </c>
      <c r="AA282" s="14" t="s">
        <v>1209</v>
      </c>
      <c r="AB282" s="12" t="str">
        <f t="shared" si="2"/>
        <v>M2-NyO-32b-A-1</v>
      </c>
      <c r="AC282" s="12" t="str">
        <f t="shared" si="3"/>
        <v>M2-NyO-32b-A-1-EN</v>
      </c>
      <c r="AD282" s="10" t="s">
        <v>46</v>
      </c>
      <c r="AE282" s="18"/>
      <c r="AF282" s="43"/>
      <c r="AG282" s="10" t="s">
        <v>48</v>
      </c>
    </row>
    <row r="283" ht="75.0" customHeight="1">
      <c r="A283" s="6" t="s">
        <v>1191</v>
      </c>
      <c r="B283" s="6" t="s">
        <v>1192</v>
      </c>
      <c r="C283" s="6" t="s">
        <v>681</v>
      </c>
      <c r="D283" s="7" t="s">
        <v>35</v>
      </c>
      <c r="E283" s="6"/>
      <c r="F283" s="8" t="s">
        <v>1210</v>
      </c>
      <c r="G283" s="8" t="s">
        <v>1211</v>
      </c>
      <c r="H283" s="9"/>
      <c r="I283" s="6" t="s">
        <v>671</v>
      </c>
      <c r="J283" s="6" t="s">
        <v>78</v>
      </c>
      <c r="K283" s="9" t="s">
        <v>1212</v>
      </c>
      <c r="L283" s="9" t="s">
        <v>1213</v>
      </c>
      <c r="M283" s="6" t="s">
        <v>41</v>
      </c>
      <c r="N283" s="8" t="s">
        <v>1196</v>
      </c>
      <c r="O283" s="9" t="s">
        <v>1214</v>
      </c>
      <c r="P283" s="44"/>
      <c r="Q283" s="18"/>
      <c r="R283" s="17"/>
      <c r="S283" s="17"/>
      <c r="T283" s="17"/>
      <c r="U283" s="17"/>
      <c r="V283" s="17"/>
      <c r="W283" s="17"/>
      <c r="X283" s="18"/>
      <c r="Y283" s="10" t="s">
        <v>44</v>
      </c>
      <c r="Z283" s="11" t="str">
        <f t="shared" si="1"/>
        <v>{
    "id": "M2-NyO-32b-A-2-EN",
    "stimulus": "&lt;p&gt;Donna must paint {{T1}} pots, some red and some blue. If she has painted {{Q2}} pots blue, how many pots should she paint red?&lt;/p&gt;",
    "template": "&lt;p&gt;She should paint {{response}} pots red.&lt;/p&gt;",
    "hint": "&lt;p&gt;Apply the relationship between addition and subtraction to find the missing addend.&lt;/p&gt;",
    "feedback": "&lt;p&gt;Since there are {{T1}} pots and {{Q2}}  are blue, there are {{T1}} − {{Q2}} = {{Q1}} red pots.&lt;/p&gt;",
    "seed": {
        "parameters": [
            {
                "name": "Q1",
                "label": null,
                "min": 5,
                "max": 20,
                "step": 1
            },
            {
                "name": "Q2",
                "label": null,
                "min": 5,
                "max": 20,
                "step": 1
            }
        ],
        "calculated": [
            {
                "name": "T1",
                "function": "{{Q1}}+{{Q2}}",
                "temp": true
            },
            {
                "name": "A1",
                "function": "{{Q1}}"
            }
        ],
        "uniques": true
    },
    "algorithm": {
        "name": "calculateOperation",
        "params": {
            "method": "equivLiteral",
            "keyboard": "NUMERICAL"
        }
    }
}</v>
      </c>
      <c r="AA283" s="14" t="s">
        <v>1215</v>
      </c>
      <c r="AB283" s="12" t="str">
        <f t="shared" si="2"/>
        <v>M2-NyO-32b-A-2</v>
      </c>
      <c r="AC283" s="12" t="str">
        <f t="shared" si="3"/>
        <v>M2-NyO-32b-A-2-EN</v>
      </c>
      <c r="AD283" s="10" t="s">
        <v>46</v>
      </c>
      <c r="AE283" s="18"/>
      <c r="AF283" s="43"/>
      <c r="AG283" s="10" t="s">
        <v>48</v>
      </c>
    </row>
    <row r="284" ht="75.0" customHeight="1">
      <c r="A284" s="6" t="s">
        <v>1191</v>
      </c>
      <c r="B284" s="6" t="s">
        <v>1192</v>
      </c>
      <c r="C284" s="6" t="s">
        <v>681</v>
      </c>
      <c r="D284" s="7" t="s">
        <v>35</v>
      </c>
      <c r="E284" s="6"/>
      <c r="F284" s="8" t="s">
        <v>1216</v>
      </c>
      <c r="G284" s="8" t="s">
        <v>1217</v>
      </c>
      <c r="H284" s="9"/>
      <c r="I284" s="6" t="s">
        <v>671</v>
      </c>
      <c r="J284" s="6" t="s">
        <v>78</v>
      </c>
      <c r="K284" s="9" t="s">
        <v>1218</v>
      </c>
      <c r="L284" s="9" t="s">
        <v>1213</v>
      </c>
      <c r="M284" s="6" t="s">
        <v>41</v>
      </c>
      <c r="N284" s="8" t="s">
        <v>1196</v>
      </c>
      <c r="O284" s="30" t="s">
        <v>1219</v>
      </c>
      <c r="P284" s="17"/>
      <c r="Q284" s="18"/>
      <c r="R284" s="19"/>
      <c r="S284" s="19"/>
      <c r="T284" s="17"/>
      <c r="U284" s="19"/>
      <c r="V284" s="19"/>
      <c r="W284" s="17"/>
      <c r="X284" s="18"/>
      <c r="Y284" s="10" t="s">
        <v>44</v>
      </c>
      <c r="Z284" s="11" t="str">
        <f t="shared" si="1"/>
        <v>{
    "id": "M2-NyO-32b-A-3-EN",
    "stimulus": "&lt;p&gt;Melissa collects superhero cards and has a total of {{T1}}, between male and female characters. If there are {{Q2}} male superhero cards, how many female superheroes cards does Pilar have?&lt;/p&gt;",
    "template": "&lt;p&gt;She has {{response}} female superheroes cards.&lt;/p&gt;",
    "hint": "&lt;p&gt;Apply the relationship between addition and subtraction to find the missing addend.&lt;/p&gt;",
    "feedback": "&lt;p&gt;Since there are {{T1}} cards and {{Q2}} are male superheroes, then there are {{T1}} − {{Q2}} = {{Q1}} female superheroes cards&lt;/p&gt;",
    "seed": {
        "parameters": [
            {
                "name": "Q1",
                "label": null,
                "min": 10,
                "max": 30,
                "step": 1
            },
            {
                "name": "Q2",
                "label": null,
                "min": 20,
                "max": 30,
                "step": 1
            }
        ],
        "calculated": [
            {
                "name": "T1",
                "function": "{{Q1}}+{{Q2}}",
                "temp": true
            },
            {
                "name": "A1",
                "function": "{{Q1}}"
            }
        ],
        "uniques": true
    },
    "algorithm": {
        "name": "calculateOperation",
        "params": {
            "method": "equivLiteral",
            "keyboard": "NUMERICAL"
        }
    }
}</v>
      </c>
      <c r="AA284" s="14" t="s">
        <v>1220</v>
      </c>
      <c r="AB284" s="12" t="str">
        <f t="shared" si="2"/>
        <v>M2-NyO-32b-A-3</v>
      </c>
      <c r="AC284" s="12" t="str">
        <f t="shared" si="3"/>
        <v>M2-NyO-32b-A-3-EN</v>
      </c>
      <c r="AD284" s="10" t="s">
        <v>46</v>
      </c>
      <c r="AE284" s="18"/>
      <c r="AF284" s="43"/>
      <c r="AG284" s="10" t="s">
        <v>48</v>
      </c>
    </row>
    <row r="285" ht="75.0" customHeight="1">
      <c r="A285" s="6" t="s">
        <v>1221</v>
      </c>
      <c r="B285" s="6" t="s">
        <v>1222</v>
      </c>
      <c r="C285" s="6" t="s">
        <v>34</v>
      </c>
      <c r="D285" s="7" t="s">
        <v>35</v>
      </c>
      <c r="E285" s="6"/>
      <c r="F285" s="23" t="s">
        <v>1223</v>
      </c>
      <c r="G285" s="9"/>
      <c r="H285" s="9"/>
      <c r="I285" s="24" t="s">
        <v>671</v>
      </c>
      <c r="J285" s="6" t="s">
        <v>38</v>
      </c>
      <c r="K285" s="9" t="s">
        <v>1224</v>
      </c>
      <c r="L285" s="9" t="s">
        <v>1225</v>
      </c>
      <c r="M285" s="6" t="s">
        <v>41</v>
      </c>
      <c r="N285" s="32" t="s">
        <v>1226</v>
      </c>
      <c r="O285" s="25" t="s">
        <v>1227</v>
      </c>
      <c r="P285" s="30"/>
      <c r="Q285" s="18"/>
      <c r="R285" s="19"/>
      <c r="S285" s="19"/>
      <c r="T285" s="19"/>
      <c r="U285" s="17"/>
      <c r="V285" s="19"/>
      <c r="W285" s="19"/>
      <c r="X285" s="8"/>
      <c r="Y285" s="10" t="s">
        <v>44</v>
      </c>
      <c r="Z285" s="11" t="str">
        <f t="shared" si="1"/>
        <v>{
    "id": "M2-NyO-32c-I-1-EN",
    "stimulus": "&lt;p&gt;Check the subtraction to choose the minuend.&lt;/p&gt;&lt;p&gt;...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false,"columns":3
        }
    }
}</v>
      </c>
      <c r="AA285" s="14" t="s">
        <v>1228</v>
      </c>
      <c r="AB285" s="12" t="str">
        <f t="shared" si="2"/>
        <v>M2-NyO-32c-I-1</v>
      </c>
      <c r="AC285" s="12" t="str">
        <f t="shared" si="3"/>
        <v>M2-NyO-32c-I-1-EN</v>
      </c>
      <c r="AD285" s="10" t="s">
        <v>46</v>
      </c>
      <c r="AE285" s="18"/>
      <c r="AF285" s="43"/>
      <c r="AG285" s="10" t="s">
        <v>48</v>
      </c>
    </row>
    <row r="286" ht="75.0" customHeight="1">
      <c r="A286" s="6" t="s">
        <v>1221</v>
      </c>
      <c r="B286" s="6" t="s">
        <v>1222</v>
      </c>
      <c r="C286" s="6" t="s">
        <v>54</v>
      </c>
      <c r="D286" s="7" t="s">
        <v>35</v>
      </c>
      <c r="E286" s="6"/>
      <c r="F286" s="23" t="s">
        <v>1229</v>
      </c>
      <c r="G286" s="9" t="s">
        <v>1230</v>
      </c>
      <c r="H286" s="9"/>
      <c r="I286" s="6" t="s">
        <v>671</v>
      </c>
      <c r="J286" s="6" t="s">
        <v>78</v>
      </c>
      <c r="K286" s="9" t="s">
        <v>1231</v>
      </c>
      <c r="L286" s="9" t="s">
        <v>679</v>
      </c>
      <c r="M286" s="6" t="s">
        <v>41</v>
      </c>
      <c r="N286" s="32" t="s">
        <v>1226</v>
      </c>
      <c r="O286" s="25" t="s">
        <v>1227</v>
      </c>
      <c r="P286" s="30"/>
      <c r="Q286" s="18"/>
      <c r="R286" s="19"/>
      <c r="S286" s="19"/>
      <c r="T286" s="19"/>
      <c r="U286" s="17"/>
      <c r="V286" s="19"/>
      <c r="W286" s="19"/>
      <c r="X286" s="18"/>
      <c r="Y286" s="10" t="s">
        <v>44</v>
      </c>
      <c r="Z286" s="11" t="str">
        <f t="shared" si="1"/>
        <v>{
    "id": "M2-NyO-32c-E-1-EN",
    "stimulus": "&lt;p&gt;Check the subtraction to find the minuend.&lt;/p&gt;",
    "template": "&lt;p&gt;{{response}} − {{Q1}} = {{Q2}}&lt;/p&gt;",
    "hint": "&lt;p&gt;Check the subtraction by adding the subtrahend and the difference to obtain the minuend.&lt;/p&gt;",
    "feedback": "&lt;p&gt;Check the subtraction by adding the subtrahend and the difference to obtain the minuend:&lt;/p&gt;&lt;p&gt;{{Q1}} + {{Q2}} = {{A1}}&lt;/p&gt;",
    "seed": {
        "parameters": [
            {
                "name": "Q1",
                "label": null,
                "min": 10,
                "max": 50,
                "step": 1
            },
            {
                "name": "Q2",
                "label": null,
                "min": 10,
                "max": 50,
                "step": 1
            }
        ],
        "calculated": [
            {
                "name": "A1",
                "function": "{{Q1}}+{{Q2}}"
            }
        ],
        "uniques": true
    },
    "algorithm": {
        "name": "calculateOperation",
        "params": {
            "method": "equivLiteral",
            "keyboard": "NUMERICAL"
        }
    }
}</v>
      </c>
      <c r="AA286" s="14" t="s">
        <v>1232</v>
      </c>
      <c r="AB286" s="12" t="str">
        <f t="shared" si="2"/>
        <v>M2-NyO-32c-E-1</v>
      </c>
      <c r="AC286" s="12" t="str">
        <f t="shared" si="3"/>
        <v>M2-NyO-32c-E-1-EN</v>
      </c>
      <c r="AD286" s="10" t="s">
        <v>46</v>
      </c>
      <c r="AE286" s="18"/>
      <c r="AF286" s="18"/>
      <c r="AG286" s="10" t="s">
        <v>48</v>
      </c>
    </row>
    <row r="287" ht="75.0" customHeight="1">
      <c r="A287" s="6" t="s">
        <v>1221</v>
      </c>
      <c r="B287" s="6" t="s">
        <v>1222</v>
      </c>
      <c r="C287" s="6" t="s">
        <v>681</v>
      </c>
      <c r="D287" s="7" t="s">
        <v>35</v>
      </c>
      <c r="E287" s="6"/>
      <c r="F287" s="8" t="s">
        <v>1233</v>
      </c>
      <c r="G287" s="9" t="s">
        <v>1234</v>
      </c>
      <c r="H287" s="9"/>
      <c r="I287" s="6" t="s">
        <v>671</v>
      </c>
      <c r="J287" s="6" t="s">
        <v>78</v>
      </c>
      <c r="K287" s="9" t="s">
        <v>1235</v>
      </c>
      <c r="L287" s="9" t="s">
        <v>679</v>
      </c>
      <c r="M287" s="6" t="s">
        <v>41</v>
      </c>
      <c r="N287" s="32" t="s">
        <v>1226</v>
      </c>
      <c r="O287" s="25" t="s">
        <v>1236</v>
      </c>
      <c r="P287" s="30"/>
      <c r="Q287" s="18"/>
      <c r="R287" s="19"/>
      <c r="S287" s="19"/>
      <c r="T287" s="19"/>
      <c r="U287" s="19"/>
      <c r="V287" s="19"/>
      <c r="W287" s="19"/>
      <c r="X287" s="8"/>
      <c r="Y287" s="10" t="s">
        <v>44</v>
      </c>
      <c r="Z287" s="11" t="str">
        <f t="shared" si="1"/>
        <v>{
    "id": "M2-NyO-32c-A-1-EN",
    "stimulus": "&lt;p&gt;Catherine has spent ${{Q1}} of her savings. If she has ${{Q2}} left, how much money did she have before?&lt;/p&gt;",
    "template": "&lt;p&gt;She had ${{response}}.&lt;/p&gt;",
    "hint": "&lt;p&gt;Check the subtraction by adding the subtrahend and the difference to obtain the minuend.&lt;/p&gt;",
    "feedback": "&lt;p&gt;Check the subtraction by adding the subtrahend and the difference to obtain the minuend:&lt;/p&gt;&lt;p&gt;${{Q1}} spent + ${{Q2}} left = ${{A1}} in total.&lt;/p&gt;",
    "seed": {
        "parameters": [
            {
                "name": "Q1",
                "label": null,
                "min": 2,
                "max": 30,
                "step": 1
            },
            {
                "name": "Q2",
                "label": null,
                "min": 2,
                "max": 30,
                "step": 1
            }
        ],
        "calculated": [
            {
                "name": "A1",
                "function": "{{Q1}}+{{Q2}}"
            }
        ],
        "uniques": true
    },
    "algorithm": {
        "name": "calculateOperation",
        "params": {
            "method": "equivLiteral",
            "keyboard": "NUMERICAL"
        }
    }
}</v>
      </c>
      <c r="AA287" s="14" t="s">
        <v>1237</v>
      </c>
      <c r="AB287" s="12" t="str">
        <f t="shared" si="2"/>
        <v>M2-NyO-32c-A-1</v>
      </c>
      <c r="AC287" s="12" t="str">
        <f t="shared" si="3"/>
        <v>M2-NyO-32c-A-1-EN</v>
      </c>
      <c r="AD287" s="10" t="s">
        <v>46</v>
      </c>
      <c r="AE287" s="18"/>
      <c r="AF287" s="18"/>
      <c r="AG287" s="10" t="s">
        <v>48</v>
      </c>
    </row>
    <row r="288" ht="75.0" customHeight="1">
      <c r="A288" s="6" t="s">
        <v>1221</v>
      </c>
      <c r="B288" s="6" t="s">
        <v>1222</v>
      </c>
      <c r="C288" s="6" t="s">
        <v>681</v>
      </c>
      <c r="D288" s="7" t="s">
        <v>35</v>
      </c>
      <c r="E288" s="6"/>
      <c r="F288" s="9" t="s">
        <v>1238</v>
      </c>
      <c r="G288" s="8" t="s">
        <v>1239</v>
      </c>
      <c r="H288" s="9"/>
      <c r="I288" s="6" t="s">
        <v>671</v>
      </c>
      <c r="J288" s="6" t="s">
        <v>78</v>
      </c>
      <c r="K288" s="9" t="s">
        <v>1240</v>
      </c>
      <c r="L288" s="9" t="s">
        <v>679</v>
      </c>
      <c r="M288" s="6" t="s">
        <v>41</v>
      </c>
      <c r="N288" s="32" t="s">
        <v>1226</v>
      </c>
      <c r="O288" s="25" t="s">
        <v>1241</v>
      </c>
      <c r="P288" s="30"/>
      <c r="Q288" s="18"/>
      <c r="R288" s="19"/>
      <c r="S288" s="19"/>
      <c r="T288" s="19"/>
      <c r="U288" s="19"/>
      <c r="V288" s="19"/>
      <c r="W288" s="17"/>
      <c r="X288" s="18"/>
      <c r="Y288" s="10" t="s">
        <v>44</v>
      </c>
      <c r="Z288" s="11" t="str">
        <f t="shared" si="1"/>
        <v>{
    "id": "M2-NyO-32c-A-2-EN",
    "stimulus": "&lt;p&gt;Rebecca has turned in {{Q2}} activities from the math homework. If she has {{Q1}} left to turn in, how many activities were in the homework?&lt;/p&gt;",
    "template": "&lt;p&gt;{{response}} activities.&lt;/p&gt;",
    "hint": "&lt;p&gt;Check the subtraction by adding the subtrahend and the difference to obtain the minuend.&lt;/p&gt;",
    "feedback": "&lt;p&gt;Check the subtraction by adding the subtrahend and the difference to obtain the minuend:&lt;/p&gt;&lt;p&gt;{{Q2}} activities done + {{Q1}} activities left to turn in = {{A1}} total activities.&lt;/p&gt;",
    "seed": {
        "parameters": [
            {
                "name": "Q1",
                "label": null,
                "min": 2,
                "max": 10,
                "step": 1
            },
            {
                "name": "Q2",
                "label": null,
                "min": 2,
                "max": 10,
                "step": 1
            }
        ],
        "calculated": [
            {
                "name": "A1",
                "function": "{{Q1}}+{{Q2}}"
            }
        ],
        "uniques": true
    },
    "algorithm": {
        "name": "calculateOperation",
        "params": {
            "method": "equivLiteral",
            "keyboard": "NUMERICAL"
        }
    }
}</v>
      </c>
      <c r="AA288" s="14" t="s">
        <v>1242</v>
      </c>
      <c r="AB288" s="12" t="str">
        <f t="shared" si="2"/>
        <v>M2-NyO-32c-A-2</v>
      </c>
      <c r="AC288" s="12" t="str">
        <f t="shared" si="3"/>
        <v>M2-NyO-32c-A-2-EN</v>
      </c>
      <c r="AD288" s="10" t="s">
        <v>46</v>
      </c>
      <c r="AE288" s="18"/>
      <c r="AF288" s="18"/>
      <c r="AG288" s="10" t="s">
        <v>48</v>
      </c>
    </row>
    <row r="289" ht="75.0" customHeight="1">
      <c r="A289" s="6" t="s">
        <v>1221</v>
      </c>
      <c r="B289" s="6" t="s">
        <v>1222</v>
      </c>
      <c r="C289" s="6" t="s">
        <v>681</v>
      </c>
      <c r="D289" s="7" t="s">
        <v>35</v>
      </c>
      <c r="E289" s="6"/>
      <c r="F289" s="8" t="s">
        <v>1243</v>
      </c>
      <c r="G289" s="8" t="s">
        <v>1244</v>
      </c>
      <c r="H289" s="9"/>
      <c r="I289" s="6" t="s">
        <v>671</v>
      </c>
      <c r="J289" s="6" t="s">
        <v>78</v>
      </c>
      <c r="K289" s="9" t="s">
        <v>1245</v>
      </c>
      <c r="L289" s="9" t="s">
        <v>679</v>
      </c>
      <c r="M289" s="6" t="s">
        <v>41</v>
      </c>
      <c r="N289" s="32" t="s">
        <v>1226</v>
      </c>
      <c r="O289" s="25" t="s">
        <v>1246</v>
      </c>
      <c r="P289" s="17"/>
      <c r="Q289" s="10"/>
      <c r="R289" s="19"/>
      <c r="S289" s="19"/>
      <c r="T289" s="19"/>
      <c r="U289" s="19"/>
      <c r="V289" s="19"/>
      <c r="W289" s="17"/>
      <c r="X289" s="30"/>
      <c r="Y289" s="10" t="s">
        <v>44</v>
      </c>
      <c r="Z289" s="11" t="str">
        <f t="shared" si="1"/>
        <v>{
    "id": "M2-NyO-32c-A-3-EN",
    "stimulus": "&lt;p&gt;{{Q2}} boxes have been loaded onto a transport truck and there are still {{Q1}} boxes to be loaded. How many boxes are there in total?&lt;/p&gt;",
    "template": "&lt;p&gt;There are {{response}} boxes.&lt;/p&gt;",
    "hint": "&lt;p&gt;Check the subtraction by adding the subtrahend and the difference to obtain the minuend.&lt;/p&gt;",
    "feedback": "&lt;p&gt;Check the subtraction by adding the subtrahend and the difference to obtain the minuend:&lt;/p&gt;&lt;p&gt;{{Q2}} boxes that have been loaded + {{Q1}} boxes left to load = {{A1}} total boxes.&lt;/p&gt;",
    "seed": {
        "parameters": [
            {
                "name": "Q1",
                "label": null,
                "min": 2,
                "max": 30,
                "step": 1
            },
            {
                "name": "Q2",
                "label": null,
                "min": 2,
                "max": 30,
                "step": 1
            }
        ],
        "calculated": [
            {
                "name": "A1",
                "function": "{{Q1}}+{{Q2}}"
            }
        ],
        "uniques": true
    },
    "algorithm": {
        "name": "calculateOperation",
        "params": {
            "method": "equivLiteral",
            "keyboard": "NUMERICAL"
        }
    }
}</v>
      </c>
      <c r="AA289" s="14" t="s">
        <v>1247</v>
      </c>
      <c r="AB289" s="12" t="str">
        <f t="shared" si="2"/>
        <v>M2-NyO-32c-A-3</v>
      </c>
      <c r="AC289" s="12" t="str">
        <f t="shared" si="3"/>
        <v>M2-NyO-32c-A-3-EN</v>
      </c>
      <c r="AD289" s="10" t="s">
        <v>46</v>
      </c>
      <c r="AE289" s="18"/>
      <c r="AF289" s="18"/>
      <c r="AG289" s="10" t="s">
        <v>48</v>
      </c>
    </row>
    <row r="290" ht="75.0" customHeight="1">
      <c r="A290" s="10" t="s">
        <v>1248</v>
      </c>
      <c r="B290" s="10" t="s">
        <v>1249</v>
      </c>
      <c r="C290" s="10" t="s">
        <v>34</v>
      </c>
      <c r="D290" s="7" t="s">
        <v>35</v>
      </c>
      <c r="E290" s="6"/>
      <c r="F290" s="8" t="s">
        <v>1250</v>
      </c>
      <c r="G290" s="8" t="s">
        <v>1251</v>
      </c>
      <c r="H290" s="19"/>
      <c r="I290" s="10" t="s">
        <v>671</v>
      </c>
      <c r="J290" s="10" t="s">
        <v>68</v>
      </c>
      <c r="K290" s="8" t="s">
        <v>1252</v>
      </c>
      <c r="L290" s="8" t="s">
        <v>1253</v>
      </c>
      <c r="M290" s="10" t="s">
        <v>41</v>
      </c>
      <c r="N290" s="19" t="s">
        <v>1254</v>
      </c>
      <c r="O290" s="19" t="s">
        <v>1255</v>
      </c>
      <c r="P290" s="17"/>
      <c r="Q290" s="10"/>
      <c r="R290" s="19"/>
      <c r="S290" s="19"/>
      <c r="T290" s="19"/>
      <c r="U290" s="19"/>
      <c r="V290" s="19"/>
      <c r="W290" s="17"/>
      <c r="X290" s="30"/>
      <c r="Y290" s="10" t="s">
        <v>44</v>
      </c>
      <c r="Z290" s="11" t="str">
        <f t="shared" si="1"/>
        <v>{
    "id": "M2-NyO-68a-I-1-EN",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drag the missing numbers to solve the subtraction.&lt;/p&gt;&lt;p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"name": "A3",
                        "label": "{{function}}",
                        "function": "{{Q4}}",
                        "incorrect": true
                    },
                    {
                        "name": "A4",
                        "label": "{{function}}",
                        "function": "{{Q1}}+{{Q5}}",
                        "incorrect": true
                    }
                ]
            },
            "algorithm": {
                "name": "calculateOperation",
                "template": "Cloze with drag &amp; drop"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AA290" s="14" t="s">
        <v>1256</v>
      </c>
      <c r="AB290" s="12" t="str">
        <f t="shared" si="2"/>
        <v>M2-NyO-68a-I-1</v>
      </c>
      <c r="AC290" s="12" t="str">
        <f t="shared" si="3"/>
        <v>M2-NyO-68a-I-1-EN</v>
      </c>
      <c r="AD290" s="10" t="s">
        <v>46</v>
      </c>
      <c r="AE290" s="18"/>
      <c r="AF290" s="18"/>
      <c r="AG290" s="10" t="s">
        <v>48</v>
      </c>
    </row>
    <row r="291" ht="75.0" customHeight="1">
      <c r="A291" s="10" t="s">
        <v>1248</v>
      </c>
      <c r="B291" s="10" t="s">
        <v>1249</v>
      </c>
      <c r="C291" s="10" t="s">
        <v>54</v>
      </c>
      <c r="D291" s="7" t="s">
        <v>35</v>
      </c>
      <c r="E291" s="6"/>
      <c r="F291" s="8" t="s">
        <v>1257</v>
      </c>
      <c r="G291" s="8" t="s">
        <v>1251</v>
      </c>
      <c r="H291" s="19"/>
      <c r="I291" s="10" t="s">
        <v>671</v>
      </c>
      <c r="J291" s="10" t="s">
        <v>78</v>
      </c>
      <c r="K291" s="8" t="s">
        <v>1258</v>
      </c>
      <c r="L291" s="8" t="s">
        <v>1259</v>
      </c>
      <c r="M291" s="10" t="s">
        <v>41</v>
      </c>
      <c r="N291" s="19" t="s">
        <v>1254</v>
      </c>
      <c r="O291" s="19" t="s">
        <v>1255</v>
      </c>
      <c r="P291" s="17"/>
      <c r="Q291" s="10"/>
      <c r="R291" s="19"/>
      <c r="S291" s="19"/>
      <c r="T291" s="19"/>
      <c r="U291" s="19"/>
      <c r="V291" s="19"/>
      <c r="W291" s="17"/>
      <c r="X291" s="30"/>
      <c r="Y291" s="10" t="s">
        <v>44</v>
      </c>
      <c r="Z291" s="11" t="str">
        <f t="shared" si="1"/>
        <v>{
    "id": "M2-NyO-68a-E-1-EN",
    "seed": {
        "parameters": [
            {
                "name": "Q1",
                "label": null,
                "min": 10,
                "max": 50,
                "step": 1
            },
            {
                "name": "Q2",
                "label": null,
                "min": 10,
                "max": 50,
                "step": 10
            },
            {
                "name": "Q3",
                "label": null,
                "min": 1,
                "max": 9,
                "step": 1
            },
            {
                "name": "Q4",
                "label": null,
                "min": 10,
                "max": 50,
                "step": 10
            },
            {
                "name": "Q5",
                "label": null,
                "min": 1,
                "max": 9,
                "step": 1
            },
            {
                "name": "Q6",
                "label": null,
                "min": 10,
                "max": 50,
                "step": 1
            },
            {
                "name": "Q7",
                "label": null,
                "min": 10,
                "max": 50,
                "step": 10
            },
            {
                "name": "Q8",
                "label": null,
                "min": 1,
                "max": 9,
                "step": 1
            }
        ],
        "uniques": true
    },
    "scaffolding": [
        {
            "id": "step-0",
            "stimulus": "&lt;p&gt;Look at the example and complete how this subtraction is solved.&lt;/p&gt;&lt;p style=\"text-align: center\"&gt;{{T3}} − &lt;span style=\"color:#FA5A14\";&gt;{{T4}}&lt;/span&gt; = ?&lt;/p&gt;&lt;p style=\"text-align: center\"&gt;{{T3}} − &lt;span style=\"color:#FA5A14\";&gt;{{Q7}}&lt;/span&gt; − &lt;span style=\"color:#FA5A14\";&gt;{{Q8}}&lt;/span&gt; = {{T6}} − {{Q8}} = {{Q6}}&lt;/p&gt;",
            "template": "&lt;p style=\"text-align: center\"&gt;{{T1}} − {{T2}} = ?&lt;/p&gt;&lt;p style=\"text-align: center\"&gt;{{T1}} − {{response}} − {{Q3}} = {{response}} − {{Q3}} = {{Q1}}&lt;/p&gt;",
            "seed": {
                "calculated": [
                    {
                        "name": "T1",
                        "label": "{{function}}",
                        "function": "{{Q1}}+{{Q2}}+{{Q3}}",
                        "temp": true
                    },
                    {
                        "name": "T2",
                        "label": "{{function}}",
                        "function": "{{Q2}}+{{Q3}}",
                        "temp": true
                    },
                    {
                        "name": "T3",
                        "label": "{{function}}",
                        "function": "{{Q6}}+{{Q7}}+{{Q8}}",
                        "temp": true
                    },
                    {
                        "name": "T4",
                        "label": "{{function}}",
                        "function": "{{Q7}}+{{Q8}}",
                        "temp": true
                    },
                    {
                        "name": "T6",
                        "label": "{{function}}",
                        "function": "{{Q6}}+{{Q8}}",
                        "temp": true
                    },
                    {
                        "name": "A1",
                        "label": "{{function}}",
                        "function": "{{Q2}}"
                    },
                    {
                        "name": "A2",
                        "label": "{{function}}",
                        "function": "{{Q1}}+{{Q3}}"
                    }
                ]
            },
            "algorithm": {
                "name": "calculateOperation",
                "params": {
                    "method": "equivLiteral",
                    "keyboard": "NUMERICAL"
                }
            }
        },
        {
            "id": "step-1",
            "stimulus": "&lt;p&gt;Decompose the following number into tens and ones following this example:&lt;/p&gt;&lt;p style=\"text-align: center\"&gt;{{T1}} = {{Q4}} + {{Q8}}&lt;/p&gt;",
            "template": "&lt;p style=\"text-align: center\"&gt;{{T2}} = {{response}} + {{response}}&lt;/p&gt;",
            "seed": {
                "parameters": [],
                "calculated": [
                    {
                        "name": "T1",
                        "label": "{{function}}",
                        "function": "{{Q4}}+{{Q8}}",
                        "temp": true
                    },
                    {
                        "name": "T2",
                        "label": "{{function}}",
                        "function": "{{Q2}}+{{Q3}}",
                        "temp": true
                    },
                    {
                        "name": "A1",
                        "label": "{{function}}",
                        "function": "{{Q2}}"
                    },
                    {
                        "name": "A2",
                        "label": "{{function}}",
                        "function": "{{Q3}}"
                    }
                ]
            },
            "algorithm": {
                "name": "calculateOperation",
                "params": {
                    "method": "equivLiteral",
                    "keyboard": "NUMERICAL"
                }
            }
        },
        {
            "id": "step-2",
            "stimulus": "&lt;p&gt;Therefore, calculate first this subtraction.&lt;/p&gt;&lt;p style=\"text-align: center\"&gt;{{T2}} = &lt;span style=\"color:#E3360C\";&gt;{{Q2}}&lt;/span&gt; + {{Q3}}&lt;/p&gt;",
            "template": "&lt;p style=\"text-align: center\"&gt;{{T1}} − &lt;span style=\"color:#E3360C\";&gt;{{Q2}}&lt;/span&gt; = {{response}}&lt;/p&gt;",
            "seed": {
                "calculated": [
                    {
                        "name": "T1",
                        "label": "{{function}}",
                        "function": "{{Q1}}+{{Q2}}+{{Q3}}",
                        "temp": true
                    },
                    {
                        "name": "T2",
                        "label": "{{function}}",
                        "function": "{{Q2}}+{{Q3}}",
                        "temp": true
                    },
                    {
                        "name": "A1",
                        "label": "{{function}}",
                        "function": "{{T1}}-{{Q2}}"
                    }
                ]
            },
            "algorithm": {
                "name": "calculateOperation",
                "params": {
                    "method": "equivLiteral",
                    "keyboard": "NUMERICAL"
                }
            }
        },
        {
            "id": "step-3",
            "stimulus": "&lt;p&gt;Finally, type the final result.&lt;/p&gt;&lt;p style=\"text-align: center\"&gt;{{T2}} = {{Q2}} + &lt;span style=\"color:#E3360C\";&gt;{{Q3}}&lt;/span&gt;&lt;/p&gt;",
            "template": "&lt;p style=\"text-align: center\"&gt;{{T3}} − &lt;span style=\"color:#E3360C\";&gt;{{Q3}}&lt;/span&gt; = {{response}}&lt;/p&gt;",
            "seed": {
                "calculated": [
                    {
                        "name": "T2",
                        "label": "{{function}}",
                        "function": "{{Q2}}+{{Q3}}",
                        "temp": true
                    },
                    {
                        "name": "T3",
                        "label": "{{function}}",
                        "function": "{{Q1}}+{{Q3}}",
                        "temp": "true"
                    },
                    {
                        "name": "A1",
                        "label": "{{function}}",
                        "function": "{{Q1}}"
                    }
                ]
            },
            "algorithm": {
                "name": "calculateOperation",
                "params": {
                    "method": "equivLiteral",
                    "keyboard": "NUMERICAL"
                }
            }
        }
    ]
}</v>
      </c>
      <c r="AA291" s="14" t="s">
        <v>1260</v>
      </c>
      <c r="AB291" s="12" t="str">
        <f t="shared" si="2"/>
        <v>M2-NyO-68a-E-1</v>
      </c>
      <c r="AC291" s="12" t="str">
        <f t="shared" si="3"/>
        <v>M2-NyO-68a-E-1-EN</v>
      </c>
      <c r="AD291" s="10" t="s">
        <v>46</v>
      </c>
      <c r="AE291" s="18"/>
      <c r="AF291" s="18"/>
      <c r="AG291" s="10" t="s">
        <v>48</v>
      </c>
    </row>
    <row r="292" ht="75.0" customHeight="1">
      <c r="A292" s="10" t="s">
        <v>1261</v>
      </c>
      <c r="B292" s="10" t="s">
        <v>1262</v>
      </c>
      <c r="C292" s="10" t="s">
        <v>34</v>
      </c>
      <c r="D292" s="7" t="s">
        <v>35</v>
      </c>
      <c r="E292" s="6"/>
      <c r="F292" s="8" t="s">
        <v>1263</v>
      </c>
      <c r="G292" s="8" t="s">
        <v>1264</v>
      </c>
      <c r="H292" s="19"/>
      <c r="I292" s="10" t="s">
        <v>671</v>
      </c>
      <c r="J292" s="10" t="s">
        <v>75</v>
      </c>
      <c r="K292" s="8" t="s">
        <v>1265</v>
      </c>
      <c r="L292" s="8" t="s">
        <v>1266</v>
      </c>
      <c r="M292" s="10" t="s">
        <v>964</v>
      </c>
      <c r="N292" s="19" t="s">
        <v>1267</v>
      </c>
      <c r="O292" s="19" t="s">
        <v>1268</v>
      </c>
      <c r="P292" s="17"/>
      <c r="Q292" s="10"/>
      <c r="R292" s="19"/>
      <c r="S292" s="19" t="s">
        <v>1269</v>
      </c>
      <c r="T292" s="19"/>
      <c r="U292" s="19"/>
      <c r="V292" s="19"/>
      <c r="W292" s="17"/>
      <c r="X292" s="30"/>
      <c r="Y292" s="10" t="s">
        <v>44</v>
      </c>
      <c r="Z292" s="11" t="str">
        <f t="shared" si="1"/>
        <v>{
    "id": "M2-NyO-68b-I-1-EN",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select how the minuend is rounded.&lt;/p&gt;",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"group": 1
                    },
                    {
                        "name": "A2",
                        "label": "{{function}}",
                        "function": "{{Q5}}",
                        "group": 1
                    },
                    {
                        "name": "A3",
                        "label": "{{function}}",
                        "function": "{{Q6}}",
                        "group": 1
                    }
                ]
            },
            "algorithm": {
                "name": "groupResponses",
                "template": "Cloze with drop down"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AA292" s="14" t="s">
        <v>1270</v>
      </c>
      <c r="AB292" s="12" t="str">
        <f t="shared" si="2"/>
        <v>M2-NyO-68b-I-1</v>
      </c>
      <c r="AC292" s="12" t="str">
        <f t="shared" si="3"/>
        <v>M2-NyO-68b-I-1-EN</v>
      </c>
      <c r="AD292" s="10" t="s">
        <v>46</v>
      </c>
      <c r="AE292" s="18"/>
      <c r="AF292" s="18"/>
      <c r="AG292" s="10" t="s">
        <v>48</v>
      </c>
    </row>
    <row r="293" ht="75.0" customHeight="1">
      <c r="A293" s="10" t="s">
        <v>1261</v>
      </c>
      <c r="B293" s="10" t="s">
        <v>1262</v>
      </c>
      <c r="C293" s="10" t="s">
        <v>54</v>
      </c>
      <c r="D293" s="7" t="s">
        <v>35</v>
      </c>
      <c r="E293" s="6"/>
      <c r="F293" s="8" t="s">
        <v>1257</v>
      </c>
      <c r="G293" s="8" t="s">
        <v>1264</v>
      </c>
      <c r="H293" s="19"/>
      <c r="I293" s="10" t="s">
        <v>671</v>
      </c>
      <c r="J293" s="10" t="s">
        <v>78</v>
      </c>
      <c r="K293" s="8" t="s">
        <v>1265</v>
      </c>
      <c r="L293" s="8" t="s">
        <v>1271</v>
      </c>
      <c r="M293" s="10" t="s">
        <v>964</v>
      </c>
      <c r="N293" s="19" t="s">
        <v>1267</v>
      </c>
      <c r="O293" s="19" t="s">
        <v>1268</v>
      </c>
      <c r="P293" s="17"/>
      <c r="Q293" s="10"/>
      <c r="R293" s="19"/>
      <c r="S293" s="19" t="s">
        <v>1269</v>
      </c>
      <c r="T293" s="19"/>
      <c r="U293" s="19"/>
      <c r="V293" s="19"/>
      <c r="W293" s="17"/>
      <c r="X293" s="30"/>
      <c r="Y293" s="10" t="s">
        <v>44</v>
      </c>
      <c r="Z293" s="11" t="str">
        <f t="shared" si="1"/>
        <v>{
    "id": "M2-NyO-68b-E-1-EN",
    "seed": {
        "parameters": [
            {
                "name": "Q1",
                "label": null,
                "min": 30,
                "max": 50,
                "step": 10
            },
            {
                "name": "Q2",
                "label": null,
                "min": 10,
                "max": 19,
                "step": 1
            },
            {
                "name": "Q3",
                "label": null,
                "list": [
                    1,
                    2
                ]
            },
            {
                "name": "Q4",
                "label": null,
                "list": [
                    "+",
                    "-"
                ]
            },
            {
                "name": "Q5",
                "label": null,
                "min": 30,
                "max": 50,
                "step": 1
            },
            {
                "name": "Q6",
                "label": null,
                "min": 30,
                "max": 50,
                "step": 1
            },
            {
                "name": "Q7",
                "label": null,
                "list": [
                    1,
                    2
                ]
            }
        ],
        "uniques": true
    },
    "scaffolding": [
        {
            "id": "step-0",
            "stimulus": "&lt;p&gt;To solve this subtraction, round the minuend.&lt;/p&gt;",
            "template": "&lt;p style=\"text-align: center\"&gt;{{T1}} − {{Q2}} = ?&lt;/p&gt;&lt;p style=\"text-align: center\"&gt;{{response}} − {{T2}} = {{T3}}&lt;/p&gt;",
            "seed": {
                "calculated": [
                    {
                        "name": "T1",
                        "label": "{{function}}",
                        "function": "{{Q1}}{{Q4}}(-{{Q3}})",
                        "temp": true
                    },
                    {
                        "name": "T2",
                        "label": "{{function}}",
                        "function": "{{Q2}}{{Q4}}{{Q3}}",
                        "temp": true
                    },
                    {
                        "name": "T3",
                        "label": "{{function}}",
                        "function": "{{T1}}-{{Q2}}",
                        "temp": true
                    },
                    {
                        "name": "A1",
                        "label": "{{function}}",
                        "function": "{{Q1}}"
                    }
                ]
            },
            "algorithm": {
                "name": "calculateOperation",
                "params": {
                    "method": "equivLiteral",
                    "keyboard": "NUMERICAL"
                }
            }
        },
        {
            "id": "step-1",
            "stimulus": "&lt;p&gt;Which operation is used to calculate the rounding of {{T1}}?&lt;/p&gt;&lt;p style=\"text-align: center\"&gt;{{T1}} − {{Q2}} = ?&lt;/p&gt;",
            "seed": {
                "calculated": [
                    {
                        "name": "T1",
                        "label": "{{function}}",
                        "function": "{{Q1}}{{Q4}}(-{{Q3}})",
                        "temp": true
                    },
                    {
                        "name": "T2",
                        "label": "{{function}}",
                        "function": "{{Q2}}{{Q4}}{{Q3}}",
                        "temp": true
                    },
                    {
                        "name": "A1",
                        "label": "{{T1}} {{function}} {{Q3}} = {{Q1}}",
                        "function": "if ('{{Q4}}' == '-') {'−'} else {'+'}",
                        "group": 1
                    },
                    {
                        "name": "A2",
                        "label": "{{T1}} {{function}} {{Q3}} = {{Q1}}",
                        "function": "if ('{{Q4}}' == '-') {'+'} else {'−'}",
                        "group": 1,
                        "incorrect": true
                    },
                    {
                        "name": "A3",
                        "label": "{{T1}} {{function}} {{Q7}} = {{Q1}}",
                        "function": "if ('{{Q4}}' == '-') {'−'} else {'+'}",
                        "group": 1,
                        "incorrect": true
                    }
                ]
            },
            "algorithm": {
                "name": "trueFalse",
                "template": "Multiple choice – standard",
                "params": {
                    "countCorrect": 1,
                    "countIncorrect": 2,
                    "showCheckIcon": false,
                    "columns": 3
                }
            }
        },
        {
            "id": "step-2",
            "stimulus": "&lt;p&gt;What operation is to be done with {{Q2}} so that the result of the subtraction does not change?&lt;/p&gt;&lt;p style=\"text-align: center\"&gt;{{T1}} − {{Q2}} = ?&lt;/p&gt;&lt;p style=\"text-align: center\"&gt;{{Q1}} − ... = ?&lt;/p&gt;",
            "seed": {
                "calculated": [
                    {
                        "name": "T1",
                        "label": "{{function}}",
                        "function": "{{Q1}}{{Q4}}(-{{Q3}})",
                        "temp": true
                    },
                    {
                        "name": "T2",
                        "label": "{{function}}",
                        "function": "{{Q2}}{{Q4}}{{Q3}}",
                        "temp": true
                    },
                    {
                        "name": "A1",
                        "label": "{{Q2}} {{function}} {{Q3}} = {{T2}}",
                        "function": "if ('{{Q4}}' == '-') {'−'} else {'+'}"
                    },
                    {
                        "name": "A2",
                        "label": "{{Q2}} {{function}} {{Q3}} = {{T2}}",
                        "function": "if ('{{Q4}}' == '-') {'+'} else {'−'}",
                        "incorrect": true
                    },
                    {
                        "name": "A3",
                        "label": "{{Q2}} {{function}} {{Q7}} = {{T2}}",
                        "function": "if ('{{Q4}}' == '-') {'−'} else {'+'}",
                        "incorrect": true
                    }
                ]
            },
            "algorithm": {
                "name": "trueFalse",
                "template": "Multiple choice – standard",
                "params": {
                    "countCorrect": 1,
                    "countIncorrect": 2,
                    "showCheckIcon": false,
                    "columns": 3
                }
            }
        },
        {
            "id": "step-3",
            "stimulus": "&lt;p&gt;So, what is the result of this subtraction?&lt;/p&gt;&lt;p style=\"text-align: center\"&gt;{{T1}} − {{Q2}} = ?&lt;/p&gt;&lt;p style=\"text-align: center\"&gt;{{Q1}} − {{T2}} = ...&lt;/p&gt;",
            "seed": {
                "calculated": [
                    {
                        "name": "T1",
                        "label": "{{function}}",
                        "function": "{{Q1}}{{Q4}}(-{{Q3}})",
                        "temp": true
                    },
                    {
                        "name": "T2",
                        "label": "{{function}}",
                        "function": "{{Q2}}{{Q4}}{{Q3}}",
                        "temp": true
                    },
                    {
                        "name": "A1",
                        "label": "{{function}}",
                        "function": "{{T1}}-{{Q2}}"
                    },
                    {
                        "name": "A2",
                        "label": "{{function}}",
                        "function": "{{T1}}-{{Q2}}{{Q4}}{{Q3}}",
                        "incorrect": true
                    },
                    {
                        "name": "A3",
                        "label": "{{function}}",
                        "function": "{{T1}}-{{Q2}}{{Q4}}{{Q7}}",
                        "incorrect": true
                    }
                ]
            },
            "algorithm": {
                "name": "trueFalse",
                "template": "Multiple choice – standard",
                "params": {
                    "countCorrect": 1,
                    "countIncorrect": 2,
                    "showCheckIcon": false,
                    "columns": 3
                }
            }
        }
    ]
}</v>
      </c>
      <c r="AA293" s="14" t="s">
        <v>1272</v>
      </c>
      <c r="AB293" s="12" t="str">
        <f t="shared" si="2"/>
        <v>M2-NyO-68b-E-1</v>
      </c>
      <c r="AC293" s="12" t="str">
        <f t="shared" si="3"/>
        <v>M2-NyO-68b-E-1-EN</v>
      </c>
      <c r="AD293" s="10" t="s">
        <v>46</v>
      </c>
      <c r="AE293" s="18"/>
      <c r="AF293" s="18"/>
      <c r="AG293" s="10" t="s">
        <v>48</v>
      </c>
    </row>
    <row r="294" ht="75.0" customHeight="1">
      <c r="A294" s="6" t="s">
        <v>1273</v>
      </c>
      <c r="B294" s="6" t="s">
        <v>1274</v>
      </c>
      <c r="C294" s="6" t="s">
        <v>34</v>
      </c>
      <c r="D294" s="7" t="s">
        <v>35</v>
      </c>
      <c r="E294" s="6"/>
      <c r="F294" s="9" t="s">
        <v>1275</v>
      </c>
      <c r="G294" s="9"/>
      <c r="H294" s="9"/>
      <c r="I294" s="6" t="s">
        <v>671</v>
      </c>
      <c r="J294" s="6" t="s">
        <v>38</v>
      </c>
      <c r="K294" s="9" t="s">
        <v>1276</v>
      </c>
      <c r="L294" s="9" t="s">
        <v>1277</v>
      </c>
      <c r="M294" s="6" t="s">
        <v>41</v>
      </c>
      <c r="N294" s="8" t="s">
        <v>1278</v>
      </c>
      <c r="O294" s="8" t="s">
        <v>1279</v>
      </c>
      <c r="P294" s="17"/>
      <c r="Q294" s="10"/>
      <c r="R294" s="19"/>
      <c r="S294" s="19"/>
      <c r="T294" s="19"/>
      <c r="U294" s="19"/>
      <c r="V294" s="19"/>
      <c r="W294" s="19"/>
      <c r="X294" s="19"/>
      <c r="Y294" s="10" t="s">
        <v>44</v>
      </c>
      <c r="Z294" s="11" t="str">
        <f t="shared" si="1"/>
        <v>{
    "id": "M2-NyO-33a-I-1-EN",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 courier company has sent {{Q1}} packages to Europe and {{Q2}} to Asia. How many packages has it sent in total?&lt;/p&gt;",
            "seed": {
                "calculated": [
                    {
                        "name": "A1",
                        "label": "{{function}} packages",
                        "function": "{{Q1}}+{{Q2}}"
                    },
                    {
                        "name": "A2",
                        "label": "{{function}} packages",
                        "function": "{{Q1}}+{{Q3}}",
                        "incorrect": true
                    },
                    {
                        "name": "A3",
                        "label": "{{function}} packages",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4" s="38" t="s">
        <v>1280</v>
      </c>
      <c r="AB294" s="12" t="str">
        <f t="shared" si="2"/>
        <v>M2-NyO-33a-I-1</v>
      </c>
      <c r="AC294" s="12" t="str">
        <f t="shared" si="3"/>
        <v>M2-NyO-33a-I-1-EN</v>
      </c>
      <c r="AD294" s="18"/>
      <c r="AE294" s="10" t="s">
        <v>521</v>
      </c>
      <c r="AF294" s="10" t="s">
        <v>47</v>
      </c>
      <c r="AG294" s="10" t="s">
        <v>48</v>
      </c>
    </row>
    <row r="295" ht="75.0" customHeight="1">
      <c r="A295" s="6" t="s">
        <v>1273</v>
      </c>
      <c r="B295" s="6" t="s">
        <v>1274</v>
      </c>
      <c r="C295" s="6" t="s">
        <v>34</v>
      </c>
      <c r="D295" s="7" t="s">
        <v>35</v>
      </c>
      <c r="E295" s="6"/>
      <c r="F295" s="30" t="s">
        <v>1281</v>
      </c>
      <c r="G295" s="30"/>
      <c r="H295" s="9"/>
      <c r="I295" s="18" t="s">
        <v>671</v>
      </c>
      <c r="J295" s="18" t="s">
        <v>38</v>
      </c>
      <c r="K295" s="30" t="s">
        <v>1276</v>
      </c>
      <c r="L295" s="30" t="s">
        <v>1277</v>
      </c>
      <c r="M295" s="18" t="s">
        <v>41</v>
      </c>
      <c r="N295" s="8" t="s">
        <v>1278</v>
      </c>
      <c r="O295" s="8" t="s">
        <v>1279</v>
      </c>
      <c r="P295" s="17"/>
      <c r="Q295" s="18"/>
      <c r="R295" s="17"/>
      <c r="S295" s="17"/>
      <c r="T295" s="17"/>
      <c r="U295" s="17"/>
      <c r="V295" s="17"/>
      <c r="W295" s="17"/>
      <c r="X295" s="18"/>
      <c r="Y295" s="10" t="s">
        <v>44</v>
      </c>
      <c r="Z295" s="11" t="str">
        <f t="shared" si="1"/>
        <v>{
    "id": "M2-NyO-33a-I-2-EN",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"&lt;p&gt;At Noelia's house, they are music collectors: her father has {{Q1}} records and her mother has {{Q2}}. How many do they have between them?&lt;/p&gt;",
            "seed": {
                "calculated": [
                    {
                        "name": "A1",
                        "label": "{{function}} records",
                        "function": "{{Q1}}+{{Q2}}"
                    },
                    {
                        "name": "A2",
                        "label": "{{function}} records",
                        "function": "{{Q1}}+{{Q3}}",
                        "incorrect": true
                    },
                    {
                        "name": "A3",
                        "label": "{{function}} records",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5" s="38" t="s">
        <v>1282</v>
      </c>
      <c r="AB295" s="12" t="str">
        <f t="shared" si="2"/>
        <v>M2-NyO-33a-I-2</v>
      </c>
      <c r="AC295" s="12" t="str">
        <f t="shared" si="3"/>
        <v>M2-NyO-33a-I-2-EN</v>
      </c>
      <c r="AD295" s="18"/>
      <c r="AE295" s="10" t="s">
        <v>521</v>
      </c>
      <c r="AF295" s="10" t="s">
        <v>47</v>
      </c>
      <c r="AG295" s="10" t="s">
        <v>48</v>
      </c>
    </row>
    <row r="296" ht="75.0" customHeight="1">
      <c r="A296" s="6" t="s">
        <v>1273</v>
      </c>
      <c r="B296" s="6" t="s">
        <v>1274</v>
      </c>
      <c r="C296" s="6" t="s">
        <v>34</v>
      </c>
      <c r="D296" s="7" t="s">
        <v>35</v>
      </c>
      <c r="E296" s="6"/>
      <c r="F296" s="30" t="s">
        <v>1283</v>
      </c>
      <c r="G296" s="30"/>
      <c r="H296" s="30"/>
      <c r="I296" s="18" t="s">
        <v>671</v>
      </c>
      <c r="J296" s="18" t="s">
        <v>38</v>
      </c>
      <c r="K296" s="30" t="s">
        <v>1276</v>
      </c>
      <c r="L296" s="30" t="s">
        <v>1277</v>
      </c>
      <c r="M296" s="18" t="s">
        <v>41</v>
      </c>
      <c r="N296" s="8" t="s">
        <v>1278</v>
      </c>
      <c r="O296" s="8" t="s">
        <v>1279</v>
      </c>
      <c r="P296" s="17"/>
      <c r="Q296" s="18"/>
      <c r="R296" s="17"/>
      <c r="S296" s="17"/>
      <c r="T296" s="17"/>
      <c r="U296" s="17"/>
      <c r="V296" s="17"/>
      <c r="W296" s="17"/>
      <c r="X296" s="18"/>
      <c r="Y296" s="10" t="s">
        <v>44</v>
      </c>
      <c r="Z296" s="11" t="str">
        <f t="shared" si="1"/>
        <v>{
    "id": "M2-NyO-33a-I-3-EN",
    "seed": {
        "parameters": [
            {
                "name": "Q1",
                "label": null,
                "min": 100,
                "max": 300,
                "step": 1
            },
            {
                "name": "Q2",
                "label": null,
                "min": 100,
                "max": 300,
                "step": 1
            },
            {
                "name": "Q3",
                "label": null,
                "min": 100,
                "max": 300,
                "step": 1
            },
            {
                "name": "Q4",
                "label": null,
                "min": 100,
                "max": 300,
                "step": 1
            },
            {
                "name": "Q5",
                "label": null,
                "min": 1,
                "max": 9,
                "step": 1
            },
            {
                "name": "Q6",
                "label": null,
                "min": 1,
                "max": 9,
                "step": 1
            },
            {
                "name": "Q7",
                "label": null,
                "min": 1,
                "max": 9,
                "step": 1
            }
        ],
        "uniques": true
    },
    "scaffolding": [
        {
            "id": "step-0",
            "stimulus": "&lt;p&gt;In a factory, {{Q1}} people work in the first shift and {{Q2}}, in the second shift. How many workers are in the factory in total?&lt;/p&gt;",
            "seed": {
                "calculated": [
                    {
                        "name": "A1",
                        "label": "{{function}} workers",
                        "function": "{{Q1}}+{{Q2}}"
                    },
                    {
                        "name": "A2",
                        "label": "{{function}} workers",
                        "function": "{{Q1}}+{{Q3}}",
                        "incorrect": true
                    },
                    {
                        "name": "A3",
                        "label": "{{function}} workers",
                        "function": "{{Q1}}+{{Q4}}",
                        "incorrect": true
                    }
                ]
            },
            "algorithm": {
                "name": "trueFalse",
                "template": "Multiple choice – standard",
                "params": {
                    "countCorrect": 1,
                    "countIncorrect": 2,
                    "showCheckIcon": false,
                    "columns": 3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2%;\"&gt;{{T1}}{{T2}}&lt;span style=\"color: #E3360C\"&gt;{{T3}}&lt;/span&gt;&lt;/span&gt;&lt;span class=\"lemo-graphie-label\" style=\"position: absolute; right: 30%; top: 30%;\"&gt;{{T4}}{{T5}}&lt;span style=\"color: #E3360C\"&gt;{{T6}}&lt;/span&gt;&lt;/span&gt;&lt;span class=\"lemo-graphie-label\" style=\"position: absolute; right: 30%; top: 60%;\"&gt;...&lt;/span&gt;&lt;span class=\"lemo-graphie-label\" style=\"position: absolute; left: 25%; top: 44%;\"&gt;&lt;span style=\"letter-spacing: -1px\"&gt;———&lt;/span&gt;&lt;/span&gt;&lt;/div&gt;&lt;/div&gt;&lt;/div&gt;&lt;/div&gt;",
            "template": "&lt;p&gt;{{T6}} + {{T3}} is {{response}}, so {{response}} is carried over.&lt;/p&gt;",
            "seed": {
                "parameters":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"A1",
                        "label": "{{function}}",
                        "function": "{{T3}}+{{T6}}",
                        "group": 1
                    },
                    {
                        "name": "A2",
                        "label": "{{function}}",
                        "function": "if ({{T6}} != {{Q5}}) {{{T3}}+{{Q5}}} else {{{T3}}+{{Q5}}+1}",
                        "group": 1,
                        "incorrect": true
                    },
                    {
                        "name": "A4",
                        "label": "{{function}}",
                        "function": "if ({{T3}}+{{T6}} &gt; 9) {1} else {'none'}",
                        "group": 2
                    },
                    {
                        "name": "A5",
                        "label": "{{function}}",
                        "function": "if ({{T3}}+{{T6}}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2%;\"&gt;{{T1}}&lt;span style=\"color: #E3360C\"&gt;{{T2}}&lt;/span&gt;{{T3}}&lt;/span&gt;&lt;span class=\"lemo-graphie-label\" style=\"position: absolute; right: 30%; top: 30%;\"&gt;{{T4}}&lt;span style=\"color: #E3360C\"&gt;{{T5}}&lt;/span&gt;{{T6}}&lt;/span&gt;&lt;span class=\"lemo-graphie-label\" style=\"position: absolute; right: 30%; top: 60%;\"&gt;... {{T7}}&lt;/span&gt;&lt;span class=\"lemo-graphie-label\" style=\"position: absolute; left: 25%; top: 44%;\"&gt;&lt;span style=\"letter-spacing: -1px\"&gt;———&lt;/span&gt;&lt;/span&gt;&lt;/div&gt;&lt;/div&gt;&lt;/div&gt;&lt;/div&gt;",
            "template": "&lt;p&gt;{{T5}} + {{T2}}{{T8}} is {{response}}, so {{response}} is carried over.&lt;/p&gt;",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"{{T3}}+{{T6}}-math.floor(({{T3}}+{{T6}})/10)*10",
                        "temp": true
                    },
                    {
                        "name": "T8",
                        "label": "{{function}}",
                        "function": "if ({{T3}}+{{T6}} &gt; 9) {', plus the 1 carried over,'} else {''}",
                        "temp": true
                    },
                    {
                        "name": "A1",
                        "label": "{{function}}",
                        "function": "if ({{T3}}+{{T6}} &gt; 9) {{{T2}}+{{T5}}+1} else {{{T2}}+{{T5}}}",
                        "group": 1
                    },
                    {
                        "name": "A2",
                        "label": "{{function}}",
                        "function": "if ({{T3}}+{{T6}} &gt; 9) {if ({{T5}} != {{Q6}}) {{{T2}}+{{Q6}}+1} else {{{T2}}+{{Q6}}+2}} else {if ({{T5}} != {{Q6}}) {{{T2}}+{{Q6}}} else {{{T2}}+{{Q6}}+1}}",
                        "group": 1,
                        "incorrect": true
                    },
                    {
                        "name": "A4",
                        "label": "{{function}}",
                        "function": "if ({{T2}}*10+{{T5}}*10+{{T3}}+{{T6}} &gt; 99) {1} else {'none'}",
                        "group": 2
                    },
                    {
                        "name": "A5",
                        "label": "{{function}}",
                        "function": "if ({{T2}}*10+{{T5}}*10+{{T3}}+{{T6}}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#E3360C\"&gt;{{T1}}&lt;/span&gt;{{T2}}{{T3}}&lt;/span&gt;&lt;span class=\"lemo-graphie-label\" style=\"position: absolute; right: 30%; top: 30%;\"&gt;&lt;span style=\"color: #E3360C\"&gt;{{T4}}&lt;/span&gt;{{T5}}{{T6}}&lt;/span&gt;&lt;span class=\"lemo-graphie-label\" style=\"position: absolute; right: 30%; top: 60%;\"&gt;... {{T10}}{{T8}}&lt;/span&gt;&lt;span class=\"lemo-graphie-label\" style=\"position: absolute; left: 25%; top: 44%;\"&gt;&lt;span style=\"letter-spacing: -1px\"&gt;———&lt;/span&gt;&lt;/span&gt;&lt;/div&gt;&lt;/div&gt;&lt;/div&gt;&lt;/div&gt;",
            "template": "&lt;p&gt;{{T4}} + {{T1}}{{T9}} is {{response}}.&lt;/p&gt;",
            "seed": {
                "calculated": [
                    {
                        "name": "T1",
                        "label": "{{function}}",
                        "function": "'{{Q1}}'.slice(0,1)",
                        "temp": "true"
                    },
                    {
                        "name": "T2",
                        "label": "{{function}}",
                        "function": "'{{Q1}}'.slice(1,2)",
                        "temp": "true"
                    },
                    {
                        "name": "T3",
                        "label": "{{function}}",
                        "function": "'{{Q1}}'.slice(2,3)",
                        "temp": "true"
                    },
                    {
                        "name": "T4",
                        "label": "{{function}}",
                        "function": "'{{Q2}}'.slice(0,1)",
                        "temp": "true"
                    },
                    {
                        "name": "T5",
                        "label": "{{function}}",
                        "function": "'{{Q2}}'.slice(1,2)",
                        "temp": "true"
                    },
                    {
                        "name": "T6",
                        "label": "{{function}}",
                        "function": "'{{Q2}}'.slice(2,3)",
                        "temp": "true"
                    },
                    {
                        "name": "T7",
                        "label": "{{function}}",
                        "function": "{{T2}}*10+{{T5}}*10+{{T3}}+{{T6}}",
                        "temp": true
                    },
                    {
                        "name": "T8",
                        "label": "{{function}}",
                        "function": "{{T2}}*10+{{T5}}*10+{{T3}}+{{T6}}-math.floor(({{T2}}*10+{{T5}}*10+{{T3}}+{{T6}})/100)*100",
                        "temp": true
                    },
                    {
                        "name": "T9",
                        "label": "{{function}}",
                        "function": "if ({{T2}}*10+{{T5}}*10+{{T3}}+{{T6}} &gt; 99) {', plus the 1 carried over,'} else {''}",
                        "temp": true
                    },
                    {
                        "name": "T10",
                        "label": "{{function}}",
                        "function": "if ({{T7}} &gt; 99 &amp;&amp; {{T7}} &lt; 110) {0} else {''}",
                        "temp": true
                    },
                    {
                        "name": "A1",
                        "label": "{{function}}",
                        "function": "if ({{T2}}*10+{{T5}}*10+{{T3}}+{{T6}} &gt; 99) {{{T1}}+{{T4}}+1} else {{{T1}}+{{T4}}}",
                        "group": 1
                    },
                    {
                        "name": "A2",
                        "label": "{{function}}",
                        "function": "if ({{T2}}*10+{{T5}}*10+{{T3}}+{{T6}} &gt; 99) {if ({{T4}} != {{Q7}}) {{{T1}}+{{Q7}}+1} else {{{T1}}+{{Q7}}+2}} else {if ({{T4}} != {{Q7}}) {{{T1}}+{{Q7}}} else {{{T1}}+{{Q7}}+1}}",
                        "group": 1,
                        "incorrect": true
                    }
                ]
            },
            "algorithm": {
                "name": "groupResponses",
                "template": "Cloze with drop down"
            }
        }
    ]
}</v>
      </c>
      <c r="AA296" s="38" t="s">
        <v>1284</v>
      </c>
      <c r="AB296" s="12" t="str">
        <f t="shared" si="2"/>
        <v>M2-NyO-33a-I-3</v>
      </c>
      <c r="AC296" s="12" t="str">
        <f t="shared" si="3"/>
        <v>M2-NyO-33a-I-3-EN</v>
      </c>
      <c r="AD296" s="18"/>
      <c r="AE296" s="10" t="s">
        <v>521</v>
      </c>
      <c r="AF296" s="10" t="s">
        <v>47</v>
      </c>
      <c r="AG296" s="10" t="s">
        <v>48</v>
      </c>
    </row>
    <row r="297" ht="75.0" customHeight="1">
      <c r="A297" s="6" t="s">
        <v>1273</v>
      </c>
      <c r="B297" s="6" t="s">
        <v>1274</v>
      </c>
      <c r="C297" s="6" t="s">
        <v>54</v>
      </c>
      <c r="D297" s="7" t="s">
        <v>35</v>
      </c>
      <c r="E297" s="6"/>
      <c r="F297" s="30" t="s">
        <v>1285</v>
      </c>
      <c r="G297" s="30" t="s">
        <v>1286</v>
      </c>
      <c r="H297" s="30"/>
      <c r="I297" s="18" t="s">
        <v>671</v>
      </c>
      <c r="J297" s="18" t="s">
        <v>78</v>
      </c>
      <c r="K297" s="30" t="s">
        <v>1287</v>
      </c>
      <c r="L297" s="30" t="s">
        <v>679</v>
      </c>
      <c r="M297" s="18" t="s">
        <v>41</v>
      </c>
      <c r="N297" s="8" t="s">
        <v>1278</v>
      </c>
      <c r="O297" s="8" t="s">
        <v>877</v>
      </c>
      <c r="P297" s="17"/>
      <c r="Q297" s="18"/>
      <c r="R297" s="17"/>
      <c r="S297" s="17"/>
      <c r="T297" s="17"/>
      <c r="U297" s="17"/>
      <c r="V297" s="17"/>
      <c r="W297" s="17"/>
      <c r="X297" s="18"/>
      <c r="Y297" s="10" t="s">
        <v>44</v>
      </c>
      <c r="Z297" s="11" t="str">
        <f t="shared" si="1"/>
        <v>{
    "id": "M2-NyO-33a-E-1-EN",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"&lt;p&gt;For his first novel, Adam spent {{T1}} days researching and {{T2}} days writing it. How much time did he need in total?&lt;/p&gt;",
            "template": "&lt;p&gt;He spent {{response}} days.&lt;/p&gt;",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7" s="38" t="s">
        <v>1288</v>
      </c>
      <c r="AB297" s="12" t="str">
        <f t="shared" si="2"/>
        <v>M2-NyO-33a-E-1</v>
      </c>
      <c r="AC297" s="12" t="str">
        <f t="shared" si="3"/>
        <v>M2-NyO-33a-E-1-EN</v>
      </c>
      <c r="AD297" s="18"/>
      <c r="AE297" s="10" t="s">
        <v>521</v>
      </c>
      <c r="AF297" s="10" t="s">
        <v>47</v>
      </c>
      <c r="AG297" s="10" t="s">
        <v>48</v>
      </c>
    </row>
    <row r="298" ht="75.0" customHeight="1">
      <c r="A298" s="6" t="s">
        <v>1273</v>
      </c>
      <c r="B298" s="6" t="s">
        <v>1274</v>
      </c>
      <c r="C298" s="6" t="s">
        <v>54</v>
      </c>
      <c r="D298" s="7" t="s">
        <v>35</v>
      </c>
      <c r="E298" s="6"/>
      <c r="F298" s="30" t="s">
        <v>1289</v>
      </c>
      <c r="G298" s="30" t="s">
        <v>1290</v>
      </c>
      <c r="H298" s="30"/>
      <c r="I298" s="18" t="s">
        <v>671</v>
      </c>
      <c r="J298" s="18" t="s">
        <v>78</v>
      </c>
      <c r="K298" s="8" t="s">
        <v>1291</v>
      </c>
      <c r="L298" s="30" t="s">
        <v>679</v>
      </c>
      <c r="M298" s="18" t="s">
        <v>41</v>
      </c>
      <c r="N298" s="8" t="s">
        <v>1278</v>
      </c>
      <c r="O298" s="8" t="s">
        <v>877</v>
      </c>
      <c r="P298" s="17"/>
      <c r="Q298" s="18"/>
      <c r="R298" s="17"/>
      <c r="S298" s="17"/>
      <c r="T298" s="17"/>
      <c r="U298" s="17"/>
      <c r="V298" s="17"/>
      <c r="W298" s="17"/>
      <c r="X298" s="18"/>
      <c r="Y298" s="10" t="s">
        <v>44</v>
      </c>
      <c r="Z298" s="11" t="str">
        <f t="shared" si="1"/>
        <v>{
    "id": "M2-NyO-33a-E-2-EN",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"&lt;p&gt;A concert was attended by {{T1}} people because they wanted to listen to the first band playing. The other {{T2}} went because they wanted to hear the second band. How many people were at the concert in total?&lt;/p&gt;",
            "template": "&lt;p&gt;There were {{response}} people.&lt;/p&gt;",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8" s="38" t="s">
        <v>1292</v>
      </c>
      <c r="AB298" s="12" t="str">
        <f t="shared" si="2"/>
        <v>M2-NyO-33a-E-2</v>
      </c>
      <c r="AC298" s="12" t="str">
        <f t="shared" si="3"/>
        <v>M2-NyO-33a-E-2-EN</v>
      </c>
      <c r="AD298" s="18"/>
      <c r="AE298" s="10" t="s">
        <v>521</v>
      </c>
      <c r="AF298" s="10" t="s">
        <v>47</v>
      </c>
      <c r="AG298" s="10" t="s">
        <v>48</v>
      </c>
    </row>
    <row r="299" ht="75.0" customHeight="1">
      <c r="A299" s="6" t="s">
        <v>1273</v>
      </c>
      <c r="B299" s="6" t="s">
        <v>1274</v>
      </c>
      <c r="C299" s="6" t="s">
        <v>54</v>
      </c>
      <c r="D299" s="7" t="s">
        <v>35</v>
      </c>
      <c r="E299" s="6"/>
      <c r="F299" s="30" t="s">
        <v>1293</v>
      </c>
      <c r="G299" s="30" t="s">
        <v>1294</v>
      </c>
      <c r="H299" s="30"/>
      <c r="I299" s="18" t="s">
        <v>671</v>
      </c>
      <c r="J299" s="18" t="s">
        <v>78</v>
      </c>
      <c r="K299" s="30" t="s">
        <v>1295</v>
      </c>
      <c r="L299" s="30" t="s">
        <v>679</v>
      </c>
      <c r="M299" s="18" t="s">
        <v>41</v>
      </c>
      <c r="N299" s="8" t="s">
        <v>1278</v>
      </c>
      <c r="O299" s="8" t="s">
        <v>877</v>
      </c>
      <c r="P299" s="17"/>
      <c r="Q299" s="18"/>
      <c r="R299" s="17"/>
      <c r="S299" s="17"/>
      <c r="T299" s="17"/>
      <c r="U299" s="17"/>
      <c r="V299" s="17"/>
      <c r="W299" s="17"/>
      <c r="X299" s="18"/>
      <c r="Y299" s="10" t="s">
        <v>44</v>
      </c>
      <c r="Z299" s="11" t="str">
        <f t="shared" si="1"/>
        <v>{
    "id": "M2-NyO-33a-E-3-EN",
    "seed": {
        "parameters": [
            {
                "name": "Q1",
                "label": null,
                "min": 1,
                "max": 2,
                "step": 1
            },
            {
                "name": "Q2",
                "label": null,
                "min": 1,
                "max": 9,
                "step": 1
            },
            {
                "name": "Q3",
                "label": null,
                "min": 1,
                "max": 9,
                "step": 1
            },
            {
                "name": "Q4",
                "label": null,
                "min": 1,
                "max": 2,
                "step": 1
            },
            {
                "name": "Q5",
                "label": null,
                "min": 1,
                "max": 9,
                "step": 1
            },
            {
                "name": "Q6",
                "label": null,
                "min": 1,
                "max": 9,
                "step": 1
            },
            {
                "name": "Q9",
                "label": null,
                "min": 1,
                "max": 9,
                "step": 1
            },
            {
                "name": "Q10",
                "label": null,
                "min": 1,
                "max": 9,
                "step": 1
            }
        ],
        "uniques": true
    },
    "scaffolding": [
        {
            "id": "step-0",
            "stimulus": "&lt;p&gt;In a survey on vacation travel, {{T1}} people answered that they prefer to go to the beach and {{T2}} to the mountains. How many people were asked?&lt;/p&gt;",
            "template": "&lt;p&gt;There were {{response}} people asked.&lt;/p&gt;",
            "seed": {
                "calculated": [
                    {
                        "name": "T1",
                        "label": "{{function}}",
                        "function": "{{Q1}}*100+{{Q2}}*10+{{Q3}}",
                        "temp": "true"
                    },
                    {
                        "name": "T2",
                        "label": "{{function}}",
                        "function": "{{Q4}}*100+{{Q5}}*10+{{Q6}}",
                        "temp": true
                    },
                    {
                        "name": "A1",
                        "label": "{{function}}",
                        "function": "{{T1}}+{{T2}}"
                    }
                ]
            },
            "algorithm": {
                "name": "calculateOperation",
                "params": {
                    "method": "equivLiteral",
                    "keyboard": "NUMERICAL"
                }
            }
        },
        {
            "id": "step-1",
            "stimulus": "&lt;p&gt;Complete the following sentence to add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2%;\"&gt;{{Q1}}{{Q2}}&lt;span style=\"color: #E3360C\"&gt;{{Q3}}&lt;/span&gt;&lt;/span&gt;&lt;span class=\"lemo-graphie-label\" style=\"position: absolute; right: 30%; top: 30%;\"&gt;{{Q4}}{{Q5}}&lt;span style=\"color: #E3360C\"&gt;{{Q6}}&lt;/span&gt;&lt;/span&gt;&lt;span class=\"lemo-graphie-label\" style=\"position: absolute; right: 30%; top: 60%;\"&gt;...&lt;/span&gt;&lt;span class=\"lemo-graphie-label\" style=\"position: absolute; left: 25%; top: 44%;\"&gt;&lt;span style=\"letter-spacing: -1px\"&gt;———&lt;/span&gt;&lt;/span&gt;&lt;/div&gt;&lt;/div&gt;&lt;/div&gt;&lt;/div&gt;",
            "template": "&lt;p&gt;{{Q6}} plus {{Q3}} is {{response}}, so {{response}} is carried over.&lt;/p&gt;",
            "seed": {
                "parameters": [],
                "calculated": [
                    {
                        "name": "T1",
                        "label": "{{function}}",
                        "function": "{{Q1}}*100+{{Q2}}*10+{{Q3}}",
                        "temp": "true"
                    },
                    {
                        "name": "T2",
                        "label": "{{function}}",
                        "function": "{{Q4}}*100+{{Q5}}*10+{{Q6}}",
                        "temp": true
                    },
                    {
                        "name": "A1",
                        "label": "{{function}}",
                        "function": "{{Q3}}+{{Q6}}",
                        "group": 1
                    },
                    {
                        "name": "A2",
                        "label": "{{function}}",
                        "function": "{{Q3}}+{{Q9}}",
                        "group": 1,
                        "incorrect": true
                    },
                    {
                        "name": "A3",
                        "label": "{{function}}",
                        "function": "{{Q3}}+{{Q10}}",
                        "group": 1,
                        "incorrect": true
                    },
                    {
                        "name": "A4",
                        "label": "{{function}}",
                        "function": "if ({{Q3}}+{{Q6}} &gt; 9) {1} else {'none'}",
                        "group": 2
                    },
                    {
                        "name": "A5",
                        "label": "{{function}}",
                        "function": "if ({{Q3}}+{{Q6}} &gt; 9) {'none'} else {1}",
                        "group": 2,
                        "incorrect": true
                    }
                ]
            },
            "algorithm": {
                "name": "groupResponses",
                "template": "Cloze with drop down"
            }
        },
        {
            "id": "step-2",
            "stimulus": "&lt;p&gt;Now choose from the options to add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2%;\"&gt;{{Q1}}&lt;span style=\"color: #E3360C\"&gt;{{Q2}}&lt;/span&gt;{{Q3}}&lt;/span&gt;&lt;span class=\"lemo-graphie-label\" style=\"position: absolute; right: 30%; top: 30%;\"&gt;{{Q4}}&lt;span style=\"color: #E3360C\"&gt;{{Q5}}&lt;/span&gt;{{Q6}}&lt;/span&gt;&lt;span class=\"lemo-graphie-label\" style=\"position: absolute; right: 30%; top: 60%;\"&gt;... {{T3}}&lt;/span&gt;&lt;span class=\"lemo-graphie-label\" style=\"position: absolute; left: 25%; top: 44%;\"&gt;&lt;span style=\"letter-spacing: -1px\"&gt;———&lt;/span&gt;&lt;/span&gt;&lt;/div&gt;&lt;/div&gt;&lt;/div&gt;&lt;/div&gt;",
            "template": "&lt;p&gt;{{Q5}} plus {{Q2}}{{T4}} is {{response}}, so {{response}} is carried over.&lt;/p&gt;",
            "seed": {
                "calculated": [
                    {
                        "name": "T3",
                        "label": "{{function}}",
                        "function": "{{Q3}}+{{Q6}}-math.floor(({{Q3}}+{{Q6}})/10)*10",
                        "temp": true
                    },
                    {
                        "name": "T4",
                        "label": "{{function}}",
                        "function": "if ({{Q3}}+{{Q6}} &gt; 9) {', plus the 1 carried over,'} else {''}",
                        "temp": true
                    },
                    {
                        "name": "A1",
                        "label": "{{function}}",
                        "function": "if ({{Q3}}+{{Q6}} &gt; 9) {{{Q2}}+{{Q5}}+1} else {{{Q2}}+{{Q5}}}",
                        "group": 1
                    },
                    {
                        "name": "A2",
                        "label": "{{function}}",
                        "function": "if ({{Q3}}+{{Q6}} &gt; 9) {{{Q2}}+{{Q9}}+1} else {{{Q2}}+{{Q9}}}",
                        "group": 1,
                        "incorrect": true
                    },
                    {
                        "name": "A3",
                        "label": "{{function}}",
                        "function": "if ({{Q3}}+{{Q6}} &gt; 9) {{{Q2}}+{{Q10}}+1} else {{{Q2}}+{{Q10}}}",
                        "group": 1,
                        "incorrect": true
                    },
                    {
                        "name": "A4",
                        "label": "{{function}}",
                        "function": "if ({{Q2}}*10+{{Q5}}*10+{{Q3}}+{{Q6}} &gt; 99) {1} else {'none'}",
                        "group": 2
                    },
                    {
                        "name": "A5",
                        "label": "{{function}}",
                        "function": "if ({{Q2}}*10+{{Q5}}*10+{{Q3}}+{{Q6}} &gt; 99) {'none'} else {1}",
                        "group": 2,
                        "incorrect": true
                    }
                ]
            },
            "algorithm": {
                "name": "groupResponses",
                "template": "Cloze with drop down"
            }
        },
        {
            "id": "step-3",
            "stimulus": "&lt;p&gt;Finally, select to add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#E3360C\"&gt;{{Q1}}&lt;/span&gt;{{Q2}}{{Q3}}&lt;/span&gt;&lt;span class=\"lemo-graphie-label\" style=\"position: absolute; right: 30%; top: 30%;\"&gt;&lt;span style=\"color: #E3360C\"&gt;{{Q4}}&lt;/span&gt;{{Q5}}{{Q6}}&lt;/span&gt;&lt;span class=\"lemo-graphie-label\" style=\"position: absolute; right: 30%; top: 60%;\"&gt;... {{T5}}{{T3}}&lt;/span&gt;&lt;span class=\"lemo-graphie-label\" style=\"position: absolute; left: 25%; top: 44%;\"&gt;&lt;span style=\"letter-spacing: -1px\"&gt;———&lt;/span&gt;&lt;/span&gt;&lt;/div&gt;&lt;/div&gt;&lt;/div&gt;&lt;/div&gt;",
            "template": "&lt;p&gt;{{Q4}} plus {{Q1}}{{T4}} is {{response}}.&lt;/p&gt;",
            "seed": {
                "calculated": [
                    {
                        "name": "T1",
                        "label": "{{function}}",
                        "function": "{{Q1}}*100+{{Q2}}*10+{{Q3}}",
                        "temp": "true"
                    },
                    {
                        "name": "T2",
                        "label": "{{function}}",
                        "function": "{{Q4}}*100+{{Q5}}*10+{{Q6}}",
                        "temp": true
                    },
                    {
                        "name": "T3",
                        "label": "{{function}}",
                        "function": "{{Q2}}*10+{{Q5}}*10+{{Q3}}+{{Q6}}-math.floor(({{Q2}}*10+{{Q5}}*10+{{Q3}}+{{Q6}})/100)*100",
                        "temp": true
                    },
                    {
                        "name": "T4",
                        "label": "{{function}}",
                        "function": "if ({{Q2}}*10+{{Q5}}*10+{{Q3}}+{{Q6}} &gt; 99) {', plus the 1 carried over,'} else {''}",
                        "temp": true
                    },
                    {
                        "name": "T5",
                        "label": "{{function}}",
                        "function": "if ({{T3}} &lt; 10) {0} else {''}",
                        "temp": true
                    },
                    {
                        "name": "A1",
                        "label": "{{function}}",
                        "function": "if ({{Q2}}*10+{{Q5}}*10+{{Q3}}+{{Q6}} &gt; 99) {{{Q1}}+{{Q4}}+1} else {{{Q1}}+{{Q4}}}",
                        "group": 1
                    },
                    {
                        "name": "A2",
                        "label": "{{function}}",
                        "function": "if ({{Q2}}*10+{{Q5}}*10+{{Q3}}+{{Q6}} &gt; 99) {{{Q1}}+{{Q9}}+1} else {{{Q1}}+{{Q9}}}",
                        "group": 1,
                        "incorrect": true
                    },
                    {
                        "name": "A3",
                        "label": "{{function}}",
                        "function": "if ({{Q2}}*10+{{Q5}}*10+{{Q3}}+{{Q6}} &gt; 99) {{{Q1}}+{{Q10}}+1} else {{{Q1}}+{{Q10}}}",
                        "group": 1,
                        "incorrect": true
                    }
                ]
            },
            "algorithm": {
                "name": "groupResponses",
                "template": "Cloze with drop down"
            }
        }
    ]
}</v>
      </c>
      <c r="AA299" s="38" t="s">
        <v>1296</v>
      </c>
      <c r="AB299" s="12" t="str">
        <f t="shared" si="2"/>
        <v>M2-NyO-33a-E-3</v>
      </c>
      <c r="AC299" s="12" t="str">
        <f t="shared" si="3"/>
        <v>M2-NyO-33a-E-3-EN</v>
      </c>
      <c r="AD299" s="18"/>
      <c r="AE299" s="10" t="s">
        <v>521</v>
      </c>
      <c r="AF299" s="10" t="s">
        <v>47</v>
      </c>
      <c r="AG299" s="10" t="s">
        <v>48</v>
      </c>
    </row>
    <row r="300" ht="75.0" customHeight="1">
      <c r="A300" s="6" t="s">
        <v>1297</v>
      </c>
      <c r="B300" s="6" t="s">
        <v>1298</v>
      </c>
      <c r="C300" s="6" t="s">
        <v>34</v>
      </c>
      <c r="D300" s="7" t="s">
        <v>35</v>
      </c>
      <c r="E300" s="6"/>
      <c r="F300" s="30" t="s">
        <v>1299</v>
      </c>
      <c r="G300" s="30"/>
      <c r="H300" s="30"/>
      <c r="I300" s="18" t="s">
        <v>671</v>
      </c>
      <c r="J300" s="18" t="s">
        <v>38</v>
      </c>
      <c r="K300" s="30" t="s">
        <v>1300</v>
      </c>
      <c r="L300" s="30" t="s">
        <v>1301</v>
      </c>
      <c r="M300" s="18" t="s">
        <v>41</v>
      </c>
      <c r="N300" s="30" t="s">
        <v>1302</v>
      </c>
      <c r="O300" s="8" t="s">
        <v>1303</v>
      </c>
      <c r="P300" s="17"/>
      <c r="Q300" s="18"/>
      <c r="R300" s="17"/>
      <c r="S300" s="17"/>
      <c r="T300" s="17"/>
      <c r="U300" s="17"/>
      <c r="V300" s="17"/>
      <c r="W300" s="17"/>
      <c r="X300" s="18"/>
      <c r="Y300" s="10" t="s">
        <v>44</v>
      </c>
      <c r="Z300" s="11" t="str">
        <f t="shared" si="1"/>
        <v>{
    "id": "M2-NyO-60a-I-1-EN",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"&lt;p&gt;Amanda needs {{T1}} points to complete a level in a game but she only got {{Q1}}. How many more points does she need?&lt;/p&gt;",
            "seed": {
                "calculated": [
                    {
                        "name": "T1",
                        "label": "{{function}}",
                        "function": "{{Q1}}+{{Q2}}",
                        "temp": true
                    },
                    {
                        "name": "A1",
                        "label": "{{function}} points",
                        "function": "{{Q2}}",
                        "group": 1
                    },
                    {
                        "name": "A2",
                        "label": "{{function}} points",
                        "function": "{{Q3}}",
                        "group": 1,
                        "incorrect": true
                    },
                    {
                        "name": "A3",
                        "label": "{{function}} points",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0" s="38" t="s">
        <v>1304</v>
      </c>
      <c r="AB300" s="12" t="str">
        <f t="shared" si="2"/>
        <v>M2-NyO-60a-I-1</v>
      </c>
      <c r="AC300" s="12" t="str">
        <f t="shared" si="3"/>
        <v>M2-NyO-60a-I-1-EN</v>
      </c>
      <c r="AD300" s="18"/>
      <c r="AE300" s="10" t="s">
        <v>521</v>
      </c>
      <c r="AF300" s="10" t="s">
        <v>47</v>
      </c>
      <c r="AG300" s="10" t="s">
        <v>48</v>
      </c>
    </row>
    <row r="301" ht="75.0" customHeight="1">
      <c r="A301" s="6" t="s">
        <v>1297</v>
      </c>
      <c r="B301" s="6" t="s">
        <v>1298</v>
      </c>
      <c r="C301" s="6" t="s">
        <v>34</v>
      </c>
      <c r="D301" s="7" t="s">
        <v>35</v>
      </c>
      <c r="E301" s="6"/>
      <c r="F301" s="30" t="s">
        <v>1305</v>
      </c>
      <c r="G301" s="30"/>
      <c r="H301" s="30"/>
      <c r="I301" s="18" t="s">
        <v>671</v>
      </c>
      <c r="J301" s="18" t="s">
        <v>38</v>
      </c>
      <c r="K301" s="30" t="s">
        <v>1300</v>
      </c>
      <c r="L301" s="30" t="s">
        <v>1301</v>
      </c>
      <c r="M301" s="18" t="s">
        <v>41</v>
      </c>
      <c r="N301" s="30" t="s">
        <v>1302</v>
      </c>
      <c r="O301" s="8" t="s">
        <v>1303</v>
      </c>
      <c r="P301" s="17"/>
      <c r="Q301" s="18"/>
      <c r="R301" s="17"/>
      <c r="S301" s="17"/>
      <c r="T301" s="17"/>
      <c r="U301" s="17"/>
      <c r="V301" s="17"/>
      <c r="W301" s="17"/>
      <c r="X301" s="18"/>
      <c r="Y301" s="10" t="s">
        <v>44</v>
      </c>
      <c r="Z301" s="11" t="str">
        <f t="shared" si="1"/>
        <v>{
    "id": "M2-NyO-60a-I-2-EN",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"&lt;p&gt;Guido has an album for {{T1}} photos, but he only owns {{Q1}}. How many does he need to complete it?&lt;/p&gt;",
            "seed": {
                "calculated": [
                    {
                        "name": "T1",
                        "label": "{{function}}",
                        "function": "{{Q1}}+{{Q2}}",
                        "temp": true
                    },
                    {
                        "name": "A1",
                        "label": "{{function}} photos",
                        "function": "{{Q2}}",
                        "group": 1
                    },
                    {
                        "name": "A2",
                        "label": "{{function}} photos",
                        "function": "{{Q3}}",
                        "group": 1,
                        "incorrect": true
                    },
                    {
                        "name": "A3",
                        "label": "{{function}} photos",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1" s="38" t="s">
        <v>1306</v>
      </c>
      <c r="AB301" s="12" t="str">
        <f t="shared" si="2"/>
        <v>M2-NyO-60a-I-2</v>
      </c>
      <c r="AC301" s="12" t="str">
        <f t="shared" si="3"/>
        <v>M2-NyO-60a-I-2-EN</v>
      </c>
      <c r="AD301" s="18"/>
      <c r="AE301" s="10" t="s">
        <v>521</v>
      </c>
      <c r="AF301" s="10" t="s">
        <v>47</v>
      </c>
      <c r="AG301" s="10" t="s">
        <v>48</v>
      </c>
    </row>
    <row r="302" ht="75.0" customHeight="1">
      <c r="A302" s="6" t="s">
        <v>1297</v>
      </c>
      <c r="B302" s="6" t="s">
        <v>1298</v>
      </c>
      <c r="C302" s="6" t="s">
        <v>34</v>
      </c>
      <c r="D302" s="7" t="s">
        <v>35</v>
      </c>
      <c r="E302" s="6"/>
      <c r="F302" s="9" t="s">
        <v>1307</v>
      </c>
      <c r="G302" s="9"/>
      <c r="H302" s="9"/>
      <c r="I302" s="6" t="s">
        <v>671</v>
      </c>
      <c r="J302" s="6" t="s">
        <v>38</v>
      </c>
      <c r="K302" s="9" t="s">
        <v>1300</v>
      </c>
      <c r="L302" s="9" t="s">
        <v>1301</v>
      </c>
      <c r="M302" s="6" t="s">
        <v>41</v>
      </c>
      <c r="N302" s="9" t="s">
        <v>1302</v>
      </c>
      <c r="O302" s="8" t="s">
        <v>1303</v>
      </c>
      <c r="P302" s="17"/>
      <c r="Q302" s="18"/>
      <c r="R302" s="17"/>
      <c r="S302" s="17"/>
      <c r="T302" s="17"/>
      <c r="U302" s="17"/>
      <c r="V302" s="17"/>
      <c r="W302" s="17"/>
      <c r="X302" s="18"/>
      <c r="Y302" s="10" t="s">
        <v>44</v>
      </c>
      <c r="Z302" s="11" t="str">
        <f t="shared" si="1"/>
        <v>{
    "id": "M2-NyO-60a-I-3-EN",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"&lt;p&gt;An airplane that seats {{T1}} passengers leaves the airport with {{Q1}} people. How many passengers will be able to board at the next stop?&lt;/p&gt;",
            "seed": {
                "calculated": [
                    {
                        "name": "T1",
                        "label": "{{function}}",
                        "function": "{{Q1}}+{{Q2}}",
                        "temp": true
                    },
                    {
                        "name": "A1",
                        "label": "{{function}} passengers",
                        "function": "{{Q2}}",
                        "group": 1
                    },
                    {
                        "name": "A2",
                        "label": "{{function}} passengers",
                        "function": "{{Q3}}",
                        "group": 1,
                        "incorrect": true
                    },
                    {
                        "name": "A3",
                        "label": "{{function}} passengers",
                        "function": "{{Q4}}",
                        "group": 1,
                        "incorrect": true
                    }
                ]
            },
            "algorithm": {
                "name": "trueFalse",
                "template": "Multiple choice – standard",
                "params": {
                    "countCorrect": 1,
                    "countIncorrect": 2,
                    "showCheckIcon": false,
                    "columns": 3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2" s="38" t="s">
        <v>1308</v>
      </c>
      <c r="AB302" s="12" t="str">
        <f t="shared" si="2"/>
        <v>M2-NyO-60a-I-3</v>
      </c>
      <c r="AC302" s="12" t="str">
        <f t="shared" si="3"/>
        <v>M2-NyO-60a-I-3-EN</v>
      </c>
      <c r="AD302" s="18"/>
      <c r="AE302" s="10" t="s">
        <v>521</v>
      </c>
      <c r="AF302" s="10" t="s">
        <v>47</v>
      </c>
      <c r="AG302" s="10" t="s">
        <v>48</v>
      </c>
    </row>
    <row r="303" ht="75.0" customHeight="1">
      <c r="A303" s="6" t="s">
        <v>1297</v>
      </c>
      <c r="B303" s="6" t="s">
        <v>1298</v>
      </c>
      <c r="C303" s="6" t="s">
        <v>54</v>
      </c>
      <c r="D303" s="7" t="s">
        <v>35</v>
      </c>
      <c r="E303" s="6"/>
      <c r="F303" s="9" t="s">
        <v>1309</v>
      </c>
      <c r="G303" s="9" t="s">
        <v>1310</v>
      </c>
      <c r="H303" s="9"/>
      <c r="I303" s="6" t="s">
        <v>671</v>
      </c>
      <c r="J303" s="6" t="s">
        <v>78</v>
      </c>
      <c r="K303" s="9" t="s">
        <v>1311</v>
      </c>
      <c r="L303" s="9" t="s">
        <v>1207</v>
      </c>
      <c r="M303" s="6" t="s">
        <v>41</v>
      </c>
      <c r="N303" s="9" t="s">
        <v>1302</v>
      </c>
      <c r="O303" s="8" t="s">
        <v>1303</v>
      </c>
      <c r="P303" s="17"/>
      <c r="Q303" s="18"/>
      <c r="R303" s="17"/>
      <c r="S303" s="17"/>
      <c r="T303" s="17"/>
      <c r="U303" s="17"/>
      <c r="V303" s="17"/>
      <c r="W303" s="17"/>
      <c r="X303" s="18"/>
      <c r="Y303" s="10" t="s">
        <v>44</v>
      </c>
      <c r="Z303" s="11" t="str">
        <f t="shared" si="1"/>
        <v>{
    "id": "M2-NyO-60a-E-1-EN",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"&lt;p&gt;Two pirates share {{T1}} gold coins. One has taken {{Q1}} coins and the rest have been taken by the other pirate. How many coins does the second pirate have?&lt;/p&gt;",
            "template": "&lt;p&gt;He has {{response}} coins.&lt;/p&gt;",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3" s="38" t="s">
        <v>1312</v>
      </c>
      <c r="AB303" s="12" t="str">
        <f t="shared" si="2"/>
        <v>M2-NyO-60a-E-1</v>
      </c>
      <c r="AC303" s="12" t="str">
        <f t="shared" si="3"/>
        <v>M2-NyO-60a-E-1-EN</v>
      </c>
      <c r="AD303" s="18"/>
      <c r="AE303" s="10" t="s">
        <v>521</v>
      </c>
      <c r="AF303" s="10" t="s">
        <v>47</v>
      </c>
      <c r="AG303" s="10" t="s">
        <v>48</v>
      </c>
    </row>
    <row r="304" ht="75.0" customHeight="1">
      <c r="A304" s="6" t="s">
        <v>1297</v>
      </c>
      <c r="B304" s="6" t="s">
        <v>1298</v>
      </c>
      <c r="C304" s="6" t="s">
        <v>54</v>
      </c>
      <c r="D304" s="7" t="s">
        <v>35</v>
      </c>
      <c r="E304" s="6"/>
      <c r="F304" s="9" t="s">
        <v>1313</v>
      </c>
      <c r="G304" s="9" t="s">
        <v>1314</v>
      </c>
      <c r="H304" s="9"/>
      <c r="I304" s="6" t="s">
        <v>671</v>
      </c>
      <c r="J304" s="6" t="s">
        <v>78</v>
      </c>
      <c r="K304" s="9" t="s">
        <v>1311</v>
      </c>
      <c r="L304" s="9" t="s">
        <v>1207</v>
      </c>
      <c r="M304" s="6" t="s">
        <v>41</v>
      </c>
      <c r="N304" s="30" t="s">
        <v>1302</v>
      </c>
      <c r="O304" s="8" t="s">
        <v>1303</v>
      </c>
      <c r="P304" s="17"/>
      <c r="Q304" s="18"/>
      <c r="R304" s="19"/>
      <c r="S304" s="19"/>
      <c r="T304" s="19"/>
      <c r="U304" s="19"/>
      <c r="V304" s="19"/>
      <c r="W304" s="17"/>
      <c r="X304" s="18"/>
      <c r="Y304" s="10" t="s">
        <v>44</v>
      </c>
      <c r="Z304" s="11" t="str">
        <f t="shared" si="1"/>
        <v>{
    "id": "M2-NyO-60a-E-2-EN",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a factory {{T1}} cars have to be produced. If {{Q1}} have already been produced, how many cars are left?&lt;/p&gt;",
            "template": "&lt;p&gt;There are {{response}} cars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4" s="38" t="s">
        <v>1315</v>
      </c>
      <c r="AB304" s="12" t="str">
        <f t="shared" si="2"/>
        <v>M2-NyO-60a-E-2</v>
      </c>
      <c r="AC304" s="12" t="str">
        <f t="shared" si="3"/>
        <v>M2-NyO-60a-E-2-EN</v>
      </c>
      <c r="AD304" s="18"/>
      <c r="AE304" s="10" t="s">
        <v>521</v>
      </c>
      <c r="AF304" s="10" t="s">
        <v>47</v>
      </c>
      <c r="AG304" s="10" t="s">
        <v>48</v>
      </c>
    </row>
    <row r="305" ht="75.0" customHeight="1">
      <c r="A305" s="6" t="s">
        <v>1297</v>
      </c>
      <c r="B305" s="6" t="s">
        <v>1298</v>
      </c>
      <c r="C305" s="6" t="s">
        <v>54</v>
      </c>
      <c r="D305" s="7" t="s">
        <v>35</v>
      </c>
      <c r="E305" s="6"/>
      <c r="F305" s="9" t="s">
        <v>1316</v>
      </c>
      <c r="G305" s="9" t="s">
        <v>1317</v>
      </c>
      <c r="H305" s="9"/>
      <c r="I305" s="6" t="s">
        <v>671</v>
      </c>
      <c r="J305" s="6" t="s">
        <v>78</v>
      </c>
      <c r="K305" s="9" t="s">
        <v>1311</v>
      </c>
      <c r="L305" s="9" t="s">
        <v>1207</v>
      </c>
      <c r="M305" s="6" t="s">
        <v>41</v>
      </c>
      <c r="N305" s="30" t="s">
        <v>1302</v>
      </c>
      <c r="O305" s="8" t="s">
        <v>1303</v>
      </c>
      <c r="P305" s="17"/>
      <c r="Q305" s="18"/>
      <c r="R305" s="19"/>
      <c r="S305" s="19"/>
      <c r="T305" s="19"/>
      <c r="U305" s="19"/>
      <c r="V305" s="19"/>
      <c r="W305" s="17"/>
      <c r="X305" s="18"/>
      <c r="Y305" s="10" t="s">
        <v>44</v>
      </c>
      <c r="Z305" s="11" t="str">
        <f t="shared" si="1"/>
        <v>{
    "id": "M2-NyO-60a-E-3-EN",
    "seed": {
        "parameters": [
            {
                "name": "Q1",
                "label": null,
                "min": 100,
                "max": 150,
                "step": 1
            },
            {
                "name": "Q2",
                "label": null,
                "min": 100,
                "max": 150,
                "step": 1
            },
            {
                "name": "Q3",
                "label": null,
                "min": 100,
                "max": 200,
                "step": 1
            },
            {
                "name": "Q4",
                "label": null,
                "min": 100,
                "max": 200,
                "step": 1
            },
            {
                "name": "Q5",
                "label": null,
                "min": 1,
                "max": 9,
                "step": 1
            },
            {
                "name": "Q6",
                "label": null,
                "min": 1,
                "max": 9,
                "step": 1
            },
            {
                "name": "Q7",
                "label": null,
                "min": 1,
                "max": 9,
                "step": 1
            }
        ],
        "uniques": true
    },
    "scaffolding": [
        {
            "id": "step-0",
            "stimulus": "&lt;p&gt;In Patrick's garden there is an infestation of {{T1}} ants and he has already managed to get rid of {{Q1}}. How many ants are left?&lt;/p&gt;",
            "template": "&lt;p&gt;There are {{response}} ants left.&lt;/p&gt;",
            "seed": {
                "calculated": [
                    {
                        "name": "T1",
                        "label": "{{function}}",
                        "function": "{{Q1}}+{{Q2}}",
                        "temp": true
                    },
                    {
                        "name": "A1",
                        "label": "{{function}} pasajeros",
                        "function": "{{Q2}}"
                    }
                ]
            },
            "algorithm": {
                "name": "calculateOperation",
                "params": {
                    "method": "equivLiteral",
                    "keyboard": "NUMERICAL"
                }
            }
        },
        {
            "id": "step-1",
            "stimulus": "&lt;p&gt;Complete the following sentence to subtract ones.&lt;/p&gt;&lt;div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2%;\"&gt;{{T2}}{{T3}}&lt;span style=\"color: #E3360C\"&gt;{{T4}}&lt;/span&gt;&lt;/span&gt;&lt;span class=\"lemo-graphie-label\" style=\"position: absolute; right: 30%; top: 30%;\"&gt;{{T5}}{{T6}}&lt;span style=\"color: #E3360C\"&gt;{{T7}}&lt;/span&gt;&lt;/span&gt;&lt;span class=\"lemo-graphie-label\" style=\"position: absolute; right: 30%; top: 60%;\"&gt;...&lt;/span&gt;&lt;span class=\"lemo-graphie-label\" style=\"position: absolute; left: 25%; top: 44%;\"&gt;&lt;span style=\"letter-spacing: -1px\"&gt;———&lt;/span&gt;&lt;/span&gt;&lt;/div&gt;&lt;/div&gt;&lt;/div&gt;&lt;/div&gt;",
            "template": "&lt;p&gt;{{T8}} is {{response}}.&lt;/p&gt;&lt;p&gt;You carry over {{response}}.&lt;/p&gt;",
            "seed": {
                "parameters":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{'Since {{T4}} is less than {{T7}}, you do this calculation instead:&lt;/p&gt;&lt;p&gt;1{{T4}} − {{T7}}'} else {'{{T4}} − {{T7}}'}",
                        "temp": "true"
                    },
                    {
                        "name": "A1",
                        "label": "{{function}}",
                        "function": "'{{Q2}}'.slice(2,3)",
                        "group": 1
                    },
                    {
                        "name": "A2",
                        "label": "{{function}}",
                        "function": "if ('{{Q2}}'.slice(2,3) != '{{Q5}}') {{{Q5}}} else {{{Q5}}+1}",
                        "group": 1,
                        "incorrect": true
                    },
                    {
                        "name": "A4",
                        "label": "{{function}}",
                        "function": "if ({{T4}} &lt; {{T7}}) {1} else {'none'}",
                        "group": 2
                    },
                    {
                        "name": "A5",
                        "label": "{{function}}",
                        "function": "if ({{T4}} &lt; {{T7}}) {'none'} else {1}",
                        "group": 2,
                        "incorrect": true
                    }
                ]
            },
            "algorithm": {
                "name": "groupResponses",
                "template": "Cloze with drop down"
            }
        },
        {
            "id": "step-2",
            "stimulus": "&lt;p&gt;Now choose from the options to subtract tens.&lt;/p&gt;&lt;div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2%;\"&gt;{{T2}}&lt;span style=\"color: #E3360C\"&gt;{{T3}}&lt;/span&gt;{{T4}}&lt;/span&gt;&lt;span class=\"lemo-graphie-label\" style=\"position: absolute; right: 30%; top: 30%;\"&gt;{{T5}}&lt;span style=\"color: #E3360C\"&gt;{{T6}}&lt;/span&gt;{{T7}}&lt;/span&gt;&lt;span class=\"lemo-graphie-label\" style=\"position: absolute; right: 30%; top: 60%;\"&gt;... {{T8}}&lt;/span&gt;&lt;span class=\"lemo-graphie-label\" style=\"position: absolute; left: 25%; top: 44%;\"&gt;&lt;span style=\"letter-spacing: -1px\"&gt;———&lt;/span&gt;&lt;/span&gt;&lt;/div&gt;&lt;/div&gt;&lt;/div&gt;&lt;/div&gt;",
            "template": "&lt;p&gt;Since {{T9}}{{T10}} is {{response}}.&lt;/p&gt;&lt;p&gt;You carry over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"if ({{T4}} &lt; {{T7}}) {10+{{T4}}-{{T7}}} else {{{T4}}-{{T7}}}",
                        "temp": "true"
                    },
                    {
                        "name": "T9",
                        "label": "{{function}}",
                        "function": "if ({{T4}} &lt; {{T7}}) {'you carry over 1'} else {'you do not carry over any'}",
                        "temp": "true"
                    },
                    {
                        "name": "T11",
                        "label": "{{function}}",
                        "function": "if ({{T4}} &lt; {{T7}}) {' − 1'} else {''}",
                        "temp": "true"
                    },
                    {
                        "name": "T10",
                        "label": "{{function}}",
                        "function": "if ('{{T1}}'.slice(1,3) &lt; '{{Q1}}'.slice(1,3)) {', and since {{T3}} is less than {{T6}}, you do this calculation instead:&lt;/p&gt;&lt;p&gt;1{{T3}} − {{T6}}{{T11}}'} else {':&lt;/p&gt;&lt;p&gt;{{T3}} − {{T6}}{{T11}}'}",
                        "temp": "true"
                    },
                    {
                        "name": "A1",
                        "label": "{{function}}",
                        "function": "'{{Q2}}'.slice(1,2)",
                        "group": 1
                    },
                    {
                        "name": "A2",
                        "label": "{{function}}",
                        "function": "if ('{{Q2}}'.slice(1,2) != '{{Q6}}') {{{Q6}}} else {{{Q6}}+1}",
                        "group": 1,
                        "incorrect": true
                    },
                    {
                        "name": "A4",
                        "label": "{{function}}",
                        "function": "if ('{{T1}}'.slice(1,3) &lt; '{{Q1}}'.slice(1,3)) {1} else {'none'}",
                        "group": 2
                    },
                    {
                        "name": "A5",
                        "label": "{{function}}",
                        "function": "if ('{{T1}}'.slice(1,3) &lt; '{{Q1}}'.slice(1,3)) {'none'} else {1}",
                        "group": 2,
                        "incorrect": true
                    }
                ]
            },
            "algorithm": {
                "name": "groupResponses",
                "template": "Cloze with drop down"
            }
        },
        {
            "id": "step-3",
            "stimulus": "&lt;p&gt;Finally, select to subtract hundreds.&lt;/p&gt;&lt;div style=\"display:flex; justify-content:space-evenly;\"&gt;&lt;div class=\"lemo-fixed-to-responsive\" style=\"max-width: 100px;max-height: 80px;position: relative;width: 100%;display: inline-block;\"&gt;&lt;img src=\"https://blueberry-assets.oneclick.es/transparente2.png\" alt=\"\" tabindex=\"0\"&gt;&lt;/img&gt;&lt;div class=\"lemo-graphie-container\" style=\"position: absolute;top: 0;left: 0;width: 100%;height: 100%;\"&gt;&lt;div class=\"lemo-graphie\" style=\"position: relative; width: 100%; height: 100%;\"&gt;&lt;span class=\"lemo-graphie-label\" style=\"position: absolute; left: 20%; top: 15%;\"&gt;−&lt;/span&gt;&lt;span class=\"lemo-graphie-label\" style=\"position: absolute; right: 30%; top: 2%;\"&gt;&lt;span style=\"color: #E3360C\"&gt;{{T2}}&lt;/span&gt;{{T3}}{{T4}}&lt;/span&gt;&lt;span class=\"lemo-graphie-label\" style=\"position: absolute; right: 30%; top: 30%;\"&gt;&lt;span style=\"color: #E3360C\"&gt;{{T5}}&lt;/span&gt;{{T6}}{{T7}}&lt;/span&gt;&lt;span class=\"lemo-graphie-label\" style=\"position: absolute; right: 30%; top: 60%;\"&gt;... {{T8}}&lt;/span&gt;&lt;span class=\"lemo-graphie-label\" style=\"position: absolute; left: 25%; top: 44%;\"&gt;&lt;span style=\"letter-spacing: -1px\"&gt;———&lt;/span&gt;&lt;/span&gt;&lt;/div&gt;&lt;/div&gt;&lt;/div&gt;&lt;/div&gt;",
            "template": "&lt;p&gt;Since {{T9}}:&lt;/p&gt;&lt;p&gt;{{T2}} − {{T5}}{{T10}} is {{response}}.&lt;/p&gt;",
            "seed": {
                "calculated": [
                    {
                        "name": "T1",
                        "label": "{{function}}",
                        "function": "{{Q1}}+{{Q2}}",
                        "temp": "true"
                    },
                    {
                        "name": "T2",
                        "label": "{{function}}",
                        "function": "'{{T1}}'.slice(0,1)",
                        "temp": "true"
                    },
                    {
                        "name": "T3",
                        "label": "{{function}}",
                        "function": "'{{T1}}'.slice(1,2)",
                        "temp": "true"
                    },
                    {
                        "name": "T4",
                        "label": "{{function}}",
                        "function": "'{{T1}}'.slice(2,3)",
                        "temp": "true"
                    },
                    {
                        "name": "T5",
                        "label": "{{function}}",
                        "function": "'{{Q1}}'.slice(0,1)",
                        "temp": "true"
                    },
                    {
                        "name": "T6",
                        "label": "{{function}}",
                        "function": "'{{Q1}}'.slice(1,2)",
                        "temp": "true"
                    },
                    {
                        "name": "T7",
                        "label": "{{function}}",
                        "function": "'{{Q1}}'.slice(2,3)",
                        "temp": "true"
                    },
                    {
                        "name": "T8",
                        "label": "{{function}}",
                        "function": "'{{Q2}}'.slice(1,3)",
                        "temp": "true"
                    },
                    {
                        "name": "T9",
                        "label": "{{function}}",
                        "function": "if ('{{T1}}'.slice(1,3) &lt; '{{Q1}}'.slice(1,3)) {'you carry over 1'} else {'you do not carry over any'}",
                        "temp": "true"
                    },
                    {
                        "name": "T10",
                        "label": "{{function}}",
                        "function": "if ('{{T1}}'.slice(1,3) &lt; '{{Q1}}'.slice(1,3)) {' − 1'} else {''}",
                        "temp": "true"
                    },
                    {
                        "name": "A1",
                        "label": "{{function}}",
                        "function": "'{{Q2}}'.slice(0,1)",
                        "group": 1
                    },
                    {
                        "name": "A2",
                        "label": "{{function}}",
                        "function": "if ('{{Q2}}'.slice(0,1) != '{{Q7}}') {{{Q7}}} else {{{Q7}}+1}",
                        "group": 1,
                        "incorrect": true
                    }
                ]
            },
            "algorithm": {
                "name": "groupResponses",
                "template": "Cloze with drop down"
            }
        }
    ]
}</v>
      </c>
      <c r="AA305" s="38" t="s">
        <v>1318</v>
      </c>
      <c r="AB305" s="12" t="str">
        <f t="shared" si="2"/>
        <v>M2-NyO-60a-E-3</v>
      </c>
      <c r="AC305" s="12" t="str">
        <f t="shared" si="3"/>
        <v>M2-NyO-60a-E-3-EN</v>
      </c>
      <c r="AD305" s="18"/>
      <c r="AE305" s="10" t="s">
        <v>521</v>
      </c>
      <c r="AF305" s="10" t="s">
        <v>47</v>
      </c>
      <c r="AG305" s="10" t="s">
        <v>48</v>
      </c>
    </row>
    <row r="306" ht="75.0" customHeight="1">
      <c r="A306" s="10" t="s">
        <v>1319</v>
      </c>
      <c r="B306" s="6" t="s">
        <v>1320</v>
      </c>
      <c r="C306" s="18" t="s">
        <v>34</v>
      </c>
      <c r="D306" s="7" t="s">
        <v>35</v>
      </c>
      <c r="E306" s="6"/>
      <c r="F306" s="9" t="s">
        <v>1321</v>
      </c>
      <c r="G306" s="9"/>
      <c r="H306" s="9"/>
      <c r="I306" s="6" t="s">
        <v>696</v>
      </c>
      <c r="J306" s="6" t="s">
        <v>38</v>
      </c>
      <c r="K306" s="23" t="s">
        <v>660</v>
      </c>
      <c r="L306" s="25" t="s">
        <v>1322</v>
      </c>
      <c r="M306" s="18" t="s">
        <v>41</v>
      </c>
      <c r="N306" s="9" t="s">
        <v>1323</v>
      </c>
      <c r="O306" s="9" t="s">
        <v>1324</v>
      </c>
      <c r="P306" s="17"/>
      <c r="Q306" s="18"/>
      <c r="R306" s="17"/>
      <c r="S306" s="17"/>
      <c r="T306" s="17"/>
      <c r="U306" s="17"/>
      <c r="V306" s="17"/>
      <c r="W306" s="17"/>
      <c r="X306" s="18"/>
      <c r="Y306" s="10" t="s">
        <v>44</v>
      </c>
      <c r="Z306" s="11" t="str">
        <f t="shared" si="1"/>
        <v>{
    "id": "M2-NyO-61a-I-1-EN",
    "stimulus": "&lt;p&gt;In which of these images is half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6" s="14" t="s">
        <v>1325</v>
      </c>
      <c r="AB306" s="12" t="str">
        <f t="shared" si="2"/>
        <v>M2-NyO-61a-I-1</v>
      </c>
      <c r="AC306" s="12" t="str">
        <f t="shared" si="3"/>
        <v>M2-NyO-61a-I-1-EN</v>
      </c>
      <c r="AD306" s="18"/>
      <c r="AE306" s="10" t="s">
        <v>521</v>
      </c>
      <c r="AF306" s="10" t="s">
        <v>47</v>
      </c>
      <c r="AG306" s="10" t="s">
        <v>48</v>
      </c>
    </row>
    <row r="307" ht="75.0" customHeight="1">
      <c r="A307" s="10" t="s">
        <v>1319</v>
      </c>
      <c r="B307" s="6" t="s">
        <v>1320</v>
      </c>
      <c r="C307" s="18" t="s">
        <v>34</v>
      </c>
      <c r="D307" s="7" t="s">
        <v>35</v>
      </c>
      <c r="E307" s="6"/>
      <c r="F307" s="9" t="s">
        <v>1326</v>
      </c>
      <c r="G307" s="9"/>
      <c r="H307" s="9"/>
      <c r="I307" s="6" t="s">
        <v>696</v>
      </c>
      <c r="J307" s="6" t="s">
        <v>38</v>
      </c>
      <c r="K307" s="23" t="s">
        <v>660</v>
      </c>
      <c r="L307" s="25" t="s">
        <v>1327</v>
      </c>
      <c r="M307" s="18" t="s">
        <v>41</v>
      </c>
      <c r="N307" s="9" t="s">
        <v>1323</v>
      </c>
      <c r="O307" s="8" t="s">
        <v>1328</v>
      </c>
      <c r="P307" s="17"/>
      <c r="Q307" s="18"/>
      <c r="R307" s="17"/>
      <c r="S307" s="17"/>
      <c r="T307" s="17"/>
      <c r="U307" s="17"/>
      <c r="V307" s="17"/>
      <c r="W307" s="17"/>
      <c r="X307" s="18"/>
      <c r="Y307" s="10" t="s">
        <v>44</v>
      </c>
      <c r="Z307" s="11" t="str">
        <f t="shared" si="1"/>
        <v>{
    "id": "M2-NyO-61a-I-2-EN",
    "stimulus": "&lt;p&gt;In which of these pictures is one third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7" s="14" t="s">
        <v>1329</v>
      </c>
      <c r="AB307" s="12" t="str">
        <f t="shared" si="2"/>
        <v>M2-NyO-61a-I-2</v>
      </c>
      <c r="AC307" s="12" t="str">
        <f t="shared" si="3"/>
        <v>M2-NyO-61a-I-2-EN</v>
      </c>
      <c r="AD307" s="18"/>
      <c r="AE307" s="10" t="s">
        <v>521</v>
      </c>
      <c r="AF307" s="10" t="s">
        <v>47</v>
      </c>
      <c r="AG307" s="10" t="s">
        <v>48</v>
      </c>
    </row>
    <row r="308" ht="75.0" customHeight="1">
      <c r="A308" s="10" t="s">
        <v>1319</v>
      </c>
      <c r="B308" s="6" t="s">
        <v>1320</v>
      </c>
      <c r="C308" s="18" t="s">
        <v>34</v>
      </c>
      <c r="D308" s="7" t="s">
        <v>35</v>
      </c>
      <c r="E308" s="6"/>
      <c r="F308" s="9" t="s">
        <v>1330</v>
      </c>
      <c r="G308" s="9"/>
      <c r="H308" s="9"/>
      <c r="I308" s="6" t="s">
        <v>696</v>
      </c>
      <c r="J308" s="6" t="s">
        <v>38</v>
      </c>
      <c r="K308" s="23" t="s">
        <v>660</v>
      </c>
      <c r="L308" s="25" t="s">
        <v>1331</v>
      </c>
      <c r="M308" s="18" t="s">
        <v>41</v>
      </c>
      <c r="N308" s="9" t="s">
        <v>1323</v>
      </c>
      <c r="O308" s="9" t="s">
        <v>1332</v>
      </c>
      <c r="P308" s="17"/>
      <c r="Q308" s="18"/>
      <c r="R308" s="17"/>
      <c r="S308" s="17"/>
      <c r="T308" s="17"/>
      <c r="U308" s="17"/>
      <c r="V308" s="17"/>
      <c r="W308" s="17"/>
      <c r="X308" s="18"/>
      <c r="Y308" s="10" t="s">
        <v>44</v>
      </c>
      <c r="Z308" s="11" t="str">
        <f t="shared" si="1"/>
        <v>{
    "id": "M2-NyO-61a-I-3-EN",
    "stimulus": "&lt;p&gt;In which of these pictures is a quarter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8" s="14" t="s">
        <v>1333</v>
      </c>
      <c r="AB308" s="12" t="str">
        <f t="shared" si="2"/>
        <v>M2-NyO-61a-I-3</v>
      </c>
      <c r="AC308" s="12" t="str">
        <f t="shared" si="3"/>
        <v>M2-NyO-61a-I-3-EN</v>
      </c>
      <c r="AD308" s="18"/>
      <c r="AE308" s="10" t="s">
        <v>521</v>
      </c>
      <c r="AF308" s="10" t="s">
        <v>47</v>
      </c>
      <c r="AG308" s="10" t="s">
        <v>48</v>
      </c>
    </row>
    <row r="309" ht="75.0" customHeight="1">
      <c r="A309" s="10" t="s">
        <v>1319</v>
      </c>
      <c r="B309" s="6" t="s">
        <v>1320</v>
      </c>
      <c r="C309" s="18" t="s">
        <v>34</v>
      </c>
      <c r="D309" s="7" t="s">
        <v>35</v>
      </c>
      <c r="E309" s="6"/>
      <c r="F309" s="9" t="s">
        <v>1334</v>
      </c>
      <c r="G309" s="9"/>
      <c r="H309" s="9"/>
      <c r="I309" s="6" t="s">
        <v>696</v>
      </c>
      <c r="J309" s="6" t="s">
        <v>38</v>
      </c>
      <c r="K309" s="23" t="s">
        <v>660</v>
      </c>
      <c r="L309" s="25" t="s">
        <v>1335</v>
      </c>
      <c r="M309" s="18" t="s">
        <v>41</v>
      </c>
      <c r="N309" s="9" t="s">
        <v>1323</v>
      </c>
      <c r="O309" s="9" t="s">
        <v>1336</v>
      </c>
      <c r="P309" s="17"/>
      <c r="Q309" s="18"/>
      <c r="R309" s="17"/>
      <c r="S309" s="17"/>
      <c r="T309" s="17"/>
      <c r="U309" s="17"/>
      <c r="V309" s="17"/>
      <c r="W309" s="17"/>
      <c r="X309" s="18"/>
      <c r="Y309" s="10" t="s">
        <v>44</v>
      </c>
      <c r="Z309" s="11" t="str">
        <f t="shared" si="1"/>
        <v>{
    "id": "M2-NyO-61a-I-4-EN",
    "stimulus": "&lt;p&gt;In which of these images are two halves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
            {
                "name": "A5",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09" s="14" t="s">
        <v>1337</v>
      </c>
      <c r="AB309" s="12" t="str">
        <f t="shared" si="2"/>
        <v>M2-NyO-61a-I-4</v>
      </c>
      <c r="AC309" s="12" t="str">
        <f t="shared" si="3"/>
        <v>M2-NyO-61a-I-4-EN</v>
      </c>
      <c r="AD309" s="18"/>
      <c r="AE309" s="10" t="s">
        <v>521</v>
      </c>
      <c r="AF309" s="10" t="s">
        <v>47</v>
      </c>
      <c r="AG309" s="10" t="s">
        <v>48</v>
      </c>
    </row>
    <row r="310" ht="75.0" customHeight="1">
      <c r="A310" s="10" t="s">
        <v>1319</v>
      </c>
      <c r="B310" s="6" t="s">
        <v>1320</v>
      </c>
      <c r="C310" s="18" t="s">
        <v>34</v>
      </c>
      <c r="D310" s="7" t="s">
        <v>35</v>
      </c>
      <c r="E310" s="6"/>
      <c r="F310" s="9" t="s">
        <v>1338</v>
      </c>
      <c r="G310" s="9"/>
      <c r="H310" s="9"/>
      <c r="I310" s="6" t="s">
        <v>696</v>
      </c>
      <c r="J310" s="6" t="s">
        <v>38</v>
      </c>
      <c r="K310" s="23" t="s">
        <v>660</v>
      </c>
      <c r="L310" s="25" t="s">
        <v>1339</v>
      </c>
      <c r="M310" s="18" t="s">
        <v>41</v>
      </c>
      <c r="N310" s="9" t="s">
        <v>1323</v>
      </c>
      <c r="O310" s="8" t="s">
        <v>1340</v>
      </c>
      <c r="P310" s="17"/>
      <c r="Q310" s="18"/>
      <c r="R310" s="17"/>
      <c r="S310" s="17"/>
      <c r="T310" s="17"/>
      <c r="U310" s="17"/>
      <c r="V310" s="17"/>
      <c r="W310" s="17"/>
      <c r="X310" s="18"/>
      <c r="Y310" s="10" t="s">
        <v>44</v>
      </c>
      <c r="Z310" s="11" t="str">
        <f t="shared" si="1"/>
        <v>{
    "id": "M2-NyO-61a-I-5-EN",
    "stimulus": "&lt;p&gt;In which of these images are three thirds of the circle painted?&lt;/p&gt;",
    "hint": "&lt;p&gt;Count the parts into which the circle is divided and the colored parts.&lt;/p&gt;",
    "feedback": "&lt;p&gt;Count the parts into which the circle is divided and the colored parts.",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
            {
                "name": "A6",
                "label": "{{function}}",
                "function": "&lt;div style=\"display:flex; justify-content:center;\"&gt;&lt;img src=\"https://blueberry-assets.oneclick.es/{{Q6}}.svg\" width=\"300\"&gt;&lt;/img&gt;&lt;/div&gt;",
                "incorrect": true,
                "feedback": "&lt;p&gt;The painted part of the circle represents four quarters of the circle.&lt;/p&gt;"
            }
        ],
        "uniques": true
    },
    "algorithm": {
        "name": "trueFalse",
        "template": "Multiple choice – standard",
        "params": {
            "countCorrect": 1,
            "countIncorrect": 2,
            "showCheckIcon": false,
            "columns": 3
        }
    }
}</v>
      </c>
      <c r="AA310" s="14" t="s">
        <v>1341</v>
      </c>
      <c r="AB310" s="12" t="str">
        <f t="shared" si="2"/>
        <v>M2-NyO-61a-I-5</v>
      </c>
      <c r="AC310" s="12" t="str">
        <f t="shared" si="3"/>
        <v>M2-NyO-61a-I-5-EN</v>
      </c>
      <c r="AD310" s="18"/>
      <c r="AE310" s="10" t="s">
        <v>521</v>
      </c>
      <c r="AF310" s="10" t="s">
        <v>47</v>
      </c>
      <c r="AG310" s="10" t="s">
        <v>48</v>
      </c>
    </row>
    <row r="311" ht="75.0" customHeight="1">
      <c r="A311" s="10" t="s">
        <v>1319</v>
      </c>
      <c r="B311" s="6" t="s">
        <v>1320</v>
      </c>
      <c r="C311" s="18" t="s">
        <v>34</v>
      </c>
      <c r="D311" s="7" t="s">
        <v>35</v>
      </c>
      <c r="E311" s="6"/>
      <c r="F311" s="9" t="s">
        <v>1342</v>
      </c>
      <c r="G311" s="9"/>
      <c r="H311" s="9"/>
      <c r="I311" s="6" t="s">
        <v>696</v>
      </c>
      <c r="J311" s="6" t="s">
        <v>38</v>
      </c>
      <c r="K311" s="23" t="s">
        <v>660</v>
      </c>
      <c r="L311" s="25" t="s">
        <v>1343</v>
      </c>
      <c r="M311" s="18" t="s">
        <v>41</v>
      </c>
      <c r="N311" s="9" t="s">
        <v>1323</v>
      </c>
      <c r="O311" s="8" t="s">
        <v>1344</v>
      </c>
      <c r="P311" s="17"/>
      <c r="Q311" s="18"/>
      <c r="R311" s="17"/>
      <c r="S311" s="17"/>
      <c r="T311" s="17"/>
      <c r="U311" s="17"/>
      <c r="V311" s="17"/>
      <c r="W311" s="17"/>
      <c r="X311" s="18"/>
      <c r="Y311" s="10" t="s">
        <v>44</v>
      </c>
      <c r="Z311" s="11" t="str">
        <f t="shared" si="1"/>
        <v>{
    "id": "M2-NyO-61a-I-6-EN",
    "stimulus": "&lt;p&gt;In which of these images are four quarters of the circle painted?&lt;/p&gt;",
    "hint": "&lt;p&gt;Count the parts into which the circle is divided and the colored parts.&lt;/p&gt;",
    "feedback": "&lt;p&gt;Count the parts into which the circle is divided and the colored parts.&lt;/p&gt;",
    "seed": {
        "parameters": [
            {
                "name": "Q1",
                "label": null,
                "list": [
                    "M2_G_10c_1",
                    "M2_G_10c_2"
                ]
            },
            {
                "name": "Q2",
                "label": null,
                "list": [
                    "M2_G_10c_3",
                    "M2_G_10c_4"
                ]
            },
            {
                "name": "Q3",
                "label": null,
                "list": [
                    "M2_G_10c_5",
                    "M2_G_10c_6"
                ]
            },
            {
                "name": "Q4",
                "label": null,
                "list": [
                    "M2_G_10c_7",
                    "M2_G_10c_8"
                ]
            },
            {
                "name": "Q5",
                "label": null,
                "list": [
                    "M2_G_10c_9",
                    "M2_G_10c_10"
                ]
            },
            {
                "name": "Q6",
                "label": null,
                "list": [
                    "M2_G_10c_11",
                    "M2_G_10c_12"
                ]
            }
        ],
        "calculated": [
            {
                "name": "A1",
                "label": "{{function}}",
                "function": "&lt;div style=\"display:flex; justify-content:center;\"&gt;&lt;img src=\"https://blueberry-assets.oneclick.es/{{Q1}}.svg\" width=\"300\"&gt;&lt;/img&gt;&lt;/div&gt;",
                "incorrect": true,
                "feedback": "&lt;p&gt;The painted part of the circle represents a half of the circle.&lt;/p&gt;"
            },
            {
                "name": "A2",
                "label": "{{function}}",
                "function": "&lt;div style=\"display:flex; justify-content:center;\"&gt;&lt;img src=\"https://blueberry-assets.oneclick.es/{{Q2}}.svg\" width=\"300\"&gt;&lt;/img&gt;&lt;/div&gt;",
                "incorrect": true,
                "feedback": "&lt;p&gt;The painted part of the circle represents a third of the circle.&lt;/p&gt;"
            },
            {
                "name": "A3",
                "label": "{{function}}",
                "function": "&lt;div style=\"display:flex; justify-content:center;\"&gt;&lt;img src=\"https://blueberry-assets.oneclick.es/{{Q3}}.svg\" width=\"300\"&gt;&lt;/img&gt;&lt;/div&gt;",
                "incorrect": true,
                "feedback": "&lt;p&gt;The painted part of the circle represents a quarter of the circle.&lt;/p&gt;"
            },
            {
                "name": "A4",
                "label": "{{function}}",
                "function": "&lt;div style=\"display:flex; justify-content:center;\"&gt;&lt;img src=\"https://blueberry-assets.oneclick.es/{{Q4}}.svg\" width=\"300\"&gt;&lt;/img&gt;&lt;/div&gt;",
                "incorrect": true,
                "feedback": "&lt;p&gt;The painted part of the circle represents two halves of the circle.&lt;/p&gt;"
            },
            {
                "name": "TO 5",
                "label": "{{function}}",
                "function": "&lt;div style=\"display:flex; justify-content:center;\"&gt;&lt;img src=\"https://blueberry-assets.oneclick.es/{{Q5}}.svg\" width=\"300\"&gt;&lt;/img&gt;&lt;/div&gt;",
                "incorrect": true,
                "feedback": "&lt;p&gt;The painted part of the circle represents three thirds of the circle.&lt;/p&gt;"
            },
            {
                "name": "A6",
                "label": "{{function}}",
                "function": "&lt;div style=\"display:flex; justify-content:center;\"&gt;&lt;img src=\"https://blueberry-assets.oneclick.es/{{Q6}}.svg\" width=\"300\"&gt;&lt;/img&gt;&lt;/div&gt;"
            }
        ],
        "uniques": true
    },
    "algorithm": {
        "name": "trueFalse",
        "template": "Multiple choice – standard",
        "params": {
            "countCorrect": 1,
            "countIncorrect": 2,
            "showCheckIcon": false,
            "columns": 3
        }
    }
}</v>
      </c>
      <c r="AA311" s="14" t="s">
        <v>1345</v>
      </c>
      <c r="AB311" s="12" t="str">
        <f t="shared" si="2"/>
        <v>M2-NyO-61a-I-6</v>
      </c>
      <c r="AC311" s="12" t="str">
        <f t="shared" si="3"/>
        <v>M2-NyO-61a-I-6-EN</v>
      </c>
      <c r="AD311" s="18"/>
      <c r="AE311" s="10" t="s">
        <v>521</v>
      </c>
      <c r="AF311" s="10" t="s">
        <v>47</v>
      </c>
      <c r="AG311" s="10" t="s">
        <v>48</v>
      </c>
    </row>
    <row r="312" ht="75.0" customHeight="1">
      <c r="A312" s="10" t="s">
        <v>1319</v>
      </c>
      <c r="B312" s="6" t="s">
        <v>1320</v>
      </c>
      <c r="C312" s="18" t="s">
        <v>54</v>
      </c>
      <c r="D312" s="7" t="s">
        <v>35</v>
      </c>
      <c r="E312" s="6"/>
      <c r="F312" s="8" t="s">
        <v>1346</v>
      </c>
      <c r="G312" s="8" t="s">
        <v>1347</v>
      </c>
      <c r="H312" s="9"/>
      <c r="I312" s="6" t="s">
        <v>696</v>
      </c>
      <c r="J312" s="6" t="s">
        <v>68</v>
      </c>
      <c r="K312" s="8" t="s">
        <v>1348</v>
      </c>
      <c r="L312" s="9" t="s">
        <v>1349</v>
      </c>
      <c r="M312" s="28" t="s">
        <v>41</v>
      </c>
      <c r="N312" s="9" t="s">
        <v>1323</v>
      </c>
      <c r="O312" s="8" t="s">
        <v>1323</v>
      </c>
      <c r="P312" s="17"/>
      <c r="Q312" s="18"/>
      <c r="R312" s="17"/>
      <c r="S312" s="17"/>
      <c r="T312" s="17"/>
      <c r="U312" s="17"/>
      <c r="V312" s="17"/>
      <c r="W312" s="17"/>
      <c r="X312" s="18"/>
      <c r="Y312" s="10" t="s">
        <v>44</v>
      </c>
      <c r="Z312" s="11" t="str">
        <f t="shared" si="1"/>
        <v>{
    "id": "M2-NyO-61a-E-1-EN",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"M2_G_10c_1",
                    "M2_G_10c_2"
                ]
            }
        ],
        "calculated": [
            {
                "name": "A1",
                "label": "{{function}}",
                "function": "a half"
            },
            {
                "name": "A2",
                "label": "{{function}}",
                "function": "a third",
                "incorrect": true
            },
            {
                "name": "A3",
                "label": "{{function}}",
                "function": "a quarter",
                "incorrect": true
            }
        ],
        "uniques": true
    },
    "algorithm": {
        "name": "calculateOperation",
        "template": "Cloze with drag &amp; drop",
        "params": {
            "keyboard": "NUMERICAL"
        }
    }
}</v>
      </c>
      <c r="AA312" s="14" t="s">
        <v>1350</v>
      </c>
      <c r="AB312" s="12" t="str">
        <f t="shared" si="2"/>
        <v>M2-NyO-61a-E-1</v>
      </c>
      <c r="AC312" s="12" t="str">
        <f t="shared" si="3"/>
        <v>M2-NyO-61a-E-1-EN</v>
      </c>
      <c r="AD312" s="18"/>
      <c r="AE312" s="10" t="s">
        <v>521</v>
      </c>
      <c r="AF312" s="10" t="s">
        <v>47</v>
      </c>
      <c r="AG312" s="10" t="s">
        <v>48</v>
      </c>
    </row>
    <row r="313" ht="75.0" customHeight="1">
      <c r="A313" s="10" t="s">
        <v>1319</v>
      </c>
      <c r="B313" s="6" t="s">
        <v>1320</v>
      </c>
      <c r="C313" s="18" t="s">
        <v>54</v>
      </c>
      <c r="D313" s="7" t="s">
        <v>35</v>
      </c>
      <c r="E313" s="6"/>
      <c r="F313" s="8" t="s">
        <v>1346</v>
      </c>
      <c r="G313" s="8" t="s">
        <v>1347</v>
      </c>
      <c r="H313" s="9"/>
      <c r="I313" s="6" t="s">
        <v>696</v>
      </c>
      <c r="J313" s="6" t="s">
        <v>68</v>
      </c>
      <c r="K313" s="8" t="s">
        <v>1351</v>
      </c>
      <c r="L313" s="9" t="s">
        <v>1352</v>
      </c>
      <c r="M313" s="28" t="s">
        <v>41</v>
      </c>
      <c r="N313" s="9" t="s">
        <v>1323</v>
      </c>
      <c r="O313" s="8" t="s">
        <v>1323</v>
      </c>
      <c r="P313" s="17"/>
      <c r="Q313" s="18"/>
      <c r="R313" s="17"/>
      <c r="S313" s="17"/>
      <c r="T313" s="17"/>
      <c r="U313" s="17"/>
      <c r="V313" s="17"/>
      <c r="W313" s="17"/>
      <c r="X313" s="18"/>
      <c r="Y313" s="10" t="s">
        <v>44</v>
      </c>
      <c r="Z313" s="11" t="str">
        <f t="shared" si="1"/>
        <v>{
    "id": "M2-NyO-61a-E-2-EN",
    "stimulus": "&lt;p&gt;Look at the image and complete.&lt;/p&gt;&lt;div style=\"display:flex; justify-content:center;\"&gt;&lt;img src=\"https://blueberry-assets.oneclick.es/{{Q1}}.svg\" width=\"250\"&gt;&lt;/img&gt;&lt;/div&gt;",
    "template": "&lt;p&gt;The colored part represents {{response}} of the circle.&lt;/p&gt;",
    "hint": "&lt;p&gt;Count the parts into which the circle is divided and the colored parts.&lt;/p&gt;",
    "feedback": "&lt;p&gt;Count the parts into which the circle is divided and the colored parts.&lt;/p&gt;",
    "seed": {
        "parameters": [
            {
                "name": "Q1",
                "label": null,
                "list": [
                    "M2_G_10c_3",
                    "M2_G_10c_4"
                ]
            }
        ],
        "calculated": [
            {
                "name": "A1",
                "label": "{{function}}",
                "function": "a half",
                "incorrect": true
            },
            {
                "name": "A2",
                "label": "{{function}}",
                "function": "a third"
            },
            {
                "name": "A3",
                "label": "{{function}}",
                "function": "a quarter",
                "incorrect": true
            }
        ],
        "uniques": true
    },
    "algorithm": {
        "name": "calculateOperation",
        "template": "Cloze with drag &amp; drop",
        "params": {
            "keyboard": "NUMERICAL"
        }
    }
}</v>
      </c>
      <c r="AA313" s="14" t="s">
        <v>1353</v>
      </c>
      <c r="AB313" s="12" t="str">
        <f t="shared" si="2"/>
        <v>M2-NyO-61a-E-2</v>
      </c>
      <c r="AC313" s="12" t="str">
        <f t="shared" si="3"/>
        <v>M2-NyO-61a-E-2-EN</v>
      </c>
      <c r="AD313" s="18"/>
      <c r="AE313" s="10" t="s">
        <v>521</v>
      </c>
      <c r="AF313" s="10" t="s">
        <v>47</v>
      </c>
      <c r="AG313" s="10" t="s">
        <v>48</v>
      </c>
    </row>
    <row r="314" ht="75.0" customHeight="1">
      <c r="A314" s="10" t="s">
        <v>1319</v>
      </c>
      <c r="B314" s="6" t="s">
        <v>1320</v>
      </c>
      <c r="C314" s="18" t="s">
        <v>54</v>
      </c>
      <c r="D314" s="7" t="s">
        <v>35</v>
      </c>
      <c r="E314" s="6"/>
      <c r="F314" s="8" t="s">
        <v>1346</v>
      </c>
      <c r="G314" s="8" t="s">
        <v>1347</v>
      </c>
      <c r="H314" s="9"/>
      <c r="I314" s="6" t="s">
        <v>696</v>
      </c>
      <c r="J314" s="6" t="s">
        <v>68</v>
      </c>
      <c r="K314" s="8" t="s">
        <v>1354</v>
      </c>
      <c r="L314" s="9" t="s">
        <v>1355</v>
      </c>
      <c r="M314" s="28" t="s">
        <v>41</v>
      </c>
      <c r="N314" s="9" t="s">
        <v>1323</v>
      </c>
      <c r="O314" s="8" t="s">
        <v>1323</v>
      </c>
      <c r="P314" s="17"/>
      <c r="Q314" s="18"/>
      <c r="R314" s="17"/>
      <c r="S314" s="17"/>
      <c r="T314" s="17"/>
      <c r="U314" s="17"/>
      <c r="V314" s="17"/>
      <c r="W314" s="17"/>
      <c r="X314" s="18"/>
      <c r="Y314" s="10" t="s">
        <v>44</v>
      </c>
      <c r="Z314" s="11" t="str">
        <f t="shared" si="1"/>
        <v>{
    "id": "M2-NyO-61a-E-3-EN",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"M2_G_10c_5",
                    "M2_G_10c_6"
                ]
            }
        ],
        "calculated": [
            {
                "name": "A1",
                "label": "{{function}}",
                "function": "a half",
                "incorrect": true
            },
            {
                "name": "A2",
                "label": "{{function}}",
                "function": "a third",
                "incorrect": true
            },
            {
                "name": "A3",
                "label": "{{function}}",
                "function": "a quarter"
            }
        ],
        "uniques": true
    },
    "algorithm": {
        "name": "calculateOperation",
        "template": "Cloze with drag &amp; drop",
        "params": {
            "keyboard": "NUMERICAL"
        }
    }
}</v>
      </c>
      <c r="AA314" s="14" t="s">
        <v>1356</v>
      </c>
      <c r="AB314" s="12" t="str">
        <f t="shared" si="2"/>
        <v>M2-NyO-61a-E-3</v>
      </c>
      <c r="AC314" s="12" t="str">
        <f t="shared" si="3"/>
        <v>M2-NyO-61a-E-3-EN</v>
      </c>
      <c r="AD314" s="18"/>
      <c r="AE314" s="10" t="s">
        <v>521</v>
      </c>
      <c r="AF314" s="10" t="s">
        <v>47</v>
      </c>
      <c r="AG314" s="10" t="s">
        <v>48</v>
      </c>
    </row>
    <row r="315" ht="75.0" customHeight="1">
      <c r="A315" s="10" t="s">
        <v>1319</v>
      </c>
      <c r="B315" s="6" t="s">
        <v>1320</v>
      </c>
      <c r="C315" s="18" t="s">
        <v>54</v>
      </c>
      <c r="D315" s="7" t="s">
        <v>35</v>
      </c>
      <c r="E315" s="6"/>
      <c r="F315" s="8" t="s">
        <v>1346</v>
      </c>
      <c r="G315" s="8" t="s">
        <v>1347</v>
      </c>
      <c r="H315" s="9"/>
      <c r="I315" s="6" t="s">
        <v>696</v>
      </c>
      <c r="J315" s="6" t="s">
        <v>68</v>
      </c>
      <c r="K315" s="8" t="s">
        <v>1357</v>
      </c>
      <c r="L315" s="9" t="s">
        <v>1358</v>
      </c>
      <c r="M315" s="28" t="s">
        <v>41</v>
      </c>
      <c r="N315" s="9" t="s">
        <v>1323</v>
      </c>
      <c r="O315" s="8" t="s">
        <v>1323</v>
      </c>
      <c r="P315" s="17"/>
      <c r="Q315" s="18"/>
      <c r="R315" s="17"/>
      <c r="S315" s="17"/>
      <c r="T315" s="17"/>
      <c r="U315" s="17"/>
      <c r="V315" s="17"/>
      <c r="W315" s="17"/>
      <c r="X315" s="18"/>
      <c r="Y315" s="10" t="s">
        <v>44</v>
      </c>
      <c r="Z315" s="11" t="str">
        <f t="shared" si="1"/>
        <v>{
    "id": "M2-NyO-61a-E-4-EN",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"M2_G_10c_7",
                    "M2_G_10c_8"
                ]
            }
        ],
        "calculated": [
            {
                "name": "A1",
                "label": "{{function}}",
                "function": "four quarters",
                "incorrect": true
            },
            {
                "name": "A2",
                "label": "{{function}}",
                "function": "three thirds",
                "incorrect": true
            },
            {
                "name": "A3",
                "label": "{{function}}",
                "function": "two halves"
            }
        ],
        "uniques": true
    },
    "algorithm": {
        "name": "calculateOperation",
        "template": "Cloze with drag &amp; drop",
        "params": {
            "keyboard": "NUMERICAL"
        }
    }
}</v>
      </c>
      <c r="AA315" s="14" t="s">
        <v>1359</v>
      </c>
      <c r="AB315" s="12" t="str">
        <f t="shared" si="2"/>
        <v>M2-NyO-61a-E-4</v>
      </c>
      <c r="AC315" s="12" t="str">
        <f t="shared" si="3"/>
        <v>M2-NyO-61a-E-4-EN</v>
      </c>
      <c r="AD315" s="18"/>
      <c r="AE315" s="10" t="s">
        <v>521</v>
      </c>
      <c r="AF315" s="10" t="s">
        <v>47</v>
      </c>
      <c r="AG315" s="10" t="s">
        <v>48</v>
      </c>
    </row>
    <row r="316" ht="75.0" customHeight="1">
      <c r="A316" s="10" t="s">
        <v>1319</v>
      </c>
      <c r="B316" s="6" t="s">
        <v>1320</v>
      </c>
      <c r="C316" s="18" t="s">
        <v>54</v>
      </c>
      <c r="D316" s="7" t="s">
        <v>35</v>
      </c>
      <c r="E316" s="6"/>
      <c r="F316" s="8" t="s">
        <v>1346</v>
      </c>
      <c r="G316" s="8" t="s">
        <v>1347</v>
      </c>
      <c r="H316" s="9"/>
      <c r="I316" s="6" t="s">
        <v>696</v>
      </c>
      <c r="J316" s="6" t="s">
        <v>68</v>
      </c>
      <c r="K316" s="8" t="s">
        <v>1360</v>
      </c>
      <c r="L316" s="9" t="s">
        <v>1361</v>
      </c>
      <c r="M316" s="28" t="s">
        <v>41</v>
      </c>
      <c r="N316" s="9" t="s">
        <v>1323</v>
      </c>
      <c r="O316" s="8" t="s">
        <v>1323</v>
      </c>
      <c r="P316" s="17"/>
      <c r="Q316" s="18"/>
      <c r="R316" s="17"/>
      <c r="S316" s="17"/>
      <c r="T316" s="17"/>
      <c r="U316" s="17"/>
      <c r="V316" s="17"/>
      <c r="W316" s="17"/>
      <c r="X316" s="18"/>
      <c r="Y316" s="10" t="s">
        <v>44</v>
      </c>
      <c r="Z316" s="11" t="str">
        <f t="shared" si="1"/>
        <v>{
    "id": "M2-NyO-61a-E-5-EN",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"M2_G_10c_9",
                    "M2_G_10c_10"
                ]
            }
        ],
        "calculated": [
            {
                "name": "A1",
                "label": "{{function}}",
                "function": "four quarters",
                "incorrect": true
            },
            {
                "name": "A2",
                "label": "{{function}}",
                "function": "three thirds"
            },
            {
                "name": "A3",
                "label": "{{function}}",
                "function": "two halves",
                "incorrect": true
            }
        ],
        "uniques": true
    },
    "algorithm": {
        "name": "calculateOperation",
        "template": "Cloze with drag &amp; drop",
        "params": {
            "keyboard": "NUMERICAL"
        }
    }
}</v>
      </c>
      <c r="AA316" s="14" t="s">
        <v>1362</v>
      </c>
      <c r="AB316" s="12" t="str">
        <f t="shared" si="2"/>
        <v>M2-NyO-61a-E-5</v>
      </c>
      <c r="AC316" s="12" t="str">
        <f t="shared" si="3"/>
        <v>M2-NyO-61a-E-5-EN</v>
      </c>
      <c r="AD316" s="18"/>
      <c r="AE316" s="10" t="s">
        <v>521</v>
      </c>
      <c r="AF316" s="10" t="s">
        <v>47</v>
      </c>
      <c r="AG316" s="10" t="s">
        <v>48</v>
      </c>
    </row>
    <row r="317" ht="75.0" customHeight="1">
      <c r="A317" s="10" t="s">
        <v>1319</v>
      </c>
      <c r="B317" s="6" t="s">
        <v>1320</v>
      </c>
      <c r="C317" s="18" t="s">
        <v>54</v>
      </c>
      <c r="D317" s="7" t="s">
        <v>35</v>
      </c>
      <c r="E317" s="6"/>
      <c r="F317" s="8" t="s">
        <v>1346</v>
      </c>
      <c r="G317" s="8" t="s">
        <v>1347</v>
      </c>
      <c r="H317" s="9"/>
      <c r="I317" s="6" t="s">
        <v>696</v>
      </c>
      <c r="J317" s="6" t="s">
        <v>68</v>
      </c>
      <c r="K317" s="8" t="s">
        <v>1363</v>
      </c>
      <c r="L317" s="9" t="s">
        <v>1364</v>
      </c>
      <c r="M317" s="28" t="s">
        <v>41</v>
      </c>
      <c r="N317" s="9" t="s">
        <v>1323</v>
      </c>
      <c r="O317" s="8" t="s">
        <v>1323</v>
      </c>
      <c r="P317" s="17"/>
      <c r="Q317" s="18"/>
      <c r="R317" s="17"/>
      <c r="S317" s="17"/>
      <c r="T317" s="17"/>
      <c r="U317" s="17"/>
      <c r="V317" s="17"/>
      <c r="W317" s="17"/>
      <c r="X317" s="18"/>
      <c r="Y317" s="10" t="s">
        <v>44</v>
      </c>
      <c r="Z317" s="11" t="str">
        <f t="shared" si="1"/>
        <v>{
    "id": "M2-NyO-61a-E-6-EN",
    "stimulus": "&lt;p&gt;Look at the image and complete.&lt;/p&gt;&lt;div style=\"display:flex; justify-content:center;\"&gt;&lt;img src=\"https://blueberry-assets.oneclick.es/{{Q1}}.svg\" width=\"250\"&gt;&lt;/img&gt;&lt;/div&gt;",
    "template": "&lt;p&gt;The image represents {{response}} of the circle.&lt;/p&gt;",
    "hint": "&lt;p&gt;Count the parts into which the circle is divided and the colored parts.&lt;/p&gt;",
    "feedback": "&lt;p&gt;Count the parts into which the circle is divided and the colored parts.&lt;/p&gt;",
    "seed": {
        "parameters": [
            {
                "name": "Q1",
                "label": null,
                "list": [
                    "M2_G_10c_11",
                    "M2_G_10c_12"
                ]
            }
        ],
        "calculated": [
            {
                "name": "A1",
                "label": "{{function}}",
                "function": "four quarters"
            },
            {
                "name": "A2",
                "label": "{{function}}",
                "function": "three thirds",
                "incorrect": true
            },
            {
                "name": "A3",
                "label": "{{function}}",
                "function": "two halves",
                "incorrect": true
            }
        ],
        "uniques": true
    },
    "algorithm": {
        "name": "calculateOperation",
        "template": "Cloze with drag &amp; drop",
        "params": {
            "keyboard": "NUMERICAL"
        }
    }
}</v>
      </c>
      <c r="AA317" s="14" t="s">
        <v>1365</v>
      </c>
      <c r="AB317" s="12" t="str">
        <f t="shared" si="2"/>
        <v>M2-NyO-61a-E-6</v>
      </c>
      <c r="AC317" s="12" t="str">
        <f t="shared" si="3"/>
        <v>M2-NyO-61a-E-6-EN</v>
      </c>
      <c r="AD317" s="18"/>
      <c r="AE317" s="10" t="s">
        <v>521</v>
      </c>
      <c r="AF317" s="10" t="s">
        <v>47</v>
      </c>
      <c r="AG317" s="10" t="s">
        <v>48</v>
      </c>
    </row>
    <row r="318" ht="75.0" customHeight="1">
      <c r="A318" s="10" t="s">
        <v>1366</v>
      </c>
      <c r="B318" s="6" t="s">
        <v>1367</v>
      </c>
      <c r="C318" s="18" t="s">
        <v>34</v>
      </c>
      <c r="D318" s="7" t="s">
        <v>35</v>
      </c>
      <c r="E318" s="10"/>
      <c r="F318" s="8" t="s">
        <v>1368</v>
      </c>
      <c r="G318" s="8"/>
      <c r="H318" s="19"/>
      <c r="I318" s="10" t="s">
        <v>671</v>
      </c>
      <c r="J318" s="10" t="s">
        <v>38</v>
      </c>
      <c r="K318" s="8" t="s">
        <v>1369</v>
      </c>
      <c r="L318" s="8" t="s">
        <v>1370</v>
      </c>
      <c r="M318" s="10" t="s">
        <v>41</v>
      </c>
      <c r="N318" s="8" t="s">
        <v>1371</v>
      </c>
      <c r="O318" s="8" t="s">
        <v>1371</v>
      </c>
      <c r="P318" s="17"/>
      <c r="Q318" s="18"/>
      <c r="R318" s="17"/>
      <c r="S318" s="17"/>
      <c r="T318" s="17"/>
      <c r="U318" s="17"/>
      <c r="V318" s="17"/>
      <c r="W318" s="17"/>
      <c r="X318" s="18"/>
      <c r="Y318" s="10" t="s">
        <v>44</v>
      </c>
      <c r="Z318" s="11" t="str">
        <f t="shared" si="1"/>
        <v>{
    "id": "M2-NyO-61b-I-1-EN",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"{{Q1}} == 2 ? 'two halves' : {{Q1}} == 3 ? 'three thirds' : 'four quarters'",
                "temp": "true"
            },
            {
                "name": "A1",
                "label": "&lt;div class=\"fr-fractional-shape\" data-fraction={\"type\":\"RECTANGLE\",\"divisions\":{{Q1}},\"fill\":{{Q1}}}&gt;&lt;/div&gt;",
                "function": ""
            },
            {
                "name": "A2",
                "label": "&lt;div class=\"fr-fractional-shape\" data-fraction={\"type\":\"RECTANGLE\",\"divisions\":{{Q2}},\"fill\":{{Q2}}}&gt;&lt;/div&gt;",
                "function": "",
                "incorrect": "true"
            },
            {
                "name": "A3",
                "label": "&lt;div class=\"fr-fractional-shape\" data-fraction={\"type\":\"RECTANGLE\",\"divisions\":{{Q3}},\"fill\":{{Q3}}}&gt;&lt;/div&gt;",
                "function": "",
                "incorrect": "true"
            }
        ],
        "uniques": true
    },
    "algorithm": {
        "name": "trueFalse",
        "template": "Multiple choice – standard",
        "params": {
            "countCorrect": 1,
            "countIncorrect": 2,
            "showCheckIcon": false,
            "columns": 3
        }
    }
}</v>
      </c>
      <c r="AA318" s="14" t="s">
        <v>1372</v>
      </c>
      <c r="AB318" s="12" t="str">
        <f t="shared" si="2"/>
        <v>M2-NyO-61b-I-1</v>
      </c>
      <c r="AC318" s="12" t="str">
        <f t="shared" si="3"/>
        <v>M2-NyO-61b-I-1-EN</v>
      </c>
      <c r="AD318" s="18"/>
      <c r="AE318" s="18"/>
      <c r="AF318" s="18"/>
      <c r="AG318" s="10" t="s">
        <v>48</v>
      </c>
    </row>
    <row r="319" ht="75.0" customHeight="1">
      <c r="A319" s="10" t="s">
        <v>1366</v>
      </c>
      <c r="B319" s="6" t="s">
        <v>1367</v>
      </c>
      <c r="C319" s="18" t="s">
        <v>34</v>
      </c>
      <c r="D319" s="7" t="s">
        <v>35</v>
      </c>
      <c r="E319" s="10"/>
      <c r="F319" s="8" t="s">
        <v>1373</v>
      </c>
      <c r="G319" s="8"/>
      <c r="H319" s="19"/>
      <c r="I319" s="10" t="s">
        <v>671</v>
      </c>
      <c r="J319" s="10" t="s">
        <v>38</v>
      </c>
      <c r="K319" s="8" t="s">
        <v>1369</v>
      </c>
      <c r="L319" s="8" t="s">
        <v>1374</v>
      </c>
      <c r="M319" s="10" t="s">
        <v>41</v>
      </c>
      <c r="N319" s="8" t="s">
        <v>1371</v>
      </c>
      <c r="O319" s="8" t="s">
        <v>1371</v>
      </c>
      <c r="P319" s="17"/>
      <c r="Q319" s="18"/>
      <c r="R319" s="17"/>
      <c r="S319" s="17"/>
      <c r="T319" s="17"/>
      <c r="U319" s="17"/>
      <c r="V319" s="17"/>
      <c r="W319" s="17"/>
      <c r="X319" s="18"/>
      <c r="Y319" s="10" t="s">
        <v>44</v>
      </c>
      <c r="Z319" s="11" t="str">
        <f t="shared" si="1"/>
        <v>{
    "id": "M2-NyO-61b-I-2-EN",
    "stimulus": "&lt;p&gt;Which of these rectangles represents {{T1}}? Select.&lt;/p&gt;",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"T1",
                "label": "{{function}}",
                "function": "Lemonlib.fractionToWords(1,{{Q1}}, 'en')",
                "temp": "true"
            },
            {
                "name": "A1",
                "label": "&lt;div class=\"fr-fractional-shape\" data-fraction={\"type\":\"RECTANGLE\",\"divisions\":{{Q1}},\"fill\":1}&gt;&lt;/div&gt;",
                "function": ""
            },
            {
                "name": "A2",
                "label": "&lt;div class=\"fr-fractional-shape\" data-fraction={\"type\":\"RECTANGLE\",\"divisions\":{{Q2}},\"fill\":1}&gt;&lt;/div&gt;",
                "function": "",
                "incorrect": "true"
            },
            {
                "name": "A3",
                "label": "&lt;div class=\"fr-fractional-shape\" data-fraction={\"type\":\"RECTANGLE\",\"divisions\":{{Q3}},\"fill\":1}&gt;&lt;/div&gt;",
                "function": "",
                "incorrect": "true"
            }
        ],
        "uniques": true
    },
    "algorithm": {
        "name": "trueFalse",
        "template": "Multiple choice – standard",
        "params": {
            "countCorrect": 1,
            "countIncorrect": 2,
            "showCheckIcon": false,
            "columns": 3
        }
    }
}</v>
      </c>
      <c r="AA319" s="14" t="s">
        <v>1375</v>
      </c>
      <c r="AB319" s="12" t="str">
        <f t="shared" si="2"/>
        <v>M2-NyO-61b-I-2</v>
      </c>
      <c r="AC319" s="12" t="str">
        <f t="shared" si="3"/>
        <v>M2-NyO-61b-I-2-EN</v>
      </c>
      <c r="AD319" s="18"/>
      <c r="AE319" s="18"/>
      <c r="AF319" s="18"/>
      <c r="AG319" s="10" t="s">
        <v>48</v>
      </c>
    </row>
    <row r="320" ht="75.0" customHeight="1">
      <c r="A320" s="10" t="s">
        <v>1366</v>
      </c>
      <c r="B320" s="6" t="s">
        <v>1367</v>
      </c>
      <c r="C320" s="10" t="s">
        <v>54</v>
      </c>
      <c r="D320" s="7" t="s">
        <v>35</v>
      </c>
      <c r="E320" s="6"/>
      <c r="F320" s="8" t="s">
        <v>1376</v>
      </c>
      <c r="G320" s="8" t="s">
        <v>1377</v>
      </c>
      <c r="H320" s="19"/>
      <c r="I320" s="10" t="s">
        <v>671</v>
      </c>
      <c r="J320" s="10" t="s">
        <v>75</v>
      </c>
      <c r="K320" s="8" t="s">
        <v>1369</v>
      </c>
      <c r="L320" s="8" t="s">
        <v>1378</v>
      </c>
      <c r="M320" s="10" t="s">
        <v>41</v>
      </c>
      <c r="N320" s="8" t="s">
        <v>1371</v>
      </c>
      <c r="O320" s="8" t="s">
        <v>1371</v>
      </c>
      <c r="P320" s="17"/>
      <c r="Q320" s="18"/>
      <c r="R320" s="17"/>
      <c r="S320" s="17"/>
      <c r="T320" s="17"/>
      <c r="U320" s="17"/>
      <c r="V320" s="17"/>
      <c r="W320" s="17"/>
      <c r="X320" s="18"/>
      <c r="Y320" s="10" t="s">
        <v>44</v>
      </c>
      <c r="Z320" s="11" t="str">
        <f t="shared" si="1"/>
        <v>{
    "id": "M2-NyO-61b-E-1-EN",
    "stimulus": "&lt;p&gt;Complete the following sentence with the correct option.&lt;/p&gt;&lt;div style=\"display:flex; justify-content:center;\"&gt;&lt;div class=\"fr-fractional-shape\" data-fraction={\"type\":\"RECTANGLE\",\"divisions\":{{Q1}},\"fill\":1}&gt;&lt;/div&gt;&lt;/div&gt;",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"Lemonlib.fractionToWords(1,{{Q1}}, 'en')",
                "group": 1
            },
            {
                "name": "A2",
                "label": "{{function}}",
                "function": "Lemonlib.fractionToWords(1,{{Q2}}, 'en')",
                "group": 1,
                "incorrect": "true"
            },
            {
                "name": "A3",
                "label": "{{function}}",
                "function": "Lemonlib.fractionToWords(1,{{Q3}}, 'en')",
                "group": 1,
                "incorrect": "true"
            }
        ],
        "uniques": true
    },
    "algorithm": {
        "name": "groupResponses",
        "template": "Cloze with drop down"
    }
}</v>
      </c>
      <c r="AA320" s="14" t="s">
        <v>1379</v>
      </c>
      <c r="AB320" s="12" t="str">
        <f t="shared" si="2"/>
        <v>M2-NyO-61b-E-1</v>
      </c>
      <c r="AC320" s="12" t="str">
        <f t="shared" si="3"/>
        <v>M2-NyO-61b-E-1-EN</v>
      </c>
      <c r="AD320" s="18"/>
      <c r="AE320" s="18"/>
      <c r="AF320" s="18"/>
      <c r="AG320" s="10" t="s">
        <v>48</v>
      </c>
    </row>
    <row r="321" ht="75.0" customHeight="1">
      <c r="A321" s="10" t="s">
        <v>1366</v>
      </c>
      <c r="B321" s="6" t="s">
        <v>1367</v>
      </c>
      <c r="C321" s="10" t="s">
        <v>54</v>
      </c>
      <c r="D321" s="7" t="s">
        <v>35</v>
      </c>
      <c r="E321" s="6"/>
      <c r="F321" s="8" t="s">
        <v>1380</v>
      </c>
      <c r="G321" s="8" t="s">
        <v>1377</v>
      </c>
      <c r="H321" s="19"/>
      <c r="I321" s="10" t="s">
        <v>671</v>
      </c>
      <c r="J321" s="10" t="s">
        <v>75</v>
      </c>
      <c r="K321" s="8" t="s">
        <v>1369</v>
      </c>
      <c r="L321" s="8" t="s">
        <v>1381</v>
      </c>
      <c r="M321" s="10" t="s">
        <v>41</v>
      </c>
      <c r="N321" s="8" t="s">
        <v>1371</v>
      </c>
      <c r="O321" s="8" t="s">
        <v>1371</v>
      </c>
      <c r="P321" s="17"/>
      <c r="Q321" s="18"/>
      <c r="R321" s="17"/>
      <c r="S321" s="17"/>
      <c r="T321" s="17"/>
      <c r="U321" s="17"/>
      <c r="V321" s="17"/>
      <c r="W321" s="17"/>
      <c r="X321" s="18"/>
      <c r="Y321" s="10" t="s">
        <v>44</v>
      </c>
      <c r="Z321" s="11" t="str">
        <f t="shared" si="1"/>
        <v>{
    "id": "M2-NyO-61b-E-2-EN",
    "stimulus": "&lt;p&gt;Complete the following sentence with the correct option.&lt;/p&gt;&lt;div style=\"display:flex; justify-content:center;\"&gt;&lt;div class=\"fr-fractional-shape\" data-fraction={\"type\":\"RECTANGLE\",\"divisions\":{{Q1}},\"fill\":{{Q1}}}&gt;&lt;/div&gt;&lt;/div&gt;",
    "template": "&lt;p&gt;The colored part represents {{response}}.&lt;/p&gt;",
    "hint": "&lt;p&gt;Count the parts into which the rectangle is divided and the colored parts.&lt;/p&gt;",
    "feedback": "&lt;p&gt;Count the parts into which the rectangle is divided and the colored parts.&lt;/p&gt;",
    "seed": {
        "parameters": [
            {
                "name": "Q1",
                "label": null,
                "min": 2,
                "max": 4,
                "step": 1
            },
            {
                "name": "Q2",
                "label": null,
                "min": 2,
                "max": 4,
                "step": 1
            },
            {
                "name": "Q3",
                "label": null,
                "min": 2,
                "max": 4,
                "step": 1
            }
        ],
        "calculated": [
            {
                "name": "A1",
                "label": "{{function}}",
                "function": "{{Q1}} == 2 ? 'two halves' : {{Q1}} == 3 ? 'three thirds' : 'four quarters'",
                "group": 1
            },
            {
                "name": "A2",
                "label": "{{function}}",
                "function": "{{Q2}} == 2 ? 'two halves' : {{Q2}} == 3 ? 'three thirds' : 'four quarters'",
                "group": 1,
                "incorrect": "true"
            },
            {
                "name": "A3",
                "label": "{{function}}",
                "function": "{{Q3}} == 2 ? 'two halves' : {{Q3}} == 3 ? 'three thirds' : 'four quarters'",
                "group": 1,
                "incorrect": "true"
            }
        ],
        "uniques": true
    },
    "algorithm": {
        "name": "groupResponses",
        "template": "Cloze with drop down"
    }
}</v>
      </c>
      <c r="AA321" s="14" t="s">
        <v>1382</v>
      </c>
      <c r="AB321" s="12" t="str">
        <f t="shared" si="2"/>
        <v>M2-NyO-61b-E-2</v>
      </c>
      <c r="AC321" s="12" t="str">
        <f t="shared" si="3"/>
        <v>M2-NyO-61b-E-2-EN</v>
      </c>
      <c r="AD321" s="18"/>
      <c r="AE321" s="18"/>
      <c r="AF321" s="18"/>
      <c r="AG321" s="10" t="s">
        <v>48</v>
      </c>
    </row>
    <row r="322" ht="75.0" customHeight="1">
      <c r="A322" s="6" t="s">
        <v>1383</v>
      </c>
      <c r="B322" s="6" t="s">
        <v>1384</v>
      </c>
      <c r="C322" s="6" t="s">
        <v>34</v>
      </c>
      <c r="D322" s="7" t="s">
        <v>35</v>
      </c>
      <c r="E322" s="6"/>
      <c r="F322" s="9" t="s">
        <v>1385</v>
      </c>
      <c r="G322" s="9" t="s">
        <v>1386</v>
      </c>
      <c r="H322" s="30"/>
      <c r="I322" s="9"/>
      <c r="J322" s="6" t="s">
        <v>75</v>
      </c>
      <c r="K322" s="9" t="s">
        <v>1387</v>
      </c>
      <c r="L322" s="8" t="s">
        <v>1388</v>
      </c>
      <c r="M322" s="6" t="s">
        <v>41</v>
      </c>
      <c r="N322" s="30" t="s">
        <v>1389</v>
      </c>
      <c r="O322" s="30" t="s">
        <v>1390</v>
      </c>
      <c r="P322" s="17"/>
      <c r="Q322" s="18"/>
      <c r="R322" s="17"/>
      <c r="S322" s="17"/>
      <c r="T322" s="17"/>
      <c r="U322" s="17"/>
      <c r="V322" s="17"/>
      <c r="W322" s="17"/>
      <c r="X322" s="18"/>
      <c r="Y322" s="10" t="s">
        <v>44</v>
      </c>
      <c r="Z322" s="11" t="str">
        <f t="shared" si="1"/>
        <v>{
    "id": "M2-NyO-50a-I-1-EN",
    "stimulus": "&lt;p&gt;How does this sequence continue?&lt;/p&gt;",
    "template": "&lt;p style=\"text-align: center\"&gt;{{T3}}, {{T2}}, {{T1}}, {{response}}&lt;/p&gt;",
    "hint": "&lt;p&gt;Subtract 2 from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"feedback": "&lt;p&gt;Each number is the previous one minus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"group": 1
            },
            {
                "name": "A2",
                "label": "{{function}}",
                "function": "{{Q2}}",
                "group": 1,
                "incorrect": true
            },
            {
                "name": "A3",
                "label": "{{function}}",
                "function": "{{Q3}}",
                "group": 1,
                "incorrect": true
            }
        ],
        "uniques": true
    },
    "algorithm": {
        "name": "groupResponses",
        "template": "Cloze with drop down"
    }
}</v>
      </c>
      <c r="AA322" s="14" t="s">
        <v>1391</v>
      </c>
      <c r="AB322" s="12" t="str">
        <f t="shared" si="2"/>
        <v>M2-NyO-50a-I-1</v>
      </c>
      <c r="AC322" s="12" t="str">
        <f t="shared" si="3"/>
        <v>M2-NyO-50a-I-1-EN</v>
      </c>
      <c r="AD322" s="10" t="s">
        <v>46</v>
      </c>
      <c r="AE322" s="18"/>
      <c r="AF322" s="10" t="s">
        <v>47</v>
      </c>
      <c r="AG322" s="10" t="s">
        <v>48</v>
      </c>
    </row>
    <row r="323" ht="75.0" customHeight="1">
      <c r="A323" s="6" t="s">
        <v>1383</v>
      </c>
      <c r="B323" s="6" t="s">
        <v>1384</v>
      </c>
      <c r="C323" s="18" t="s">
        <v>34</v>
      </c>
      <c r="D323" s="7" t="s">
        <v>35</v>
      </c>
      <c r="E323" s="6"/>
      <c r="F323" s="8" t="s">
        <v>1392</v>
      </c>
      <c r="G323" s="9" t="s">
        <v>1393</v>
      </c>
      <c r="H323" s="30"/>
      <c r="I323" s="9"/>
      <c r="J323" s="6" t="s">
        <v>68</v>
      </c>
      <c r="K323" s="9" t="s">
        <v>1387</v>
      </c>
      <c r="L323" s="9" t="s">
        <v>1394</v>
      </c>
      <c r="M323" s="6" t="s">
        <v>41</v>
      </c>
      <c r="N323" s="9" t="s">
        <v>1395</v>
      </c>
      <c r="O323" s="9" t="s">
        <v>1396</v>
      </c>
      <c r="P323" s="17"/>
      <c r="Q323" s="18"/>
      <c r="R323" s="17"/>
      <c r="S323" s="17"/>
      <c r="T323" s="17"/>
      <c r="U323" s="17"/>
      <c r="V323" s="17"/>
      <c r="W323" s="17"/>
      <c r="X323" s="18"/>
      <c r="Y323" s="10" t="s">
        <v>44</v>
      </c>
      <c r="Z323" s="11" t="str">
        <f t="shared" si="1"/>
        <v>{
    "id": "M2-NyO-50a-I-2-EN",
    "stimulus": "&lt;p&gt;Drag the next number in this sequence.&lt;/p&gt;",
    "feedback": "&lt;p&gt;Each number is the previous one plus 2:&lt;/p&gt;&lt;p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&lt;b&gt;{{A1}}&lt;/b&gt;&lt;/p&gt;",
    "hint": "&lt;p&gt;Add 2 to the last number:&lt;/p&gt;&lt;p style=\"text-align: center\"&gt;&lt;b&gt;{{T3}}&lt;/b&gt; → &lt;span style=\"border-radius: 50px; border: 1px dashed; padding: 5px;\"&gt;+2&lt;/span&gt; → &lt;b&gt;{{T2}}&lt;/b&gt; → &lt;span style=\"border-radius: 50px; border: 1px dashed; padding: 5px;\"&gt;+2&lt;/span&gt; → &lt;b&gt;{{T1}}&lt;/b&gt; → &lt;span style=\"border-radius: 50px; border: 1px dashed; padding: 5px;\"&gt;+2&lt;/span&gt; → ...&lt;/p&gt;",
    "template": "&lt;p style=\"text-align: center\"&gt;{{T3}}, {{T2}}, {{T1}}, {{response}}&lt;/p&gt;",
    "seed": {
        "parameters": [
            {
                "name": "Q1",
                "label": null,
                "min": 10,
                "max": 100,
                "step": 1
            },
            {
                "name": "Q2",
                "label": null,
                "min": 10,
                "max": 100,
                "step": 1
            },
            {
                "name": "Q3",
                "label": null,
                "min": 10,
                "max": 100,
                "step": 1
            }
        ],
        "calculated": [
            {
                "name": "T1",
                "label": "{{function}}",
                "function": "{{Q1}}-2",
                "temp": true
            },
            {
                "name": "T2",
                "label": "{{function}}",
                "function": "{{Q1}}-4",
                "temp": true
            },
            {
                "name": "T3",
                "label": "{{function}}",
                "function": "{{Q1}}-6",
                "temp": true
            },
            {
                "name": "A1",
                "label": "{{function}}",
                "function": "{{Q1}}"
            },
            {
                "name": "A2",
                "label": "{{function}}",
                "function": "{{Q2}}",
                "incorrect": true
            },
            {
                "name": "A3",
                "label": "{{function}}",
                "function": "{{Q3}}",
                "incorrect": true
            }
        ],
        "uniques": true
    },
    "algorithm": {
        "name": "calculateOperation",
        "template": "Cloze with drag &amp; drop",
        "params": {
            "keyboard": "NUMERICAL"
        }
    }
}</v>
      </c>
      <c r="AA323" s="14" t="s">
        <v>1397</v>
      </c>
      <c r="AB323" s="12" t="str">
        <f t="shared" si="2"/>
        <v>M2-NyO-50a-I-2</v>
      </c>
      <c r="AC323" s="12" t="str">
        <f t="shared" si="3"/>
        <v>M2-NyO-50a-I-2-EN</v>
      </c>
      <c r="AD323" s="10" t="s">
        <v>46</v>
      </c>
      <c r="AE323" s="18"/>
      <c r="AF323" s="10" t="s">
        <v>47</v>
      </c>
      <c r="AG323" s="10" t="s">
        <v>48</v>
      </c>
    </row>
    <row r="324" ht="75.0" customHeight="1">
      <c r="A324" s="6" t="s">
        <v>1383</v>
      </c>
      <c r="B324" s="6" t="s">
        <v>1384</v>
      </c>
      <c r="C324" s="18" t="s">
        <v>54</v>
      </c>
      <c r="D324" s="7" t="s">
        <v>35</v>
      </c>
      <c r="E324" s="6"/>
      <c r="F324" s="9" t="s">
        <v>1398</v>
      </c>
      <c r="G324" s="9" t="s">
        <v>1399</v>
      </c>
      <c r="H324" s="30"/>
      <c r="I324" s="9"/>
      <c r="J324" s="6" t="s">
        <v>78</v>
      </c>
      <c r="K324" s="9" t="s">
        <v>1400</v>
      </c>
      <c r="L324" s="9" t="s">
        <v>1401</v>
      </c>
      <c r="M324" s="6" t="s">
        <v>41</v>
      </c>
      <c r="N324" s="9" t="s">
        <v>1395</v>
      </c>
      <c r="O324" s="9" t="s">
        <v>1402</v>
      </c>
      <c r="P324" s="17"/>
      <c r="Q324" s="18"/>
      <c r="R324" s="17"/>
      <c r="S324" s="17"/>
      <c r="T324" s="17"/>
      <c r="U324" s="17"/>
      <c r="V324" s="17"/>
      <c r="W324" s="17"/>
      <c r="X324" s="18"/>
      <c r="Y324" s="10" t="s">
        <v>44</v>
      </c>
      <c r="Z324" s="11" t="str">
        <f t="shared" si="1"/>
        <v>{
    "id": "M2-NyO-50a-E-1-EN",
    "stimulus": "&lt;p&gt;Type the number that follows this sequence.&lt;/p&gt;",
    "feedback": "&lt;p&gt;Each number is the previous one plus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"&lt;p&gt;Add 2 to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1,
                "max": 100,
                "step": 1
            }
        ],
        "calculated": [
            {
                "name": "T1",
                "label": null,
                "function": "{{Q1}}+2",
                "temp": true
            },
            {
                "name": "T2",
                "label": null,
                "function": "{{Q1}}+4",
                "temp": true
            },
            {
                "name": "A1",
                "label": null,
                "function": "{{Q1}}+6"
            }
        ],
        "uniques": true
    },
    "algorithm": {
        "name": "calculateOperation",
        "params": {
            "method": "equivLiteral",
            "keyboard": "NUMERICAL"
        }
    }
}</v>
      </c>
      <c r="AA324" s="14" t="s">
        <v>1403</v>
      </c>
      <c r="AB324" s="12" t="str">
        <f t="shared" si="2"/>
        <v>M2-NyO-50a-E-1</v>
      </c>
      <c r="AC324" s="12" t="str">
        <f t="shared" si="3"/>
        <v>M2-NyO-50a-E-1-EN</v>
      </c>
      <c r="AD324" s="10" t="s">
        <v>46</v>
      </c>
      <c r="AE324" s="18"/>
      <c r="AF324" s="10" t="s">
        <v>47</v>
      </c>
      <c r="AG324" s="10" t="s">
        <v>48</v>
      </c>
    </row>
    <row r="325" ht="75.0" customHeight="1">
      <c r="A325" s="6" t="s">
        <v>1383</v>
      </c>
      <c r="B325" s="6" t="s">
        <v>1384</v>
      </c>
      <c r="C325" s="18" t="s">
        <v>54</v>
      </c>
      <c r="D325" s="7" t="s">
        <v>35</v>
      </c>
      <c r="E325" s="6"/>
      <c r="F325" s="9" t="s">
        <v>1398</v>
      </c>
      <c r="G325" s="9" t="s">
        <v>1399</v>
      </c>
      <c r="H325" s="30"/>
      <c r="I325" s="9"/>
      <c r="J325" s="6" t="s">
        <v>78</v>
      </c>
      <c r="K325" s="9" t="s">
        <v>1404</v>
      </c>
      <c r="L325" s="9" t="s">
        <v>1405</v>
      </c>
      <c r="M325" s="6" t="s">
        <v>41</v>
      </c>
      <c r="N325" s="9" t="s">
        <v>1389</v>
      </c>
      <c r="O325" s="9" t="s">
        <v>1406</v>
      </c>
      <c r="P325" s="17"/>
      <c r="Q325" s="18"/>
      <c r="R325" s="17"/>
      <c r="S325" s="17"/>
      <c r="T325" s="17"/>
      <c r="U325" s="17"/>
      <c r="V325" s="17"/>
      <c r="W325" s="17"/>
      <c r="X325" s="18"/>
      <c r="Y325" s="10" t="s">
        <v>44</v>
      </c>
      <c r="Z325" s="11" t="str">
        <f t="shared" si="1"/>
        <v>{
    "id": "M2-NyO-50a-E-2-EN",
    "stimulus": "&lt;p&gt;Type the number that follows this sequence.&lt;/p&gt;",
    "feedback": "&lt;p&gt;Each number is the previous one minus 2:&lt;/p&gt;&lt;p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&lt;b&gt;{{A1}}&lt;/b&gt;&lt;/p&gt;",
    "hint": "&lt;p&gt;Subtract 2 from the last number:&lt;/p&gt;&lt;p style=\"text-align: center\"&gt;&lt;b&gt;{{Q1}}&lt;/b&gt; → &lt;span style=\"border-radius: 50px; border: 1px dashed; padding: 5px;\"&gt;−2&lt;/span&gt; → &lt;b&gt;{{T1}}&lt;/b&gt; → &lt;span style=\"border-radius: 50px; border: 1px dashed; padding: 5px;\"&gt;−2&lt;/span&gt; → &lt;b&gt;{{T2}}&lt;/b&gt; → &lt;span style=\"border-radius: 50px; border: 1px dashed; padding: 5px;\"&gt;−2&lt;/span&gt; → ...&lt;/p&gt;",
    "template": "&lt;p style=\"text-align: center\"&gt;{{Q1}}, {{T1}}, {{T2}}, {{response}}&lt;/p&gt;",
    "seed": {
        "parameters": [
            {
                "name": "Q1",
                "label": null,
                "min": 6,
                "max": 100,
                "step": 1
            }
        ],
        "calculated": [
            {
                "name": "T1",
                "label": null,
                "function": "{{Q1}}-2",
                "temp": true
            },
            {
                "name": "T2",
                "label": null,
                "function": "{{Q1}}-4",
                "temp": true
            },
            {
                "name": "A1",
                "label": null,
                "function": "{{Q1}}-6"
            }
        ],
        "uniques": true
    },
    "algorithm": {
        "name": "calculateOperation",
        "params": {
            "method": "equivLiteral",
            "keyboard": "NUMERICAL"
        }
    }
}</v>
      </c>
      <c r="AA325" s="14" t="s">
        <v>1407</v>
      </c>
      <c r="AB325" s="12" t="str">
        <f t="shared" si="2"/>
        <v>M2-NyO-50a-E-2</v>
      </c>
      <c r="AC325" s="12" t="str">
        <f t="shared" si="3"/>
        <v>M2-NyO-50a-E-2-EN</v>
      </c>
      <c r="AD325" s="10" t="s">
        <v>46</v>
      </c>
      <c r="AE325" s="18"/>
      <c r="AF325" s="10" t="s">
        <v>47</v>
      </c>
      <c r="AG325" s="10" t="s">
        <v>48</v>
      </c>
    </row>
    <row r="326" ht="75.0" customHeight="1">
      <c r="A326" s="6" t="s">
        <v>1408</v>
      </c>
      <c r="B326" s="6" t="s">
        <v>1409</v>
      </c>
      <c r="C326" s="18" t="s">
        <v>34</v>
      </c>
      <c r="D326" s="7" t="s">
        <v>35</v>
      </c>
      <c r="E326" s="6"/>
      <c r="F326" s="8" t="s">
        <v>1410</v>
      </c>
      <c r="G326" s="9"/>
      <c r="H326" s="30"/>
      <c r="I326" s="9"/>
      <c r="J326" s="6" t="s">
        <v>38</v>
      </c>
      <c r="K326" s="9" t="s">
        <v>1411</v>
      </c>
      <c r="L326" s="9" t="s">
        <v>1412</v>
      </c>
      <c r="M326" s="6" t="s">
        <v>41</v>
      </c>
      <c r="N326" s="9" t="s">
        <v>1413</v>
      </c>
      <c r="O326" s="9" t="s">
        <v>1414</v>
      </c>
      <c r="P326" s="17"/>
      <c r="Q326" s="18"/>
      <c r="R326" s="17"/>
      <c r="S326" s="17"/>
      <c r="T326" s="17"/>
      <c r="U326" s="17"/>
      <c r="V326" s="17"/>
      <c r="W326" s="17"/>
      <c r="X326" s="18"/>
      <c r="Y326" s="10" t="s">
        <v>44</v>
      </c>
      <c r="Z326" s="11" t="str">
        <f t="shared" si="1"/>
        <v>{
    "id": "M2-NyO-50b-I-1-EN",
    "stimulus": "&lt;p&gt;Choose the next number in this sequence.&lt;/p&gt;&lt;p style=\"text-align: center\"&gt;{{T3}}, {{T2}}, {{T1}}...&lt;/p&gt;",
    "hint": "&lt;p&gt;Add 3 to the last number:&lt;/p&gt;&lt;p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...&lt;/p&gt;",
    "feedback": "&lt;p&gt;Each number is the previous one plus 3:&lt;/p&gt;&lt;p style=\"text-align: center\"&gt;&lt;b&gt;{{T3}}&lt;/b&gt; → &lt;span style=\"border-radius: 50px; border: 1px dashed; padding: 5px;\"&gt;+3&lt;/span&gt; → &lt;b&gt;{{T2}}&lt;/b&gt; → &lt;span style=\"border-radius: 50px; border: 1px dashed; padding: 5px;\"&gt;+3&lt;/span&gt; → &lt;b&gt;{{T1}}&lt;/b&gt; → &lt;span style=\"border-radius: 50px; border: 1px dashed; padding: 5px;\"&gt;+3&lt;/span&gt; → &lt;b&gt;{{A1}}&lt;/b&gt;&lt;/p&gt;",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26" s="14" t="s">
        <v>1415</v>
      </c>
      <c r="AB326" s="12" t="str">
        <f t="shared" si="2"/>
        <v>M2-NyO-50b-I-1</v>
      </c>
      <c r="AC326" s="12" t="str">
        <f t="shared" si="3"/>
        <v>M2-NyO-50b-I-1-EN</v>
      </c>
      <c r="AD326" s="10" t="s">
        <v>46</v>
      </c>
      <c r="AE326" s="18"/>
      <c r="AF326" s="10" t="s">
        <v>47</v>
      </c>
      <c r="AG326" s="10" t="s">
        <v>48</v>
      </c>
    </row>
    <row r="327" ht="75.0" customHeight="1">
      <c r="A327" s="6" t="s">
        <v>1408</v>
      </c>
      <c r="B327" s="6" t="s">
        <v>1409</v>
      </c>
      <c r="C327" s="18" t="s">
        <v>34</v>
      </c>
      <c r="D327" s="7" t="s">
        <v>35</v>
      </c>
      <c r="E327" s="6"/>
      <c r="F327" s="8" t="s">
        <v>1392</v>
      </c>
      <c r="G327" s="9" t="s">
        <v>1393</v>
      </c>
      <c r="H327" s="30"/>
      <c r="I327" s="9"/>
      <c r="J327" s="6" t="s">
        <v>68</v>
      </c>
      <c r="K327" s="9" t="s">
        <v>1411</v>
      </c>
      <c r="L327" s="9" t="s">
        <v>1416</v>
      </c>
      <c r="M327" s="6" t="s">
        <v>41</v>
      </c>
      <c r="N327" s="9" t="s">
        <v>1417</v>
      </c>
      <c r="O327" s="9" t="s">
        <v>1418</v>
      </c>
      <c r="P327" s="17"/>
      <c r="Q327" s="18"/>
      <c r="R327" s="17"/>
      <c r="S327" s="17"/>
      <c r="T327" s="17"/>
      <c r="U327" s="17"/>
      <c r="V327" s="17"/>
      <c r="W327" s="17"/>
      <c r="X327" s="18"/>
      <c r="Y327" s="10" t="s">
        <v>44</v>
      </c>
      <c r="Z327" s="11" t="str">
        <f t="shared" si="1"/>
        <v>{
    "id": "M2-NyO-50b-I-2-EN",
    "stimulus": "&lt;p&gt;Drag the next number in this series.&lt;/p&gt;",
    "feedback": "&lt;p&gt;Each number is the previous minus 3:&lt;/p&gt;&lt;p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&lt;b&gt;{{A1}}&lt;/b&gt;&lt;/p&gt;",
    "hint": "&lt;p&gt;Subtract 3 from the last number:&lt;/p&gt;&lt;p style=\"text-align: center\"&gt;&lt;b&gt;{{T3}}&lt;/b&gt; → &lt;span style=\"border-radius: 50px; border: 1px dashed; padding: 5px;\"&gt;− 3&lt;/span&gt; → &lt;b&gt;{{T2}}&lt;/b&gt; → &lt;span style=\"border-radius: 50px; border: 1px dashed; padding: 5px;\"&gt;− 3&lt;/span&gt; → &lt;b&gt;{{T1}}&lt;/b&gt; → &lt;span style=\"border-radius: 50px; border: 1px dashed; padding: 5px;\"&gt;− 3&lt;/span&gt; → ...&lt;/p&gt;",
    "template": "&lt;p style=\"text-align: center\"&gt;{{T3}}, {{T2}}, {{T1}}, {{response}}&lt;/p&gt;",
    "seed": {
        "parameters": [
            {
                "name": "Q1",
                "label": null,
                "min": 9,
                "max": 100,
                "step": 1
            },
            {
                "name": "Q2",
                "label": null,
                "min": 9,
                "max": 100,
                "step": 1
            },
            {
                "name": "Q3",
                "label": null,
                "min": 9,
                "max": 100,
                "step": 1
            }
        ],
        "calculated": [
            {
                "name": "T1",
                "label": "{{function}}",
                "function": "{{Q1}}+3",
                "temp": true
            },
            {
                "name": "T2",
                "label": "{{function}}",
                "function": "{{Q1}}+6",
                "temp": true
            },
            {
                "name": "T3",
                "label": "{{function}}",
                "function": "{{Q1}}+9",
                "temp": true
            },
            {
                "name": "A1",
                "label": "{{function}}",
                "function": "{{Q1}}"
            },
            {
                "name": "A2",
                "label": "{{function}}",
                "function": "{{Q2}}",
                "incorrect": true
            },
            {
                "name": "A3",
                "label": "{{function}}",
                "function": "{{Q3}}",
                "incorrect": true
            }
        ],
        "uniques": true
    },
    "algorithm": {
        "name": "calculateOperation",
        "template": "Cloze with drag &amp; drop",
        "params": {
            "keyboard": "NUMERICAL"
        }
    }
}</v>
      </c>
      <c r="AA327" s="14" t="s">
        <v>1419</v>
      </c>
      <c r="AB327" s="12" t="str">
        <f t="shared" si="2"/>
        <v>M2-NyO-50b-I-2</v>
      </c>
      <c r="AC327" s="12" t="str">
        <f t="shared" si="3"/>
        <v>M2-NyO-50b-I-2-EN</v>
      </c>
      <c r="AD327" s="10" t="s">
        <v>46</v>
      </c>
      <c r="AE327" s="18"/>
      <c r="AF327" s="10" t="s">
        <v>47</v>
      </c>
      <c r="AG327" s="10" t="s">
        <v>48</v>
      </c>
    </row>
    <row r="328" ht="75.0" customHeight="1">
      <c r="A328" s="6" t="s">
        <v>1408</v>
      </c>
      <c r="B328" s="6" t="s">
        <v>1409</v>
      </c>
      <c r="C328" s="6" t="s">
        <v>54</v>
      </c>
      <c r="D328" s="7" t="s">
        <v>35</v>
      </c>
      <c r="E328" s="6"/>
      <c r="F328" s="9" t="s">
        <v>1420</v>
      </c>
      <c r="G328" s="9" t="s">
        <v>1399</v>
      </c>
      <c r="H328" s="30"/>
      <c r="I328" s="9"/>
      <c r="J328" s="6" t="s">
        <v>78</v>
      </c>
      <c r="K328" s="9" t="s">
        <v>1400</v>
      </c>
      <c r="L328" s="9" t="s">
        <v>1421</v>
      </c>
      <c r="M328" s="6" t="s">
        <v>41</v>
      </c>
      <c r="N328" s="9" t="s">
        <v>1413</v>
      </c>
      <c r="O328" s="9" t="s">
        <v>1422</v>
      </c>
      <c r="P328" s="17"/>
      <c r="Q328" s="18"/>
      <c r="R328" s="17"/>
      <c r="S328" s="17"/>
      <c r="T328" s="17"/>
      <c r="U328" s="17"/>
      <c r="V328" s="17"/>
      <c r="W328" s="17"/>
      <c r="X328" s="18"/>
      <c r="Y328" s="10" t="s">
        <v>44</v>
      </c>
      <c r="Z328" s="11" t="str">
        <f t="shared" si="1"/>
        <v>{
    "id": "M2-NyO-50b-E-1-EN",
    "stimulus": "&lt;p&gt;Type how this sequence continues.&lt;/p&gt;",
    "feedback": "&lt;p&gt;Each number is the previous one plus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"&lt;p&gt;Add 3 to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1,
                "max": 100,
                "step": 1
            }
        ],
        "calculated": [
            {
                "name": "T1",
                "label": null,
                "function": "{{Q1}}+3",
                "temp": true
            },
            {
                "name": "T2",
                "label": null,
                "function": "{{Q1}}+6",
                "temp": true
            },
            {
                "name": "A1",
                "label": null,
                "function": "{{Q1}}+9"
            }
        ],
        "uniques": true
    },
    "algorithm": {
        "name": "calculateOperation",
        "params": {
            "method": "equivLiteral",
            "keyboard": "NUMERICAL"
        }
    }
}</v>
      </c>
      <c r="AA328" s="14" t="s">
        <v>1423</v>
      </c>
      <c r="AB328" s="12" t="str">
        <f t="shared" si="2"/>
        <v>M2-NyO-50b-E-1</v>
      </c>
      <c r="AC328" s="12" t="str">
        <f t="shared" si="3"/>
        <v>M2-NyO-50b-E-1-EN</v>
      </c>
      <c r="AD328" s="10" t="s">
        <v>46</v>
      </c>
      <c r="AE328" s="18"/>
      <c r="AF328" s="10" t="s">
        <v>47</v>
      </c>
      <c r="AG328" s="10" t="s">
        <v>48</v>
      </c>
    </row>
    <row r="329" ht="75.0" customHeight="1">
      <c r="A329" s="6" t="s">
        <v>1408</v>
      </c>
      <c r="B329" s="6" t="s">
        <v>1409</v>
      </c>
      <c r="C329" s="6" t="s">
        <v>54</v>
      </c>
      <c r="D329" s="7" t="s">
        <v>35</v>
      </c>
      <c r="E329" s="6"/>
      <c r="F329" s="9" t="s">
        <v>1420</v>
      </c>
      <c r="G329" s="9" t="s">
        <v>1399</v>
      </c>
      <c r="H329" s="30"/>
      <c r="I329" s="9"/>
      <c r="J329" s="6" t="s">
        <v>78</v>
      </c>
      <c r="K329" s="9" t="s">
        <v>1424</v>
      </c>
      <c r="L329" s="9" t="s">
        <v>1425</v>
      </c>
      <c r="M329" s="6" t="s">
        <v>41</v>
      </c>
      <c r="N329" s="30" t="s">
        <v>1417</v>
      </c>
      <c r="O329" s="30" t="s">
        <v>1426</v>
      </c>
      <c r="P329" s="17"/>
      <c r="Q329" s="18"/>
      <c r="R329" s="17"/>
      <c r="S329" s="17"/>
      <c r="T329" s="17"/>
      <c r="U329" s="17"/>
      <c r="V329" s="17"/>
      <c r="W329" s="17"/>
      <c r="X329" s="18"/>
      <c r="Y329" s="10" t="s">
        <v>44</v>
      </c>
      <c r="Z329" s="11" t="str">
        <f t="shared" si="1"/>
        <v>{
    "id": "M2-NyO-50b-E-2-EN",
    "stimulus": "&lt;p&gt;Type how this sequence continues.&lt;/p&gt;",
    "feedback": "&lt;p&gt;Each number is the previous minus 3:&lt;/p&gt;&lt;p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&lt;b&gt;{{A1}}&lt;/b&gt;&lt;/p&gt;",
    "hint": "&lt;p&gt;Subtract 3 from the last number:&lt;/p&gt;&lt;p style=\"text-align: center\"&gt;&lt;b&gt;{{Q1}}&lt;/b&gt; → &lt;span style=\"border-radius: 50px; border: 1px dashed; padding: 5px;\"&gt;−3&lt;/span&gt; → &lt;b&gt;{{T1}}&lt;/b&gt; → &lt;span style=\"border-radius: 50px; border: 1px dashed; padding: 5px;\"&gt;−3&lt;/span&gt; → &lt;b&gt;{{T2}}&lt;/b&gt; → &lt;span style=\"border-radius: 50px; border: 1px dashed; padding: 5px;\"&gt;−3&lt;/span&gt; → ...&lt;/p&gt;",
    "template": "&lt;p style=\"text-align: center\"&gt;{{Q1}}, {{T1}}, {{T2}}, {{response}}&lt;/p&gt;",
    "seed": {
        "parameters": [
            {
                "name": "Q1",
                "label": null,
                "min": 9,
                "max": 100,
                "step": 1
            }
        ],
        "calculated": [
            {
                "name": "T1",
                "label": null,
                "function": "{{Q1}}-3",
                "temp": true
            },
            {
                "name": "T2",
                "label": null,
                "function": "{{Q1}}-6",
                "temp": true
            },
            {
                "name": "A1",
                "label": null,
                "function": "{{Q1}}-9"
            }
        ],
        "uniques": true
    },
    "algorithm": {
        "name": "calculateOperation",
        "params": {
            "method": "equivLiteral",
            "keyboard": "NUMERICAL"
        }
    }
}</v>
      </c>
      <c r="AA329" s="14" t="s">
        <v>1427</v>
      </c>
      <c r="AB329" s="12" t="str">
        <f t="shared" si="2"/>
        <v>M2-NyO-50b-E-2</v>
      </c>
      <c r="AC329" s="12" t="str">
        <f t="shared" si="3"/>
        <v>M2-NyO-50b-E-2-EN</v>
      </c>
      <c r="AD329" s="10" t="s">
        <v>46</v>
      </c>
      <c r="AE329" s="18"/>
      <c r="AF329" s="10" t="s">
        <v>47</v>
      </c>
      <c r="AG329" s="10" t="s">
        <v>48</v>
      </c>
    </row>
    <row r="330" ht="75.0" customHeight="1">
      <c r="A330" s="6" t="s">
        <v>1428</v>
      </c>
      <c r="B330" s="6" t="s">
        <v>1429</v>
      </c>
      <c r="C330" s="18" t="s">
        <v>34</v>
      </c>
      <c r="D330" s="7" t="s">
        <v>35</v>
      </c>
      <c r="E330" s="6"/>
      <c r="F330" s="9" t="s">
        <v>1430</v>
      </c>
      <c r="G330" s="9" t="s">
        <v>1431</v>
      </c>
      <c r="H330" s="30"/>
      <c r="I330" s="30"/>
      <c r="J330" s="6" t="s">
        <v>75</v>
      </c>
      <c r="K330" s="9" t="s">
        <v>1432</v>
      </c>
      <c r="L330" s="9" t="s">
        <v>1433</v>
      </c>
      <c r="M330" s="6" t="s">
        <v>41</v>
      </c>
      <c r="N330" s="30" t="s">
        <v>1434</v>
      </c>
      <c r="O330" s="9" t="s">
        <v>1435</v>
      </c>
      <c r="P330" s="17"/>
      <c r="Q330" s="18"/>
      <c r="R330" s="17"/>
      <c r="S330" s="17"/>
      <c r="T330" s="17"/>
      <c r="U330" s="17"/>
      <c r="V330" s="17"/>
      <c r="W330" s="17"/>
      <c r="X330" s="18"/>
      <c r="Y330" s="10" t="s">
        <v>44</v>
      </c>
      <c r="Z330" s="11" t="str">
        <f t="shared" si="1"/>
        <v>{
    "id": "M2-NyO-50c-I-1-EN",
    "stimulus": "&lt;p&gt;How does this sequence continue?&lt;/p&gt;",
    "template": "&lt;p style=\"text-align: center\"&gt;{{T3}}, {{T2}}, {{T1}}, {{response}}&lt;/p&gt;",
    "hint": "&lt;p&gt;Add 4 to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one plus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"{{Q1}}",
                "function": "{{Q1}}",
                "group": 1
            },
            {
                "name": "A2",
                "label": "{{Q2}}",
                "function": "",
                "group": 1,
                "incorrect": true
            },
            {
                "name": "A3",
                "label": "{{Q3}}",
                "function": "",
                "group": 1,
                "incorrect": true
            }
        ],
        "uniques": true
    },
    "algorithm": {
        "name": "groupResponses",
        "template": "Cloze with drop down"
    }
}</v>
      </c>
      <c r="AA330" s="14" t="s">
        <v>1436</v>
      </c>
      <c r="AB330" s="12" t="str">
        <f t="shared" si="2"/>
        <v>M2-NyO-50c-I-1</v>
      </c>
      <c r="AC330" s="12" t="str">
        <f t="shared" si="3"/>
        <v>M2-NyO-50c-I-1-EN</v>
      </c>
      <c r="AD330" s="10" t="s">
        <v>46</v>
      </c>
      <c r="AE330" s="18"/>
      <c r="AF330" s="10" t="s">
        <v>47</v>
      </c>
      <c r="AG330" s="10" t="s">
        <v>48</v>
      </c>
    </row>
    <row r="331" ht="75.0" customHeight="1">
      <c r="A331" s="6" t="s">
        <v>1428</v>
      </c>
      <c r="B331" s="6" t="s">
        <v>1429</v>
      </c>
      <c r="C331" s="18" t="s">
        <v>34</v>
      </c>
      <c r="D331" s="7" t="s">
        <v>35</v>
      </c>
      <c r="E331" s="6"/>
      <c r="F331" s="8" t="s">
        <v>1437</v>
      </c>
      <c r="G331" s="9"/>
      <c r="H331" s="30"/>
      <c r="I331" s="30"/>
      <c r="J331" s="6" t="s">
        <v>38</v>
      </c>
      <c r="K331" s="9" t="s">
        <v>1432</v>
      </c>
      <c r="L331" s="9" t="s">
        <v>1438</v>
      </c>
      <c r="M331" s="6" t="s">
        <v>41</v>
      </c>
      <c r="N331" s="30" t="s">
        <v>1439</v>
      </c>
      <c r="O331" s="9" t="s">
        <v>1440</v>
      </c>
      <c r="P331" s="17"/>
      <c r="Q331" s="18"/>
      <c r="R331" s="17"/>
      <c r="S331" s="17"/>
      <c r="T331" s="17"/>
      <c r="U331" s="17"/>
      <c r="V331" s="17"/>
      <c r="W331" s="17"/>
      <c r="X331" s="18"/>
      <c r="Y331" s="10" t="s">
        <v>44</v>
      </c>
      <c r="Z331" s="11" t="str">
        <f t="shared" si="1"/>
        <v>{
    "id": "M2-NyO-50c-I-2-EN",
    "stimulus": "&lt;p&gt;Choose the next number in this sequence.&lt;/p&gt;&lt;p style=\"text-align: center\"&gt;{{T3}}, {{T2}}, {{T1}}...&lt;/p&gt;",
    "hint": "&lt;p&gt;Subtract 4 from the last number:&lt;/p&gt;&lt;p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...&lt;/p&gt;",
    "feedback": "&lt;p&gt;Each number is the previous minus 4:&lt;/p&gt;&lt;p style=\"text-align: center\"&gt;&lt;b&gt;{{T3}}&lt;/b&gt; → &lt;span style=\"border-radius: 50px; border: 1px dashed; padding: 5px;\"&gt;−4&lt;/span&gt; → &lt;b&gt;{{T2}}&lt;/b&gt; → &lt;span style=\"border-radius: 50px; border: 1px dashed; padding: 5px;\"&gt;−4&lt;/span&gt; → &lt;b&gt;{{T1}}&lt;/b&gt; → &lt;span style=\"border-radius: 50px; border: 1px dashed; padding: 5px;\"&gt;−4&lt;/span&gt; → &lt;b&gt;{{A1}}&lt;/b&gt;&lt;/p&gt;",
    "seed": {
        "parameters": [
            {
                "name": "Q1",
                "label": null,
                "min": 12,
                "max": 100,
                "step": 1
            },
            {
                "name": "Q2",
                "label": null,
                "min": 12,
                "max": 100,
                "step": 1
            },
            {
                "name": "Q3",
                "label": null,
                "min": 12,
                "max": 100,
                "step": 1
            }
        ],
        "calculated": [
            {
                "name": "T1",
                "label": "{{function}}",
                "function": "{{Q1}}+4",
                "temp": true
            },
            {
                "name": "T2",
                "label": "{{function}}",
                "function": "{{Q1}}+8",
                "temp": true
            },
            {
                "name": "T3",
                "label": "{{function}}",
                "function": "{{Q1}}+12",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31" s="14" t="s">
        <v>1441</v>
      </c>
      <c r="AB331" s="12" t="str">
        <f t="shared" si="2"/>
        <v>M2-NyO-50c-I-2</v>
      </c>
      <c r="AC331" s="12" t="str">
        <f t="shared" si="3"/>
        <v>M2-NyO-50c-I-2-EN</v>
      </c>
      <c r="AD331" s="10" t="s">
        <v>46</v>
      </c>
      <c r="AE331" s="18"/>
      <c r="AF331" s="10" t="s">
        <v>47</v>
      </c>
      <c r="AG331" s="10" t="s">
        <v>48</v>
      </c>
    </row>
    <row r="332" ht="75.0" customHeight="1">
      <c r="A332" s="6" t="s">
        <v>1428</v>
      </c>
      <c r="B332" s="6" t="s">
        <v>1429</v>
      </c>
      <c r="C332" s="18" t="s">
        <v>54</v>
      </c>
      <c r="D332" s="7" t="s">
        <v>35</v>
      </c>
      <c r="E332" s="6"/>
      <c r="F332" s="9" t="s">
        <v>1420</v>
      </c>
      <c r="G332" s="9" t="s">
        <v>1399</v>
      </c>
      <c r="H332" s="30"/>
      <c r="I332" s="9"/>
      <c r="J332" s="6" t="s">
        <v>78</v>
      </c>
      <c r="K332" s="9" t="s">
        <v>1442</v>
      </c>
      <c r="L332" s="9" t="s">
        <v>1443</v>
      </c>
      <c r="M332" s="6" t="s">
        <v>41</v>
      </c>
      <c r="N332" s="9" t="s">
        <v>1434</v>
      </c>
      <c r="O332" s="9" t="s">
        <v>1444</v>
      </c>
      <c r="P332" s="17"/>
      <c r="Q332" s="18"/>
      <c r="R332" s="17"/>
      <c r="S332" s="17"/>
      <c r="T332" s="17"/>
      <c r="U332" s="17"/>
      <c r="V332" s="17"/>
      <c r="W332" s="17"/>
      <c r="X332" s="18"/>
      <c r="Y332" s="10" t="s">
        <v>44</v>
      </c>
      <c r="Z332" s="11" t="str">
        <f t="shared" si="1"/>
        <v>{
    "id": "M2-NyO-50c-E-1-EN",
    "stimulus": "&lt;p&gt;Type how this sequence continues.&lt;/p&gt;",
    "feedback": "&lt;p&gt;Each number is the previous one plus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"hint": "&lt;p&gt;Add 4 to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"template": "&lt;p style=\"text-align: center\"&gt;{{Q1}}, {{T1}}, {{T2}}, {{response}}&lt;/p&gt;",
    "seed": {
        "parameters": [
            {
                "name": "Q1",
                "label": null,
                "min": 1,
                "max": 100,
                "step": 1
            }
        ],
        "calculated": [
            {
                "name": "T1",
                "label": null,
                "function": "{{Q1}}+4",
                "temp": true
            },
            {
                "name": "T2",
                "label": null,
                "function": "{{Q1}}+8",
                "temp": true
            },
            {
                "name": "A1",
                "label": null,
                "function": "{{Q1}}+12"
            }
        ],
        "uniques": true
    },
    "algorithm": {
        "name": "calculateOperation",
        "params": {
            "method": "equivLiteral",
            "keyboard": "NUMERICAL"
        }
    }
}</v>
      </c>
      <c r="AA332" s="14" t="s">
        <v>1445</v>
      </c>
      <c r="AB332" s="12" t="str">
        <f t="shared" si="2"/>
        <v>M2-NyO-50c-E-1</v>
      </c>
      <c r="AC332" s="12" t="str">
        <f t="shared" si="3"/>
        <v>M2-NyO-50c-E-1-EN</v>
      </c>
      <c r="AD332" s="10" t="s">
        <v>46</v>
      </c>
      <c r="AE332" s="18"/>
      <c r="AF332" s="10" t="s">
        <v>47</v>
      </c>
      <c r="AG332" s="10" t="s">
        <v>48</v>
      </c>
    </row>
    <row r="333" ht="75.0" customHeight="1">
      <c r="A333" s="6" t="s">
        <v>1428</v>
      </c>
      <c r="B333" s="6" t="s">
        <v>1429</v>
      </c>
      <c r="C333" s="18" t="s">
        <v>54</v>
      </c>
      <c r="D333" s="7" t="s">
        <v>35</v>
      </c>
      <c r="E333" s="6"/>
      <c r="F333" s="9" t="s">
        <v>1420</v>
      </c>
      <c r="G333" s="9" t="s">
        <v>1399</v>
      </c>
      <c r="H333" s="30"/>
      <c r="I333" s="9"/>
      <c r="J333" s="6" t="s">
        <v>78</v>
      </c>
      <c r="K333" s="9" t="s">
        <v>1442</v>
      </c>
      <c r="L333" s="9" t="s">
        <v>1446</v>
      </c>
      <c r="M333" s="18" t="s">
        <v>41</v>
      </c>
      <c r="N333" s="9" t="s">
        <v>1439</v>
      </c>
      <c r="O333" s="9" t="s">
        <v>1447</v>
      </c>
      <c r="P333" s="17"/>
      <c r="Q333" s="18"/>
      <c r="R333" s="17"/>
      <c r="S333" s="17"/>
      <c r="T333" s="17"/>
      <c r="U333" s="17"/>
      <c r="V333" s="17"/>
      <c r="W333" s="17"/>
      <c r="X333" s="18"/>
      <c r="Y333" s="10" t="s">
        <v>44</v>
      </c>
      <c r="Z333" s="11" t="str">
        <f t="shared" si="1"/>
        <v>{
    "id": "M2-NyO-50c-E-2-EN",
    "stimulus": "&lt;p&gt;Type how this sequence continues.&lt;/p&gt;",
    "feedback": "&lt;p&gt;Each number is the previous minus 4:&lt;/p&gt;&lt;p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&lt;b&gt;{{A1}}&lt;/b&gt;&lt;/p&gt;",
    "template": "&lt;p style=\"text-align: center\"&gt;{{Q1}}, {{T1}}, {{T2}}, {{response}}&lt;/p&gt;",
    "hint": "&lt;p&gt;Subtract 4 from the last number:&lt;/p&gt;&lt;p style=\"text-align: center\"&gt;&lt;b&gt;{{Q1}}&lt;/b&gt; → &lt;span style=\"border-radius: 50px; border: 1px dashed; padding: 5px;\"&gt;−4&lt;/span&gt; → &lt;b&gt;{{T1}}&lt;/b&gt; → &lt;span style=\"border-radius: 50px; border: 1px dashed; padding: 5px;\"&gt;−4&lt;/span&gt; → &lt;b&gt;{{T2}}&lt;/b&gt; → &lt;span style=\"border-radius: 50px; border: 1px dashed; padding: 5px;\"&gt;−4&lt;/span&gt; → ...&lt;/p&gt;",
    "seed": {
        "parameters": [
            {
                "name": "Q1",
                "label": null,
                "min": 12,
                "max": 100,
                "step": 1
            }
        ],
        "calculated": [
            {
                "name": "T1",
                "label": null,
                "function": "{{Q1}}-4",
                "temp": true
            },
            {
                "name": "T2",
                "label": null,
                "function": "{{Q1}}-8",
                "temp": true
            },
            {
                "name": "A1",
                "label": null,
                "function": "{{Q1}}-12"
            }
        ],
        "uniques": true
    },
    "algorithm": {
        "name": "calculateOperation",
        "params": {
            "method": "equivLiteral",
            "keyboard": "NUMERICAL"
        }
    }
}</v>
      </c>
      <c r="AA333" s="14" t="s">
        <v>1448</v>
      </c>
      <c r="AB333" s="12" t="str">
        <f t="shared" si="2"/>
        <v>M2-NyO-50c-E-2</v>
      </c>
      <c r="AC333" s="12" t="str">
        <f t="shared" si="3"/>
        <v>M2-NyO-50c-E-2-EN</v>
      </c>
      <c r="AD333" s="10" t="s">
        <v>46</v>
      </c>
      <c r="AE333" s="18"/>
      <c r="AF333" s="10" t="s">
        <v>47</v>
      </c>
      <c r="AG333" s="10" t="s">
        <v>48</v>
      </c>
    </row>
    <row r="334" ht="75.0" customHeight="1">
      <c r="A334" s="6" t="s">
        <v>1449</v>
      </c>
      <c r="B334" s="6" t="s">
        <v>1450</v>
      </c>
      <c r="C334" s="6" t="s">
        <v>34</v>
      </c>
      <c r="D334" s="7" t="s">
        <v>35</v>
      </c>
      <c r="E334" s="6"/>
      <c r="F334" s="8" t="s">
        <v>1392</v>
      </c>
      <c r="G334" s="9" t="s">
        <v>1393</v>
      </c>
      <c r="H334" s="9"/>
      <c r="I334" s="9"/>
      <c r="J334" s="6" t="s">
        <v>68</v>
      </c>
      <c r="K334" s="9" t="s">
        <v>1451</v>
      </c>
      <c r="L334" s="9" t="s">
        <v>1452</v>
      </c>
      <c r="M334" s="18" t="s">
        <v>41</v>
      </c>
      <c r="N334" s="9" t="s">
        <v>1453</v>
      </c>
      <c r="O334" s="9" t="s">
        <v>1454</v>
      </c>
      <c r="P334" s="17"/>
      <c r="Q334" s="18"/>
      <c r="R334" s="17"/>
      <c r="S334" s="17"/>
      <c r="T334" s="17"/>
      <c r="U334" s="17"/>
      <c r="V334" s="17"/>
      <c r="W334" s="17"/>
      <c r="X334" s="18"/>
      <c r="Y334" s="10" t="s">
        <v>44</v>
      </c>
      <c r="Z334" s="11" t="str">
        <f t="shared" si="1"/>
        <v>{
    "id": "M2-NyO-50d-I-1-EN",
    "stimulus": "&lt;p&gt;Drag the next number in this sequence.&lt;/p&gt;",
    "feedback": "&lt;p&gt;Each number is the previous one plus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"hint": "&lt;p&gt;Add 5 to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"template": "&lt;p style=\"text-align: center\"&gt;{{T3}}, {{T2}}, {{T1}}, {{response}}&lt;/p&gt;",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"{{function}}",
                "function": "{{Q1}}"
            },
            {
                "name": "A2",
                "label": "{{function}}",
                "function": "{{Q2}}",
                "incorrect": true
            },
            {
                "name": "A3",
                "label": "{{function}}",
                "function": "{{Q2}}",
                "incorrect": true
            }
        ],
        "uniques": true
    },
    "algorithm": {
        "name": "calculateOperation",
        "template": "Cloze with drag &amp; drop",
        "params": {
            "keyboard": "NUMERICAL"
        }
    }
}</v>
      </c>
      <c r="AA334" s="14" t="s">
        <v>1455</v>
      </c>
      <c r="AB334" s="12" t="str">
        <f t="shared" si="2"/>
        <v>M2-NyO-50d-I-1</v>
      </c>
      <c r="AC334" s="12" t="str">
        <f t="shared" si="3"/>
        <v>M2-NyO-50d-I-1-EN</v>
      </c>
      <c r="AD334" s="10" t="s">
        <v>46</v>
      </c>
      <c r="AE334" s="18"/>
      <c r="AF334" s="10" t="s">
        <v>47</v>
      </c>
      <c r="AG334" s="10" t="s">
        <v>48</v>
      </c>
    </row>
    <row r="335" ht="75.0" customHeight="1">
      <c r="A335" s="6" t="s">
        <v>1449</v>
      </c>
      <c r="B335" s="6" t="s">
        <v>1450</v>
      </c>
      <c r="C335" s="18" t="s">
        <v>34</v>
      </c>
      <c r="D335" s="7" t="s">
        <v>35</v>
      </c>
      <c r="E335" s="6"/>
      <c r="F335" s="8" t="s">
        <v>1456</v>
      </c>
      <c r="G335" s="9" t="s">
        <v>1386</v>
      </c>
      <c r="H335" s="9"/>
      <c r="I335" s="9"/>
      <c r="J335" s="6" t="s">
        <v>75</v>
      </c>
      <c r="K335" s="9" t="s">
        <v>1451</v>
      </c>
      <c r="L335" s="9" t="s">
        <v>1457</v>
      </c>
      <c r="M335" s="6" t="s">
        <v>41</v>
      </c>
      <c r="N335" s="9" t="s">
        <v>1458</v>
      </c>
      <c r="O335" s="9" t="s">
        <v>1459</v>
      </c>
      <c r="P335" s="17"/>
      <c r="Q335" s="18"/>
      <c r="R335" s="17"/>
      <c r="S335" s="17"/>
      <c r="T335" s="17"/>
      <c r="U335" s="17"/>
      <c r="V335" s="17"/>
      <c r="W335" s="17"/>
      <c r="X335" s="18"/>
      <c r="Y335" s="10" t="s">
        <v>44</v>
      </c>
      <c r="Z335" s="11" t="str">
        <f t="shared" si="1"/>
        <v>{
    "id": "M2-NyO-50d-I-2-EN",
    "stimulus": "&lt;p&gt;How does this sequence continues?&lt;/p&gt;",
    "template": "&lt;p style=\"text-align: center\"&gt;{{T3}}, {{T2}}, {{T1}}, {{response}}&lt;/p&gt;",
    "hint": "&lt;p&gt;Subtract 5 from the last number&lt;/p&gt;&lt;p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...&lt;/p&gt;",
    "feedback": "&lt;p&gt;Each number is the previous minus 5:&lt;/p&gt;&lt;p style=\"text-align: center\"&gt;&lt;b&gt;{{T3}}&lt;/b&gt; → &lt;span style=\"border-radius: 50px; border: 1px dashed; padding: 5px;\"&gt;−5&lt;/span&gt; → &lt;b&gt;{{T2}}&lt;/b&gt; → &lt;span style=\"border-radius: 50px; border: 1px dashed; padding: 5px;\"&gt;−5&lt;/span&gt; → &lt;b&gt;{{T1}}&lt;/b&gt; → &lt;span style=\"border-radius: 50px; border: 1px dashed; padding: 5px;\"&gt;−5&lt;/span&gt; → &lt;b&gt;{{A1}}&lt;/b&gt;&lt;/p&gt;",
    "seed": {
        "parameters": [
            {
                "name": "Q1",
                "label": null,
                "min": 15,
                "max": 100,
                "step": 1
            },
            {
                "name": "Q2",
                "label": null,
                "min": 15,
                "max": 100,
                "step": 1
            },
            {
                "name": "Q3",
                "label": null,
                "min": 15,
                "max": 100,
                "step": 1
            }
        ],
        "calculated": [
            {
                "name": "T1",
                "label": "{{function}}",
                "function": "{{Q1}}+5",
                "temp": true
            },
            {
                "name": "T2",
                "label": "{{function}}",
                "function": "{{Q1}}+10",
                "temp": true
            },
            {
                "name": "T3",
                "label": "{{function}}",
                "function": "{{Q1}}+15",
                "temp": true
            },
            {
                "name": "A1",
                "label": "{{Q1}}",
                "function": "{{Q1}}",
                "group": 1
            },
            {
                "name": "A2",
                "label": "{{Q2}}",
                "function": "",
                "group": 1,
                "incorrect": true
            },
            {
                "name": "A3",
                "label": "{{Q3}}",
                "function": "",
                "group": 1,
                "incorrect": true
            }
        ],
        "uniques": true
    },
    "algorithm": {
        "name": "groupResponses",
        "template": "Cloze with drop down"
    }
}</v>
      </c>
      <c r="AA335" s="14" t="s">
        <v>1460</v>
      </c>
      <c r="AB335" s="12" t="str">
        <f t="shared" si="2"/>
        <v>M2-NyO-50d-I-2</v>
      </c>
      <c r="AC335" s="12" t="str">
        <f t="shared" si="3"/>
        <v>M2-NyO-50d-I-2-EN</v>
      </c>
      <c r="AD335" s="10" t="s">
        <v>46</v>
      </c>
      <c r="AE335" s="18"/>
      <c r="AF335" s="10" t="s">
        <v>47</v>
      </c>
      <c r="AG335" s="10" t="s">
        <v>48</v>
      </c>
    </row>
    <row r="336" ht="75.0" customHeight="1">
      <c r="A336" s="6" t="s">
        <v>1449</v>
      </c>
      <c r="B336" s="6" t="s">
        <v>1450</v>
      </c>
      <c r="C336" s="6" t="s">
        <v>54</v>
      </c>
      <c r="D336" s="7" t="s">
        <v>35</v>
      </c>
      <c r="E336" s="6"/>
      <c r="F336" s="9" t="s">
        <v>1461</v>
      </c>
      <c r="G336" s="9" t="s">
        <v>1399</v>
      </c>
      <c r="H336" s="9"/>
      <c r="I336" s="9"/>
      <c r="J336" s="6" t="s">
        <v>78</v>
      </c>
      <c r="K336" s="9" t="s">
        <v>1462</v>
      </c>
      <c r="L336" s="9" t="s">
        <v>1463</v>
      </c>
      <c r="M336" s="6" t="s">
        <v>41</v>
      </c>
      <c r="N336" s="9" t="s">
        <v>1453</v>
      </c>
      <c r="O336" s="9" t="s">
        <v>1464</v>
      </c>
      <c r="P336" s="17"/>
      <c r="Q336" s="18"/>
      <c r="R336" s="17"/>
      <c r="S336" s="17"/>
      <c r="T336" s="17"/>
      <c r="U336" s="17"/>
      <c r="V336" s="17"/>
      <c r="W336" s="17"/>
      <c r="X336" s="18"/>
      <c r="Y336" s="10" t="s">
        <v>44</v>
      </c>
      <c r="Z336" s="11" t="str">
        <f t="shared" si="1"/>
        <v>{
    "id": "M2-NyO-50d-E-1-EN",
    "stimulus": "&lt;p&gt;Type the next number in this sequence.&lt;/p&gt;",
    "feedback": "&lt;p&gt;Each number is the previous one plus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"&lt;p&gt;Add 5 to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AA336" s="14" t="s">
        <v>1465</v>
      </c>
      <c r="AB336" s="12" t="str">
        <f t="shared" si="2"/>
        <v>M2-NyO-50d-E-1</v>
      </c>
      <c r="AC336" s="12" t="str">
        <f t="shared" si="3"/>
        <v>M2-NyO-50d-E-1-EN</v>
      </c>
      <c r="AD336" s="10" t="s">
        <v>46</v>
      </c>
      <c r="AE336" s="18"/>
      <c r="AF336" s="10" t="s">
        <v>47</v>
      </c>
      <c r="AG336" s="10" t="s">
        <v>48</v>
      </c>
    </row>
    <row r="337" ht="75.0" customHeight="1">
      <c r="A337" s="6" t="s">
        <v>1449</v>
      </c>
      <c r="B337" s="6" t="s">
        <v>1450</v>
      </c>
      <c r="C337" s="6" t="s">
        <v>54</v>
      </c>
      <c r="D337" s="7" t="s">
        <v>35</v>
      </c>
      <c r="E337" s="6"/>
      <c r="F337" s="9" t="s">
        <v>1461</v>
      </c>
      <c r="G337" s="9" t="s">
        <v>1399</v>
      </c>
      <c r="H337" s="9"/>
      <c r="I337" s="9"/>
      <c r="J337" s="6" t="s">
        <v>78</v>
      </c>
      <c r="K337" s="9" t="s">
        <v>1462</v>
      </c>
      <c r="L337" s="9" t="s">
        <v>1466</v>
      </c>
      <c r="M337" s="6" t="s">
        <v>41</v>
      </c>
      <c r="N337" s="9" t="s">
        <v>1458</v>
      </c>
      <c r="O337" s="9" t="s">
        <v>1467</v>
      </c>
      <c r="P337" s="17"/>
      <c r="Q337" s="18"/>
      <c r="R337" s="17"/>
      <c r="S337" s="17"/>
      <c r="T337" s="17"/>
      <c r="U337" s="17"/>
      <c r="V337" s="17"/>
      <c r="W337" s="17"/>
      <c r="X337" s="18"/>
      <c r="Y337" s="10" t="s">
        <v>44</v>
      </c>
      <c r="Z337" s="11" t="str">
        <f t="shared" si="1"/>
        <v>{
    "id": "M2-NyO-50d-E-2-EN",
    "stimulus": "&lt;p&gt;Type the next number in this sequence.&lt;/p&gt;",
    "feedback": "&lt;p&gt;Each number is the previous minus 5:&lt;/p&gt;&lt;p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&lt;b&gt;{{A1}}&lt;/b&gt;&lt;/p&gt;",
    "hint": "&lt;p&gt;Subtract 5 from the last number:&lt;/p&gt;&lt;p style=\"text-align: center\"&gt;&lt;b&gt;{{Q1}}&lt;/b&gt; → &lt;span style=\"border-radius: 50px; border: 1px dashed; padding: 5px;\"&gt;−5&lt;/span&gt; → &lt;b&gt;{{T1}}&lt;/b&gt; → &lt;span style=\"border-radius: 50px; border: 1px dashed; padding: 5px;\"&gt;−5&lt;/span&gt; → &lt;b&gt;{{T2}}&lt;/b&gt; → &lt;span style=\"border-radius: 50px; border: 1px dashed; padding: 5px;\"&gt;−5&lt;/span&gt; → ...&lt;/p&gt;",
    "template": "&lt;p style=\"text-align: center\"&gt;{{Q1}}, {{T1}}, {{T2}}, {{response}}&lt;/p&gt;",
    "seed": {
        "parameters": [
            {
                "name": "Q1",
                "label": null,
                "min": 15,
                "max": 100,
                "step": 1
            }
        ],
        "calculated": [
            {
                "name": "T1",
                "label": null,
                "function": "{{Q1}}-5",
                "temp": true
            },
            {
                "name": "T2",
                "label": null,
                "function": "{{Q1}}-10",
                "temp": true
            },
            {
                "name": "A1",
                "label": null,
                "function": "{{Q1}}-15"
            }
        ],
        "uniques": true
    },
    "algorithm": {
        "name": "calculateOperation",
        "params": {
            "method": "equivLiteral",
            "keyboard": "NUMERICAL"
        }
    }
}</v>
      </c>
      <c r="AA337" s="14" t="s">
        <v>1468</v>
      </c>
      <c r="AB337" s="12" t="str">
        <f t="shared" si="2"/>
        <v>M2-NyO-50d-E-2</v>
      </c>
      <c r="AC337" s="12" t="str">
        <f t="shared" si="3"/>
        <v>M2-NyO-50d-E-2-EN</v>
      </c>
      <c r="AD337" s="10" t="s">
        <v>46</v>
      </c>
      <c r="AE337" s="18"/>
      <c r="AF337" s="10" t="s">
        <v>47</v>
      </c>
      <c r="AG337" s="10" t="s">
        <v>48</v>
      </c>
    </row>
    <row r="338" ht="75.0" customHeight="1">
      <c r="A338" s="6" t="s">
        <v>1469</v>
      </c>
      <c r="B338" s="6" t="s">
        <v>1470</v>
      </c>
      <c r="C338" s="18" t="s">
        <v>34</v>
      </c>
      <c r="D338" s="7" t="s">
        <v>35</v>
      </c>
      <c r="E338" s="6"/>
      <c r="F338" s="9" t="s">
        <v>1471</v>
      </c>
      <c r="G338" s="9"/>
      <c r="H338" s="9"/>
      <c r="I338" s="9"/>
      <c r="J338" s="6" t="s">
        <v>38</v>
      </c>
      <c r="K338" s="9" t="s">
        <v>1472</v>
      </c>
      <c r="L338" s="9" t="s">
        <v>1473</v>
      </c>
      <c r="M338" s="6" t="s">
        <v>41</v>
      </c>
      <c r="N338" s="9" t="s">
        <v>1474</v>
      </c>
      <c r="O338" s="9" t="s">
        <v>1475</v>
      </c>
      <c r="P338" s="17"/>
      <c r="Q338" s="18"/>
      <c r="R338" s="17"/>
      <c r="S338" s="17"/>
      <c r="T338" s="17"/>
      <c r="U338" s="17"/>
      <c r="V338" s="17"/>
      <c r="W338" s="17"/>
      <c r="X338" s="18"/>
      <c r="Y338" s="10" t="s">
        <v>44</v>
      </c>
      <c r="Z338" s="11" t="str">
        <f t="shared" si="1"/>
        <v>{
    "id": "M2-NyO-50e-I-1-EN",
    "stimulus": "&lt;p&gt;Choose the next number in this sequence.&lt;/p&gt;&lt;p style=\"text-align: center\"&gt;{{T3}}, {{T2}}, {{T1}}...&lt;/p&gt;",
    "hint": "&lt;p&gt;Add 10 to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one plus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38" s="14" t="s">
        <v>1476</v>
      </c>
      <c r="AB338" s="12" t="str">
        <f t="shared" si="2"/>
        <v>M2-NyO-50e-I-1</v>
      </c>
      <c r="AC338" s="12" t="str">
        <f t="shared" si="3"/>
        <v>M2-NyO-50e-I-1-EN</v>
      </c>
      <c r="AD338" s="10" t="s">
        <v>46</v>
      </c>
      <c r="AE338" s="18"/>
      <c r="AF338" s="10" t="s">
        <v>47</v>
      </c>
      <c r="AG338" s="10" t="s">
        <v>48</v>
      </c>
    </row>
    <row r="339" ht="75.0" customHeight="1">
      <c r="A339" s="6" t="s">
        <v>1469</v>
      </c>
      <c r="B339" s="6" t="s">
        <v>1470</v>
      </c>
      <c r="C339" s="18" t="s">
        <v>34</v>
      </c>
      <c r="D339" s="7" t="s">
        <v>35</v>
      </c>
      <c r="E339" s="6"/>
      <c r="F339" s="8" t="s">
        <v>1456</v>
      </c>
      <c r="G339" s="9" t="s">
        <v>1431</v>
      </c>
      <c r="H339" s="9"/>
      <c r="I339" s="9"/>
      <c r="J339" s="6" t="s">
        <v>75</v>
      </c>
      <c r="K339" s="9" t="s">
        <v>1472</v>
      </c>
      <c r="L339" s="9" t="s">
        <v>1477</v>
      </c>
      <c r="M339" s="6" t="s">
        <v>41</v>
      </c>
      <c r="N339" s="30" t="s">
        <v>1478</v>
      </c>
      <c r="O339" s="8" t="s">
        <v>1479</v>
      </c>
      <c r="P339" s="17"/>
      <c r="Q339" s="18"/>
      <c r="R339" s="17"/>
      <c r="S339" s="17"/>
      <c r="T339" s="17"/>
      <c r="U339" s="17"/>
      <c r="V339" s="17"/>
      <c r="W339" s="17"/>
      <c r="X339" s="18"/>
      <c r="Y339" s="10" t="s">
        <v>44</v>
      </c>
      <c r="Z339" s="11" t="str">
        <f t="shared" si="1"/>
        <v>{
    "id": "M2-NyO-50e-I-2-EN",
    "stimulus": "&lt;p&gt;Choose the next number in this sequence.&lt;/p&gt;",
    "template": "&lt;p style=\"text-align: center\"&gt;{{T3}}, {{T2}}, {{T1}}, {{response}}&lt;/p&gt;",
    "hint": "&lt;p&gt;Subtract 10 from the last number:&lt;/p&gt;&lt;p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...&lt;/p&gt;",
    "feedback": "&lt;p&gt;Each number is the previous minus 10:&lt;/p&gt;&lt;p style=\"text-align: center\"&gt;&lt;b&gt;{{T3}}&lt;/b&gt; → &lt;span style=\"border-radius: 50px; border: 1px dashed; padding: 5px;\"&gt;−10&lt;/span&gt; → &lt;b&gt;{{T2}}&lt;/b&gt; → &lt;span style=\"border-radius: 50px; border: 1px dashed; padding: 5px;\"&gt;−10&lt;/span&gt; → &lt;b&gt;{{T1}}&lt;/b&gt; → &lt;span style=\"border-radius: 50px; border: 1px dashed; padding: 5px;\"&gt;−10&lt;/span&gt; → &lt;b&gt;{{A1}}&lt;/b&gt;&lt;/p&gt;",
    "seed": {
        "parameters": [
            {
                "name": "Q1",
                "label": null,
                "min": 30,
                "max": 300,
                "step": 1
            },
            {
                "name": "Q2",
                "label": null,
                "min": 30,
                "max": 300,
                "step": 1
            },
            {
                "name": "Q3",
                "label": null,
                "min": 30,
                "max": 300,
                "step": 1
            }
        ],
        "calculated": [
            {
                "name": "T1",
                "label": "{{function}}",
                "function": "{{Q1}}+10",
                "temp": true
            },
            {
                "name": "T2",
                "label": "{{function}}",
                "function": "{{Q1}}+20",
                "temp": true
            },
            {
                "name": "T3",
                "label": "{{function}}",
                "function": "{{Q1}}+30",
                "temp": true
            },
            {
                "name": "A1",
                "label": "{{Q1}}",
                "function": "{{Q1}}",
                "group": 1
            },
            {
                "name": "A2",
                "label": "{{Q2}}",
                "function": "",
                "group": 1,
                "incorrect": true
            },
            {
                "name": "A3",
                "label": "{{Q3}}",
                "function": "",
                "group": 1,
                "incorrect": true
            }
        ],
        "uniques": true
    },
    "algorithm": {
        "name": "groupResponses",
        "template": "Cloze with drop down"
    }
}</v>
      </c>
      <c r="AA339" s="14" t="s">
        <v>1480</v>
      </c>
      <c r="AB339" s="12" t="str">
        <f t="shared" si="2"/>
        <v>M2-NyO-50e-I-2</v>
      </c>
      <c r="AC339" s="12" t="str">
        <f t="shared" si="3"/>
        <v>M2-NyO-50e-I-2-EN</v>
      </c>
      <c r="AD339" s="10" t="s">
        <v>46</v>
      </c>
      <c r="AE339" s="18"/>
      <c r="AF339" s="10" t="s">
        <v>47</v>
      </c>
      <c r="AG339" s="10" t="s">
        <v>48</v>
      </c>
    </row>
    <row r="340" ht="75.0" customHeight="1">
      <c r="A340" s="6" t="s">
        <v>1469</v>
      </c>
      <c r="B340" s="6" t="s">
        <v>1470</v>
      </c>
      <c r="C340" s="18" t="s">
        <v>54</v>
      </c>
      <c r="D340" s="7" t="s">
        <v>35</v>
      </c>
      <c r="E340" s="6"/>
      <c r="F340" s="9" t="s">
        <v>1420</v>
      </c>
      <c r="G340" s="9" t="s">
        <v>1399</v>
      </c>
      <c r="H340" s="9"/>
      <c r="I340" s="9"/>
      <c r="J340" s="6" t="s">
        <v>78</v>
      </c>
      <c r="K340" s="8" t="s">
        <v>1481</v>
      </c>
      <c r="L340" s="9" t="s">
        <v>1482</v>
      </c>
      <c r="M340" s="6" t="s">
        <v>41</v>
      </c>
      <c r="N340" s="9" t="s">
        <v>1474</v>
      </c>
      <c r="O340" s="9" t="s">
        <v>1483</v>
      </c>
      <c r="P340" s="17"/>
      <c r="Q340" s="18"/>
      <c r="R340" s="17"/>
      <c r="S340" s="17"/>
      <c r="T340" s="17"/>
      <c r="U340" s="17"/>
      <c r="V340" s="17"/>
      <c r="W340" s="17"/>
      <c r="X340" s="18"/>
      <c r="Y340" s="10" t="s">
        <v>44</v>
      </c>
      <c r="Z340" s="11" t="str">
        <f t="shared" si="1"/>
        <v>{
    "id": "M2-NyO-50e-E-1-EN",
    "stimulus": "&lt;p&gt;Type how this sequence continues.&lt;/p&gt;",
    "feedback": "&lt;p&gt;Each number is the previous one plus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"&lt;p&gt;Add 10 to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1,
                "max": 300,
                "step": 1
            }
        ],
        "calculated": [
            {
                "name": "T1",
                "label": null,
                "function": "{{Q1}} + 10",
                "temp": true
            },
            {
                "name": "T2",
                "label": null,
                "function": "{{Q1}} + 20",
                "temp": true
            },
            {
                "name": "A1",
                "label": null,
                "function": "{{Q1}} + 30"
            }
        ],
        "uniques": true
    },
    "algorithm": {
        "name": "calculateOperation",
        "params": {
            "method": "equivLiteral",
            "keyboard": "NUMERICAL"
        }
    }
}</v>
      </c>
      <c r="AA340" s="14" t="s">
        <v>1484</v>
      </c>
      <c r="AB340" s="12" t="str">
        <f t="shared" si="2"/>
        <v>M2-NyO-50e-E-1</v>
      </c>
      <c r="AC340" s="12" t="str">
        <f t="shared" si="3"/>
        <v>M2-NyO-50e-E-1-EN</v>
      </c>
      <c r="AD340" s="10" t="s">
        <v>46</v>
      </c>
      <c r="AE340" s="18"/>
      <c r="AF340" s="10" t="s">
        <v>47</v>
      </c>
      <c r="AG340" s="10" t="s">
        <v>48</v>
      </c>
    </row>
    <row r="341" ht="75.0" customHeight="1">
      <c r="A341" s="6" t="s">
        <v>1469</v>
      </c>
      <c r="B341" s="6" t="s">
        <v>1470</v>
      </c>
      <c r="C341" s="18" t="s">
        <v>54</v>
      </c>
      <c r="D341" s="7" t="s">
        <v>35</v>
      </c>
      <c r="E341" s="6"/>
      <c r="F341" s="9" t="s">
        <v>1420</v>
      </c>
      <c r="G341" s="9" t="s">
        <v>1399</v>
      </c>
      <c r="H341" s="9"/>
      <c r="I341" s="9"/>
      <c r="J341" s="6" t="s">
        <v>78</v>
      </c>
      <c r="K341" s="8" t="s">
        <v>1485</v>
      </c>
      <c r="L341" s="9" t="s">
        <v>1486</v>
      </c>
      <c r="M341" s="6" t="s">
        <v>41</v>
      </c>
      <c r="N341" s="30" t="s">
        <v>1478</v>
      </c>
      <c r="O341" s="30" t="s">
        <v>1487</v>
      </c>
      <c r="P341" s="17"/>
      <c r="Q341" s="18"/>
      <c r="R341" s="17"/>
      <c r="S341" s="17"/>
      <c r="T341" s="17"/>
      <c r="U341" s="17"/>
      <c r="V341" s="17"/>
      <c r="W341" s="17"/>
      <c r="X341" s="18"/>
      <c r="Y341" s="10" t="s">
        <v>44</v>
      </c>
      <c r="Z341" s="11" t="str">
        <f t="shared" si="1"/>
        <v>{
    "id": "M2-NyO-50e-E-2-EN",
    "stimulus": "&lt;p&gt;Type how this sequence continues.&lt;/p&gt;",
    "feedback": "&lt;p&gt;Each number is the previous minus 10:&lt;/p&gt;&lt;p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&lt;b&gt;{{A1}}&lt;/b&gt;&lt;/p&gt;",
    "hint": "&lt;p&gt;Subtract 10 from the last number:&lt;/p&gt;&lt;p style=\"text-align: center\"&gt;&lt;b&gt;{{Q1}}&lt;/b&gt; → &lt;span style=\"border-radius: 50px; border: 1px dashed; padding: 5px;\"&gt;−10&lt;/span&gt; → &lt;b&gt;{{T1}}&lt;/b&gt; → &lt;span style=\"border-radius: 50px; border: 1px dashed; padding: 5px;\"&gt;−10&lt;/span&gt; → &lt;b&gt;{{T2}}&lt;/b&gt; → &lt;span style=\"border-radius: 50px; border: 1px dashed; padding: 5px;\"&gt;−10&lt;/span&gt; → ...&lt;/p&gt;",
    "template": "&lt;p style=\"text-align: center\"&gt;{{Q1}}, {{T1}}, {{T2}}, {{response}}&lt;/p&gt;",
    "seed": {
        "parameters": [
            {
                "name": "Q1",
                "label": null,
                "min": 30,
                "max": 100,
                "step": 1
            }
        ],
        "calculated": [
            {
                "name": "T1",
                "label": null,
                "function": "{{Q1}}-10",
                "temp": true
            },
            {
                "name": "T2",
                "label": null,
                "function": "{{Q1}}-20",
                "temp": true
            },
            {
                "name": "A1",
                "label": null,
                "function": "{{Q1}}-30"
            }
        ],
        "uniques": true
    },
    "algorithm": {
        "name": "calculateOperation",
        "params": {
            "method": "equivLiteral",
            "keyboard": "NUMERICAL"
        }
    }
}</v>
      </c>
      <c r="AA341" s="14" t="s">
        <v>1488</v>
      </c>
      <c r="AB341" s="12" t="str">
        <f t="shared" si="2"/>
        <v>M2-NyO-50e-E-2</v>
      </c>
      <c r="AC341" s="12" t="str">
        <f t="shared" si="3"/>
        <v>M2-NyO-50e-E-2-EN</v>
      </c>
      <c r="AD341" s="10" t="s">
        <v>46</v>
      </c>
      <c r="AE341" s="18"/>
      <c r="AF341" s="10" t="s">
        <v>47</v>
      </c>
      <c r="AG341" s="10" t="s">
        <v>48</v>
      </c>
    </row>
    <row r="342" ht="75.0" customHeight="1">
      <c r="A342" s="6" t="s">
        <v>1489</v>
      </c>
      <c r="B342" s="6" t="s">
        <v>1490</v>
      </c>
      <c r="C342" s="18" t="s">
        <v>34</v>
      </c>
      <c r="D342" s="7" t="s">
        <v>35</v>
      </c>
      <c r="E342" s="6"/>
      <c r="F342" s="9" t="s">
        <v>1491</v>
      </c>
      <c r="G342" s="9" t="s">
        <v>1393</v>
      </c>
      <c r="H342" s="30"/>
      <c r="I342" s="9"/>
      <c r="J342" s="6" t="s">
        <v>68</v>
      </c>
      <c r="K342" s="9" t="s">
        <v>1492</v>
      </c>
      <c r="L342" s="9" t="s">
        <v>1493</v>
      </c>
      <c r="M342" s="6" t="s">
        <v>41</v>
      </c>
      <c r="N342" s="9" t="s">
        <v>1494</v>
      </c>
      <c r="O342" s="9" t="s">
        <v>1495</v>
      </c>
      <c r="P342" s="17"/>
      <c r="Q342" s="18"/>
      <c r="R342" s="17"/>
      <c r="S342" s="17"/>
      <c r="T342" s="17"/>
      <c r="U342" s="17"/>
      <c r="V342" s="17"/>
      <c r="W342" s="17"/>
      <c r="X342" s="18"/>
      <c r="Y342" s="10" t="s">
        <v>44</v>
      </c>
      <c r="Z342" s="11" t="str">
        <f t="shared" si="1"/>
        <v>{
    "id": "M2-NyO-50f-I-1-EN",
    "stimulus": "&lt;p&gt;Drag the number that continues this sequence.&lt;/p&gt;",
    "feedback": "&lt;p&gt;Each number is the previous one plus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"hint": "&lt;p&gt;Add 100 to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"template": "&lt;p style=\"text-align: center\"&gt;{{T3}}, {{T2}}, {{T1}}, {{response}}&lt;/p&gt;",
    "seed": {
        "parameters": [
            {
                "name": "Q1",
                "label": null,
                "min": 300,
                "max": 999,
                "step": 1
            },
            {
                "name": "Q2",
                "label": null,
                "min": 300,
                "max": 999,
                "step": 1
            },
            {
                "name": "Q3",
                "label": null,
                "min": 300,
                "max": 999,
                "step": 1
            }
        ],
        "calculated": [
            {
                "name": "T1",
                "label": "{{function}}",
                "function": "{{Q1}}-100",
                "temp": true
            },
            {
                "name": "T2",
                "label": "{{function}}",
                "function": "{{Q1}}-200",
                "temp": true
            },
            {
                "name": "T3",
                "label": "{{function}}",
                "function": "{{Q1}}-300",
                "temp": true
            },
            {
                "name": "A1",
                "label": "{{function}}",
                "function": "{{Q1}}"
            },
            {
                "name": "A2",
                "label": "{{function}}",
                "function": "{{Q2}}",
                "incorrect": true
            },
            {
                "name": "A3",
                "label": "{{function}}",
                "function": "{{Q3}}",
                "incorrect": true
            }
        ],
        "uniques": true
    },
    "algorithm": {
        "name": "calculateOperation",
        "template": "Cloze with drag &amp; drop",
        "params": {
            "keyboard": "NUMERICAL"
        }
    }
}</v>
      </c>
      <c r="AA342" s="14" t="s">
        <v>1496</v>
      </c>
      <c r="AB342" s="12" t="str">
        <f t="shared" si="2"/>
        <v>M2-NyO-50f-I-1</v>
      </c>
      <c r="AC342" s="12" t="str">
        <f t="shared" si="3"/>
        <v>M2-NyO-50f-I-1-EN</v>
      </c>
      <c r="AD342" s="10" t="s">
        <v>46</v>
      </c>
      <c r="AE342" s="18"/>
      <c r="AF342" s="10" t="s">
        <v>47</v>
      </c>
      <c r="AG342" s="10" t="s">
        <v>48</v>
      </c>
    </row>
    <row r="343" ht="75.0" customHeight="1">
      <c r="A343" s="6" t="s">
        <v>1489</v>
      </c>
      <c r="B343" s="6" t="s">
        <v>1490</v>
      </c>
      <c r="C343" s="18" t="s">
        <v>34</v>
      </c>
      <c r="D343" s="7" t="s">
        <v>35</v>
      </c>
      <c r="E343" s="6"/>
      <c r="F343" s="8" t="s">
        <v>1456</v>
      </c>
      <c r="G343" s="9" t="s">
        <v>1386</v>
      </c>
      <c r="H343" s="9"/>
      <c r="I343" s="9"/>
      <c r="J343" s="6" t="s">
        <v>75</v>
      </c>
      <c r="K343" s="9" t="s">
        <v>1497</v>
      </c>
      <c r="L343" s="9" t="s">
        <v>1498</v>
      </c>
      <c r="M343" s="6" t="s">
        <v>41</v>
      </c>
      <c r="N343" s="30" t="s">
        <v>1499</v>
      </c>
      <c r="O343" s="30" t="s">
        <v>1500</v>
      </c>
      <c r="P343" s="17"/>
      <c r="Q343" s="18"/>
      <c r="R343" s="17"/>
      <c r="S343" s="17"/>
      <c r="T343" s="17"/>
      <c r="U343" s="17"/>
      <c r="V343" s="17"/>
      <c r="W343" s="17"/>
      <c r="X343" s="18"/>
      <c r="Y343" s="10" t="s">
        <v>44</v>
      </c>
      <c r="Z343" s="11" t="str">
        <f t="shared" si="1"/>
        <v>{
    "id": "M2-NyO-50f-I-2-EN",
    "stimulus": "&lt;p&gt;Choose the next number in this sequence.&lt;/p&gt;",
    "template": "&lt;p style=\"text-align: center\"&gt;{{T3}}, {{T2}}, {{T1}}, {{response}}&lt;/p&gt;",
    "hint": "&lt;p&gt;Subtract 100 from the last number:&lt;/p&gt;&lt;p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...&lt;/p&gt;",
    "feedback": "&lt;p&gt;Each number is the previous minus 100:&lt;/p&gt;&lt;p style=\"text-align: center\"&gt;&lt;b&gt;{{T3}}&lt;/b&gt; → &lt;span style=\"border-radius: 50px; border: 1px dashed; padding: 5px;\"&gt;−100&lt;/span&gt; → &lt;b&gt;{{T2}}&lt;/b&gt; → &lt;span style=\"border-radius: 50px; border: 1px dashed; padding: 5px;\"&gt;−100&lt;/span&gt; → &lt;b&gt;{{T1}}&lt;/b&gt; → &lt;span style=\"border-radius: 50px; border: 1px dashed; padding: 5px;\"&gt;−100&lt;/span&gt; → &lt;b&gt;{{A1}}&lt;/b&gt;&lt;/p&gt;",
    "seed": {
        "parameters": [
            {
                "name": "Q1",
                "label": null,
                "min": 1,
                "max": 699,
                "step": 1
            },
            {
                "name": "Q2",
                "label": null,
                "min": 1,
                "max": 699,
                "step": 1
            },
            {
                "name": "Q3",
                "label": null,
                "min": 1,
                "max": 699,
                "step": 1
            }
        ],
        "calculated": [
            {
                "name": "T1",
                "label": "{{function}}",
                "function": "{{Q1}}+100",
                "temp": true
            },
            {
                "name": "T2",
                "label": "{{function}}",
                "function": "{{Q1}}+200",
                "temp": true
            },
            {
                "name": "T3",
                "label": "{{function}}",
                "function": "{{Q1}}+300",
                "temp": true
            },
            {
                "name": "A1",
                "label": "{{Q1}}",
                "function": "{{Q1}}",
                "group": 1
            },
            {
                "name": "A2",
                "label": "{{Q2}}",
                "function": "",
                "group": 1,
                "incorrect": true
            },
            {
                "name": "A3",
                "label": "{{Q3}}",
                "function": "",
                "group": 1,
                "incorrect": true
            }
        ],
        "uniques": true
    },
    "algorithm": {
        "name": "groupResponses",
        "template": "Cloze with drop down"
    }
}</v>
      </c>
      <c r="AA343" s="14" t="s">
        <v>1501</v>
      </c>
      <c r="AB343" s="12" t="str">
        <f t="shared" si="2"/>
        <v>M2-NyO-50f-I-2</v>
      </c>
      <c r="AC343" s="12" t="str">
        <f t="shared" si="3"/>
        <v>M2-NyO-50f-I-2-EN</v>
      </c>
      <c r="AD343" s="10" t="s">
        <v>46</v>
      </c>
      <c r="AE343" s="18"/>
      <c r="AF343" s="10" t="s">
        <v>47</v>
      </c>
      <c r="AG343" s="10" t="s">
        <v>48</v>
      </c>
    </row>
    <row r="344" ht="75.0" customHeight="1">
      <c r="A344" s="6" t="s">
        <v>1489</v>
      </c>
      <c r="B344" s="6" t="s">
        <v>1490</v>
      </c>
      <c r="C344" s="6" t="s">
        <v>54</v>
      </c>
      <c r="D344" s="7" t="s">
        <v>35</v>
      </c>
      <c r="E344" s="6"/>
      <c r="F344" s="9" t="s">
        <v>1502</v>
      </c>
      <c r="G344" s="9" t="s">
        <v>1399</v>
      </c>
      <c r="H344" s="30"/>
      <c r="I344" s="9"/>
      <c r="J344" s="6" t="s">
        <v>78</v>
      </c>
      <c r="K344" s="9" t="s">
        <v>1503</v>
      </c>
      <c r="L344" s="9" t="s">
        <v>1504</v>
      </c>
      <c r="M344" s="18" t="s">
        <v>41</v>
      </c>
      <c r="N344" s="9" t="s">
        <v>1494</v>
      </c>
      <c r="O344" s="9" t="s">
        <v>1505</v>
      </c>
      <c r="P344" s="17"/>
      <c r="Q344" s="18"/>
      <c r="R344" s="17"/>
      <c r="S344" s="17"/>
      <c r="T344" s="17"/>
      <c r="U344" s="17"/>
      <c r="V344" s="17"/>
      <c r="W344" s="17"/>
      <c r="X344" s="18"/>
      <c r="Y344" s="10" t="s">
        <v>44</v>
      </c>
      <c r="Z344" s="11" t="str">
        <f t="shared" si="1"/>
        <v>{
    "id": "M2-NyO-50f-E-1-EN",
    "stimulus": "&lt;p&gt;How does this sequence continues?&lt;/p&gt;",
    "feedback": "&lt;p&gt;Each number is the previous one plus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"&lt;p&gt;Add 100 to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1,
                "max": 699,
                "step": 1
            }
        ],
        "calculated": [
            {
                "name": "T1",
                "label": null,
                "function": "{{Q1}}+100",
                "temp": true
            },
            {
                "name": "T2",
                "label": null,
                "function": "{{Q1}}+200",
                "temp": true
            },
            {
                "name": "A1",
                "label": null,
                "function": "{{Q1}}+300"
            }
        ],
        "uniques": true
    },
    "algorithm": {
        "name": "calculateOperation",
        "params": {
            "method": "equivLiteral",
            "keyboard": "NUMERICAL"
        }
    }
}</v>
      </c>
      <c r="AA344" s="14" t="s">
        <v>1506</v>
      </c>
      <c r="AB344" s="12" t="str">
        <f t="shared" si="2"/>
        <v>M2-NyO-50f-E-1</v>
      </c>
      <c r="AC344" s="12" t="str">
        <f t="shared" si="3"/>
        <v>M2-NyO-50f-E-1-EN</v>
      </c>
      <c r="AD344" s="10" t="s">
        <v>46</v>
      </c>
      <c r="AE344" s="18"/>
      <c r="AF344" s="10" t="s">
        <v>47</v>
      </c>
      <c r="AG344" s="10" t="s">
        <v>48</v>
      </c>
    </row>
    <row r="345" ht="75.0" customHeight="1">
      <c r="A345" s="6" t="s">
        <v>1489</v>
      </c>
      <c r="B345" s="6" t="s">
        <v>1490</v>
      </c>
      <c r="C345" s="6" t="s">
        <v>54</v>
      </c>
      <c r="D345" s="7" t="s">
        <v>35</v>
      </c>
      <c r="E345" s="6"/>
      <c r="F345" s="9" t="s">
        <v>1502</v>
      </c>
      <c r="G345" s="9" t="s">
        <v>1399</v>
      </c>
      <c r="H345" s="30"/>
      <c r="I345" s="9"/>
      <c r="J345" s="6" t="s">
        <v>78</v>
      </c>
      <c r="K345" s="9" t="s">
        <v>1507</v>
      </c>
      <c r="L345" s="9" t="s">
        <v>1508</v>
      </c>
      <c r="M345" s="18" t="s">
        <v>41</v>
      </c>
      <c r="N345" s="30" t="s">
        <v>1499</v>
      </c>
      <c r="O345" s="30" t="s">
        <v>1509</v>
      </c>
      <c r="P345" s="17"/>
      <c r="Q345" s="18"/>
      <c r="R345" s="17"/>
      <c r="S345" s="17"/>
      <c r="T345" s="17"/>
      <c r="U345" s="17"/>
      <c r="V345" s="17"/>
      <c r="W345" s="17"/>
      <c r="X345" s="18"/>
      <c r="Y345" s="10" t="s">
        <v>44</v>
      </c>
      <c r="Z345" s="11" t="str">
        <f t="shared" si="1"/>
        <v>{
    "id": "M2-NyO-50f-E-2-EN",
    "stimulus": "&lt;p&gt;How does this sequence continues?&lt;/p&gt;",
    "feedback": "&lt;p&gt;Each number is the previous minus 100:&lt;/p&gt;&lt;p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&lt;b&gt;{{A1}}&lt;/b&gt;&lt;/p&gt;",
    "hint": "&lt;p&gt;Subtract 100 from the last number:&lt;/p&gt;&lt;p style=\"text-align: center\"&gt;&lt;b&gt;{{Q1}}&lt;/b&gt; → &lt;span style=\"border-radius: 50px; border: 1px dashed; padding: 5px;\"&gt;−100&lt;/span&gt; → &lt;b&gt;{{T1}}&lt;/b&gt; → &lt;span style=\"border-radius: 50px; border: 1px dashed; padding: 5px;\"&gt;−100&lt;/span&gt; → &lt;b&gt;{{T2}}&lt;/b&gt; → &lt;span style=\"border-radius: 50px; border: 1px dashed; padding: 5px;\"&gt;−100&lt;/span&gt; → ...&lt;/p&gt;",
    "template": "&lt;p style=\"text-align: center\"&gt;{{Q1}}, {{T1}}, {{T2}}, {{response}}&lt;/p&gt;",
    "seed": {
        "parameters": [
            {
                "name": "Q1",
                "label": null,
                "min": 300,
                "max": 999,
                "step": 1
            }
        ],
        "calculated": [
            {
                "name": "T1",
                "label": null,
                "function": "{{Q1}}-100",
                "temp": true
            },
            {
                "name": "T2",
                "label": null,
                "function": "{{Q1}}-200",
                "temp": true
            },
            {
                "name": "A1",
                "label": null,
                "function": "{{Q1}}-300"
            }
        ],
        "uniques": true
    },
    "algorithm": {
        "name": "calculateOperation",
        "params": {
            "method": "equivLiteral",
            "keyboard": "NUMERICAL"
        }
    }
}</v>
      </c>
      <c r="AA345" s="14" t="s">
        <v>1510</v>
      </c>
      <c r="AB345" s="12" t="str">
        <f t="shared" si="2"/>
        <v>M2-NyO-50f-E-2</v>
      </c>
      <c r="AC345" s="12" t="str">
        <f t="shared" si="3"/>
        <v>M2-NyO-50f-E-2-EN</v>
      </c>
      <c r="AD345" s="10" t="s">
        <v>46</v>
      </c>
      <c r="AE345" s="18"/>
      <c r="AF345" s="10" t="s">
        <v>47</v>
      </c>
      <c r="AG345" s="10" t="s">
        <v>48</v>
      </c>
    </row>
    <row r="346" ht="75.0" customHeight="1">
      <c r="A346" s="6" t="s">
        <v>1511</v>
      </c>
      <c r="B346" s="6" t="s">
        <v>1512</v>
      </c>
      <c r="C346" s="18" t="s">
        <v>34</v>
      </c>
      <c r="D346" s="7" t="s">
        <v>35</v>
      </c>
      <c r="E346" s="6"/>
      <c r="F346" s="8" t="s">
        <v>1513</v>
      </c>
      <c r="G346" s="30"/>
      <c r="H346" s="30"/>
      <c r="I346" s="30"/>
      <c r="J346" s="18" t="s">
        <v>38</v>
      </c>
      <c r="K346" s="30" t="s">
        <v>1514</v>
      </c>
      <c r="L346" s="30" t="s">
        <v>1515</v>
      </c>
      <c r="M346" s="18" t="s">
        <v>41</v>
      </c>
      <c r="N346" s="30" t="s">
        <v>1516</v>
      </c>
      <c r="O346" s="30" t="s">
        <v>1517</v>
      </c>
      <c r="P346" s="17"/>
      <c r="Q346" s="18"/>
      <c r="R346" s="17"/>
      <c r="S346" s="17"/>
      <c r="T346" s="17"/>
      <c r="U346" s="17"/>
      <c r="V346" s="17"/>
      <c r="W346" s="17"/>
      <c r="X346" s="18"/>
      <c r="Y346" s="10" t="s">
        <v>44</v>
      </c>
      <c r="Z346" s="11" t="str">
        <f t="shared" si="1"/>
        <v>{
    "id": "M2-NyO-50g-I-1-EN",
    "stimulus": "&lt;p&gt;Which of these numbers is next in this sequence?&lt;/p&gt;&lt;p style=\"text-align: center\"&gt;{{T3}}, {{T2}}, {{T1}}...&lt;/p&gt;",
    "hint": "&lt;p&gt;Add 25 to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"feedback": "&lt;p&gt;Each number is the previous one plus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"seed": {
        "parameters": [
            {
                "name": "Q1",
                "label": null,
                "min": 75,
                "max": 920,
                "step": 5
            },
            {
                "name": "Q2",
                "label": null,
                "min": 75,
                "max": 920,
                "step": 1
            },
            {
                "name": "Q3",
                "label": null,
                "min": 75,
                "max": 920,
                "step": 1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46" s="14" t="s">
        <v>1518</v>
      </c>
      <c r="AB346" s="12" t="str">
        <f t="shared" si="2"/>
        <v>M2-NyO-50g-I-1</v>
      </c>
      <c r="AC346" s="12" t="str">
        <f t="shared" si="3"/>
        <v>M2-NyO-50g-I-1-EN</v>
      </c>
      <c r="AD346" s="10" t="s">
        <v>46</v>
      </c>
      <c r="AE346" s="18"/>
      <c r="AF346" s="10" t="s">
        <v>47</v>
      </c>
      <c r="AG346" s="10" t="s">
        <v>48</v>
      </c>
    </row>
    <row r="347" ht="75.0" customHeight="1">
      <c r="A347" s="6" t="s">
        <v>1511</v>
      </c>
      <c r="B347" s="6" t="s">
        <v>1512</v>
      </c>
      <c r="C347" s="18" t="s">
        <v>34</v>
      </c>
      <c r="D347" s="7" t="s">
        <v>35</v>
      </c>
      <c r="E347" s="6"/>
      <c r="F347" s="8" t="s">
        <v>1392</v>
      </c>
      <c r="G347" s="30" t="s">
        <v>1393</v>
      </c>
      <c r="H347" s="30"/>
      <c r="I347" s="30"/>
      <c r="J347" s="18" t="s">
        <v>68</v>
      </c>
      <c r="K347" s="30" t="s">
        <v>1514</v>
      </c>
      <c r="L347" s="30" t="s">
        <v>1519</v>
      </c>
      <c r="M347" s="18" t="s">
        <v>41</v>
      </c>
      <c r="N347" s="30" t="s">
        <v>1520</v>
      </c>
      <c r="O347" s="30" t="s">
        <v>1521</v>
      </c>
      <c r="P347" s="17"/>
      <c r="Q347" s="18"/>
      <c r="R347" s="17"/>
      <c r="S347" s="17"/>
      <c r="T347" s="17"/>
      <c r="U347" s="17"/>
      <c r="V347" s="17"/>
      <c r="W347" s="17"/>
      <c r="X347" s="18"/>
      <c r="Y347" s="10" t="s">
        <v>44</v>
      </c>
      <c r="Z347" s="11" t="str">
        <f t="shared" si="1"/>
        <v>{
    "id": "M2-NyO-50g-I-2-EN",
    "stimulus": "&lt;p&gt;Drag the next number in this sequence.&lt;/p&gt;",
    "feedback": "&lt;p&gt;Each number is the previous minus 25:&lt;/p&gt;&lt;p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&lt;b&gt;{{A1}}&lt;/b&gt;&lt;/p&gt;",
    "hint": "&lt;p&gt;Subtract 25 from the last number:&lt;/p&gt;&lt;p style=\"text-align: center\"&gt;&lt;b&gt;{{T3}}&lt;/b&gt; → &lt;span style=\"border-radius: 50px; border: 1px dashed; padding: 5px;\"&gt;−25&lt;/span&gt; → &lt;b&gt;{{T2}}&lt;/b&gt; → &lt;span style=\"border-radius: 50px; border: 1px dashed; padding: 5px;\"&gt;−25&lt;/span&gt; → &lt;b&gt;{{T1}}&lt;/b&gt; → &lt;span style=\"border-radius: 50px; border: 1px dashed; padding: 5px;\"&gt;−25&lt;/span&gt; → ...&lt;/p&gt;",
    "template": "&lt;p style=\"text-align: center\"&gt;{{T3}}, {{T2}}, {{T1}}, {{response}}&lt;/p&gt;",
    "seed": {
        "parameters": [
            {
                "name": "Q1",
                "label": null,
                "min": 75,
                "max": 920,
                "step": 5
            },
            {
                "name": "Q2",
                "label": null,
                "min": 75,
                "max": 920,
                "step": 5
            },
            {
                "name": "Q3",
                "label": null,
                "min": 75,
                "max": 920,
                "step": 5
            }
        ],
        "calculated": [
            {
                "name": "T1",
                "label": "{{function}}",
                "function": "{{Q1}}+25",
                "temp": true
            },
            {
                "name": "T2",
                "label": "{{function}}",
                "function": "{{Q1}}+50",
                "temp": true
            },
            {
                "name": "T3",
                "label": "{{function}}",
                "function": "{{Q1}}+75",
                "temp": true
            },
            {
                "name": "A1",
                "label": "{{function}}",
                "function": "{{Q1}}"
            },
            {
                "name": "A2",
                "label": "{{function}}",
                "function": "{{Q2}}",
                "incorrect": true
            },
            {
                "name": "A3",
                "label": "{{function}}",
                "function": "{{Q3}}",
                "incorrect": true
            }
        ],
        "uniques": true
    },
    "algorithm": {
        "name": "calculateOperation",
        "template": "Cloze with drag &amp; drop",
        "params": {
            "keyboard": "NUMERICAL"
        }
    }
}</v>
      </c>
      <c r="AA347" s="14" t="s">
        <v>1522</v>
      </c>
      <c r="AB347" s="12" t="str">
        <f t="shared" si="2"/>
        <v>M2-NyO-50g-I-2</v>
      </c>
      <c r="AC347" s="12" t="str">
        <f t="shared" si="3"/>
        <v>M2-NyO-50g-I-2-EN</v>
      </c>
      <c r="AD347" s="10" t="s">
        <v>46</v>
      </c>
      <c r="AE347" s="18"/>
      <c r="AF347" s="10" t="s">
        <v>47</v>
      </c>
      <c r="AG347" s="10" t="s">
        <v>48</v>
      </c>
    </row>
    <row r="348" ht="75.0" customHeight="1">
      <c r="A348" s="6" t="s">
        <v>1511</v>
      </c>
      <c r="B348" s="6" t="s">
        <v>1512</v>
      </c>
      <c r="C348" s="18" t="s">
        <v>54</v>
      </c>
      <c r="D348" s="7" t="s">
        <v>35</v>
      </c>
      <c r="E348" s="6"/>
      <c r="F348" s="30" t="s">
        <v>1523</v>
      </c>
      <c r="G348" s="30" t="s">
        <v>1399</v>
      </c>
      <c r="H348" s="30"/>
      <c r="I348" s="30"/>
      <c r="J348" s="18" t="s">
        <v>78</v>
      </c>
      <c r="K348" s="30" t="s">
        <v>1524</v>
      </c>
      <c r="L348" s="30" t="s">
        <v>1525</v>
      </c>
      <c r="M348" s="18" t="s">
        <v>41</v>
      </c>
      <c r="N348" s="30" t="s">
        <v>1516</v>
      </c>
      <c r="O348" s="30" t="s">
        <v>1526</v>
      </c>
      <c r="P348" s="17"/>
      <c r="Q348" s="18"/>
      <c r="R348" s="17"/>
      <c r="S348" s="17"/>
      <c r="T348" s="17"/>
      <c r="U348" s="17"/>
      <c r="V348" s="17"/>
      <c r="W348" s="17"/>
      <c r="X348" s="18"/>
      <c r="Y348" s="10" t="s">
        <v>44</v>
      </c>
      <c r="Z348" s="11" t="str">
        <f t="shared" si="1"/>
        <v>{
    "id": "M2-NyO-50g-E-1-EN",
    "stimulus": "&lt;p&gt;Continue this sequence.&lt;/p&gt;",
    "feedback": "&lt;p&gt;Each number is the previous one plus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"&lt;p&gt;Add 25 to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5,
                "max": 920,
                "step": 5
            }
        ],
        "calculated": [
            {
                "name": "T1",
                "label": null,
                "function": "{{Q1}}+25",
                "temp": true
            },
            {
                "name": "T2",
                "label": null,
                "function": "{{Q1}}+50",
                "temp": true
            },
            {
                "name": "A1",
                "label": null,
                "function": "{{Q1}}+75"
            }
        ],
        "uniques": true
    },
    "algorithm": {
        "name": "calculateOperation",
        "params": {
            "method": "equivLiteral",
            "keyboard": "NUMERICAL"
        }
    }
}</v>
      </c>
      <c r="AA348" s="14" t="s">
        <v>1527</v>
      </c>
      <c r="AB348" s="12" t="str">
        <f t="shared" si="2"/>
        <v>M2-NyO-50g-E-1</v>
      </c>
      <c r="AC348" s="12" t="str">
        <f t="shared" si="3"/>
        <v>M2-NyO-50g-E-1-EN</v>
      </c>
      <c r="AD348" s="10" t="s">
        <v>46</v>
      </c>
      <c r="AE348" s="18"/>
      <c r="AF348" s="10" t="s">
        <v>47</v>
      </c>
      <c r="AG348" s="10" t="s">
        <v>48</v>
      </c>
    </row>
    <row r="349" ht="75.0" customHeight="1">
      <c r="A349" s="6" t="s">
        <v>1511</v>
      </c>
      <c r="B349" s="6" t="s">
        <v>1512</v>
      </c>
      <c r="C349" s="18" t="s">
        <v>54</v>
      </c>
      <c r="D349" s="7" t="s">
        <v>35</v>
      </c>
      <c r="E349" s="6"/>
      <c r="F349" s="9" t="s">
        <v>1523</v>
      </c>
      <c r="G349" s="9" t="s">
        <v>1399</v>
      </c>
      <c r="H349" s="9"/>
      <c r="I349" s="9"/>
      <c r="J349" s="6" t="s">
        <v>78</v>
      </c>
      <c r="K349" s="9" t="s">
        <v>1528</v>
      </c>
      <c r="L349" s="9" t="s">
        <v>1529</v>
      </c>
      <c r="M349" s="6" t="s">
        <v>41</v>
      </c>
      <c r="N349" s="9" t="s">
        <v>1520</v>
      </c>
      <c r="O349" s="9" t="s">
        <v>1530</v>
      </c>
      <c r="P349" s="17"/>
      <c r="Q349" s="18"/>
      <c r="R349" s="17"/>
      <c r="S349" s="17"/>
      <c r="T349" s="17"/>
      <c r="U349" s="17"/>
      <c r="V349" s="17"/>
      <c r="W349" s="17"/>
      <c r="X349" s="18"/>
      <c r="Y349" s="10" t="s">
        <v>44</v>
      </c>
      <c r="Z349" s="11" t="str">
        <f t="shared" si="1"/>
        <v>{
    "id": "M2-NyO-50g-E-2-EN",
    "stimulus": "&lt;p&gt;Continue this sequence.&lt;/p&gt;",
    "feedback": "&lt;p&gt;Each number is the previous minus 25:&lt;/p&gt;&lt;p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&lt;b&gt;{{A1}}&lt;/b&gt;&lt;/p&gt;",
    "hint": "&lt;p&gt;Subtract 25 from the last number:&lt;/p&gt;&lt;p style=\"text-align: center\"&gt;&lt;b&gt;{{Q1}}&lt;/b&gt; → &lt;span style=\"border-radius: 50px; border: 1px dashed; padding: 5px;\"&gt;−25&lt;/span&gt; → &lt;b&gt;{{T1}}&lt;/b&gt; → &lt;span style=\"border-radius: 50px; border: 1px dashed; padding: 5px;\"&gt;−25&lt;/span&gt; → &lt;b&gt;{{T2}}&lt;/b&gt; → &lt;span style=\"border-radius: 50px; border: 1px dashed; padding: 5px;\"&gt;−25&lt;/span&gt; → ...&lt;/p&gt;",
    "template": "&lt;p style=\"text-align: center\"&gt;{{Q1}}, {{T1}}, {{T2}}, {{response}}&lt;/p&gt;",
    "seed": {
        "parameters": [
            {
                "name": "Q1",
                "label": null,
                "min": 75,
                "max": 995,
                "step": 5
            }
        ],
        "calculated": [
            {
                "name": "T1",
                "label": null,
                "function": "{{Q1}}-25",
                "temp": true
            },
            {
                "name": "T2",
                "label": null,
                "function": "{{Q1}}-50",
                "temp": true
            },
            {
                "name": "A1",
                "label": null,
                "function": "{{Q1}}-75"
            }
        ],
        "uniques": true
    },
    "algorithm": {
        "name": "calculateOperation",
        "params": {
            "method": "equivLiteral",
            "keyboard": "NUMERICAL"
        }
    }
}</v>
      </c>
      <c r="AA349" s="14" t="s">
        <v>1531</v>
      </c>
      <c r="AB349" s="12" t="str">
        <f t="shared" si="2"/>
        <v>M2-NyO-50g-E-2</v>
      </c>
      <c r="AC349" s="12" t="str">
        <f t="shared" si="3"/>
        <v>M2-NyO-50g-E-2-EN</v>
      </c>
      <c r="AD349" s="10" t="s">
        <v>46</v>
      </c>
      <c r="AE349" s="18"/>
      <c r="AF349" s="10" t="s">
        <v>47</v>
      </c>
      <c r="AG349" s="10" t="s">
        <v>48</v>
      </c>
    </row>
    <row r="350" ht="75.0" customHeight="1">
      <c r="A350" s="6" t="s">
        <v>1532</v>
      </c>
      <c r="B350" s="6" t="s">
        <v>1533</v>
      </c>
      <c r="C350" s="18" t="s">
        <v>34</v>
      </c>
      <c r="D350" s="7" t="s">
        <v>35</v>
      </c>
      <c r="E350" s="6"/>
      <c r="F350" s="8" t="s">
        <v>1456</v>
      </c>
      <c r="G350" s="9" t="s">
        <v>1431</v>
      </c>
      <c r="H350" s="9"/>
      <c r="I350" s="9"/>
      <c r="J350" s="6" t="s">
        <v>75</v>
      </c>
      <c r="K350" s="8" t="s">
        <v>1534</v>
      </c>
      <c r="L350" s="9" t="s">
        <v>1535</v>
      </c>
      <c r="M350" s="6" t="s">
        <v>41</v>
      </c>
      <c r="N350" s="9" t="s">
        <v>1536</v>
      </c>
      <c r="O350" s="9" t="s">
        <v>1537</v>
      </c>
      <c r="P350" s="17"/>
      <c r="Q350" s="18"/>
      <c r="R350" s="17"/>
      <c r="S350" s="17"/>
      <c r="T350" s="17"/>
      <c r="U350" s="17"/>
      <c r="V350" s="17"/>
      <c r="W350" s="17"/>
      <c r="X350" s="30"/>
      <c r="Y350" s="10" t="s">
        <v>44</v>
      </c>
      <c r="Z350" s="11" t="str">
        <f t="shared" si="1"/>
        <v>{
    "id": "M2-NyO-50h-I-1-EN",
    "stimulus": "&lt;p&gt;Choose the next number in this sequence.&lt;/p&gt;",
    "template": "&lt;p style=\"text-align: center\"&gt;{{T3}}, {{T2}}, {{T1}}, {{response}}&lt;/p&gt;",
    "hint": "&lt;p&gt;Add 50 to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one plus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1
            },
            {
                "name": "Q2",
                "label": null,
                "min": 150,
                "max": 845,
                "step": 1
            },
            {
                "name": "Q3",
                "label": null,
                "min": 150,
                "max": 845,
                "step": 1
            }
        ],
        "calculated": [
            {
                "name": "T1",
                "label": "{{function}}",
                "function": "{{Q1}}-50",
                "temp": true
            },
            {
                "name": "T2",
                "label": "{{function}}",
                "function": "{{Q1}}-100",
                "temp": true
            },
            {
                "name": "T3",
                "label": "{{function}}",
                "function": "{{Q1}}-150",
                "temp": true
            },
            {
                "name": "A1",
                "label": "{{Q1}}",
                "function": "{{Q1}}",
                "group": 1
            },
            {
                "name": "A2",
                "label": "{{Q2}}",
                "function": "",
                "group": 1,
                "incorrect": true
            },
            {
                "name": "A3",
                "label": "{{Q3}}",
                "function": "",
                "group": 1,
                "incorrect": true
            }
        ],
        "uniques": true
    },
    "algorithm": {
        "name": "groupResponses",
        "template": "Cloze with drop down"
    }
}</v>
      </c>
      <c r="AA350" s="14" t="s">
        <v>1538</v>
      </c>
      <c r="AB350" s="12" t="str">
        <f t="shared" si="2"/>
        <v>M2-NyO-50h-I-1</v>
      </c>
      <c r="AC350" s="12" t="str">
        <f t="shared" si="3"/>
        <v>M2-NyO-50h-I-1-EN</v>
      </c>
      <c r="AD350" s="10" t="s">
        <v>46</v>
      </c>
      <c r="AE350" s="18"/>
      <c r="AF350" s="10" t="s">
        <v>47</v>
      </c>
      <c r="AG350" s="10" t="s">
        <v>48</v>
      </c>
    </row>
    <row r="351" ht="75.0" customHeight="1">
      <c r="A351" s="6" t="s">
        <v>1532</v>
      </c>
      <c r="B351" s="6" t="s">
        <v>1533</v>
      </c>
      <c r="C351" s="18" t="s">
        <v>34</v>
      </c>
      <c r="D351" s="7" t="s">
        <v>35</v>
      </c>
      <c r="E351" s="6"/>
      <c r="F351" s="9" t="s">
        <v>1539</v>
      </c>
      <c r="G351" s="9"/>
      <c r="H351" s="9"/>
      <c r="I351" s="9"/>
      <c r="J351" s="6" t="s">
        <v>38</v>
      </c>
      <c r="K351" s="9" t="s">
        <v>1540</v>
      </c>
      <c r="L351" s="9" t="s">
        <v>1541</v>
      </c>
      <c r="M351" s="18" t="s">
        <v>41</v>
      </c>
      <c r="N351" s="30" t="s">
        <v>1542</v>
      </c>
      <c r="O351" s="30" t="s">
        <v>1543</v>
      </c>
      <c r="P351" s="17"/>
      <c r="Q351" s="18"/>
      <c r="R351" s="17"/>
      <c r="S351" s="17"/>
      <c r="T351" s="17"/>
      <c r="U351" s="17"/>
      <c r="V351" s="17"/>
      <c r="W351" s="17"/>
      <c r="X351" s="18"/>
      <c r="Y351" s="10" t="s">
        <v>44</v>
      </c>
      <c r="Z351" s="11" t="str">
        <f t="shared" si="1"/>
        <v>{
    "id": "M2-NyO-50h-I-2-EN",
    "stimulus": "&lt;p&gt;What number does this sequence continue with?&lt;/p&gt;&lt;p style=\"text-align: center\"&gt;{{T3}}, {{T2}}, {{T1}}...&lt;/p&gt;",
    "hint": "&lt;p&gt;Subtract 50 from the last number:&lt;/p&gt;&lt;p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...&lt;/p&gt;",
    "feedback": "&lt;p&gt;Each number is the previous minus 50:&lt;/p&gt;&lt;p style=\"text-align: center\"&gt;&lt;b&gt;{{T3}}&lt;/b&gt; → &lt;span style=\"border-radius: 50px; border: 1px dashed; padding: 5px;\"&gt;−50&lt;/span&gt; → &lt;b&gt;{{T2}}&lt;/b&gt; → &lt;span style=\"border-radius: 50px; border: 1px dashed; padding: 5px;\"&gt;−50&lt;/span&gt; → &lt;b&gt;{{T1}}&lt;/b&gt; → &lt;span style=\"border-radius: 50px; border: 1px dashed; padding: 5px;\"&gt;−50&lt;/span&gt; → &lt;b&gt;{{A1}}&lt;/b&gt;&lt;/p&gt;",
    "seed": {
        "parameters": [
            {
                "name": "Q1",
                "label": null,
                "min": 150,
                "max": 845,
                "step": 5
            },
            {
                "name": "Q2",
                "label": null,
                "min": 75,
                "max": 920,
                "step": 1
            },
            {
                "name": "Q3",
                "label": null,
                "min": 75,
                "max": 920,
                "step": 1
            }
        ],
        "calculated": [
            {
                "name": "T1",
                "label": "{{function}}",
                "function": "{{Q1}}+50",
                "temp": true
            },
            {
                "name": "T2",
                "label": "{{function}}",
                "function": "{{Q1}}+100",
                "temp": true
            },
            {
                "name": "T3",
                "label": "{{function}}",
                "function": "{{Q1}}+150",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 false,
            "columns": 3
        }
    }
}</v>
      </c>
      <c r="AA351" s="14" t="s">
        <v>1544</v>
      </c>
      <c r="AB351" s="12" t="str">
        <f t="shared" si="2"/>
        <v>M2-NyO-50h-I-2</v>
      </c>
      <c r="AC351" s="12" t="str">
        <f t="shared" si="3"/>
        <v>M2-NyO-50h-I-2-EN</v>
      </c>
      <c r="AD351" s="10" t="s">
        <v>46</v>
      </c>
      <c r="AE351" s="18"/>
      <c r="AF351" s="10" t="s">
        <v>47</v>
      </c>
      <c r="AG351" s="10" t="s">
        <v>48</v>
      </c>
    </row>
    <row r="352" ht="75.0" customHeight="1">
      <c r="A352" s="6" t="s">
        <v>1532</v>
      </c>
      <c r="B352" s="6" t="s">
        <v>1533</v>
      </c>
      <c r="C352" s="18" t="s">
        <v>54</v>
      </c>
      <c r="D352" s="7" t="s">
        <v>35</v>
      </c>
      <c r="E352" s="6"/>
      <c r="F352" s="8" t="s">
        <v>1461</v>
      </c>
      <c r="G352" s="9" t="s">
        <v>1399</v>
      </c>
      <c r="H352" s="9"/>
      <c r="I352" s="9"/>
      <c r="J352" s="6" t="s">
        <v>78</v>
      </c>
      <c r="K352" s="9" t="s">
        <v>1545</v>
      </c>
      <c r="L352" s="9" t="s">
        <v>1546</v>
      </c>
      <c r="M352" s="18" t="s">
        <v>41</v>
      </c>
      <c r="N352" s="30" t="s">
        <v>1536</v>
      </c>
      <c r="O352" s="30" t="s">
        <v>1547</v>
      </c>
      <c r="P352" s="17"/>
      <c r="Q352" s="18"/>
      <c r="R352" s="17"/>
      <c r="S352" s="17"/>
      <c r="T352" s="17"/>
      <c r="U352" s="17"/>
      <c r="V352" s="17"/>
      <c r="W352" s="17"/>
      <c r="X352" s="18"/>
      <c r="Y352" s="10" t="s">
        <v>44</v>
      </c>
      <c r="Z352" s="11" t="str">
        <f t="shared" si="1"/>
        <v>{
    "id": "M2-NyO-50h-E-1-EN",
    "stimulus": "&lt;p&gt;Type the next number in this sequence.&lt;/p&gt;",
    "feedback": "&lt;p&gt;Each number is the previous one plus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"&lt;p&gt;Add 50 to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5,
                "max": 845,
                "step": 5
            }
        ],
        "calculated": [
            {
                "name": "T1",
                "label": null,
                "function": "{{Q1}}+50",
                "temp": true
            },
            {
                "name": "T2",
                "label": null,
                "function": "{{Q1}}+100",
                "temp": true
            },
            {
                "name": "A1",
                "label": null,
                "function": "{{Q1}}+150"
            }
        ],
        "uniques": true
    },
    "algorithm": {
        "name": "calculateOperation",
        "params": {
            "method": "equivLiteral",
            "keyboard": "NUMERICAL"
        }
    }
}</v>
      </c>
      <c r="AA352" s="14" t="s">
        <v>1548</v>
      </c>
      <c r="AB352" s="12" t="str">
        <f t="shared" si="2"/>
        <v>M2-NyO-50h-E-1</v>
      </c>
      <c r="AC352" s="12" t="str">
        <f t="shared" si="3"/>
        <v>M2-NyO-50h-E-1-EN</v>
      </c>
      <c r="AD352" s="10" t="s">
        <v>46</v>
      </c>
      <c r="AE352" s="18"/>
      <c r="AF352" s="10" t="s">
        <v>47</v>
      </c>
      <c r="AG352" s="10" t="s">
        <v>48</v>
      </c>
    </row>
    <row r="353" ht="75.0" customHeight="1">
      <c r="A353" s="6" t="s">
        <v>1532</v>
      </c>
      <c r="B353" s="6" t="s">
        <v>1533</v>
      </c>
      <c r="C353" s="18" t="s">
        <v>54</v>
      </c>
      <c r="D353" s="7" t="s">
        <v>35</v>
      </c>
      <c r="E353" s="6"/>
      <c r="F353" s="8" t="s">
        <v>1461</v>
      </c>
      <c r="G353" s="9" t="s">
        <v>1399</v>
      </c>
      <c r="H353" s="9"/>
      <c r="I353" s="9"/>
      <c r="J353" s="6" t="s">
        <v>78</v>
      </c>
      <c r="K353" s="9" t="s">
        <v>1549</v>
      </c>
      <c r="L353" s="9" t="s">
        <v>1550</v>
      </c>
      <c r="M353" s="18" t="s">
        <v>41</v>
      </c>
      <c r="N353" s="30" t="s">
        <v>1542</v>
      </c>
      <c r="O353" s="30" t="s">
        <v>1551</v>
      </c>
      <c r="P353" s="17"/>
      <c r="Q353" s="18"/>
      <c r="R353" s="17"/>
      <c r="S353" s="17"/>
      <c r="T353" s="17"/>
      <c r="U353" s="17"/>
      <c r="V353" s="17"/>
      <c r="W353" s="17"/>
      <c r="X353" s="18"/>
      <c r="Y353" s="10" t="s">
        <v>44</v>
      </c>
      <c r="Z353" s="11" t="str">
        <f t="shared" si="1"/>
        <v>{
    "id": "M2-NyO-50h-E-2-EN",
    "stimulus": "&lt;p&gt;Type the next number in this sequence.&lt;/p&gt;",
    "feedback": "&lt;p&gt;Each number is the previous minus 50:&lt;/p&gt;&lt;p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&lt;b&gt;{{A1}}&lt;/b&gt;&lt;/p&gt;",
    "hint": "&lt;p&gt;Subtract 50 from the last number:&lt;/p&gt;&lt;p style=\"text-align: center\"&gt;&lt;b&gt;{{Q1}}&lt;/b&gt; → &lt;span style=\"border-radius: 50px; border: 1px dashed; padding: 5px;\"&gt;−50&lt;/span&gt; → &lt;b&gt;{{T1}}&lt;/b&gt; → &lt;span style=\"border-radius: 50px; border: 1px dashed; padding: 5px;\"&gt;−50&lt;/span&gt; → &lt;b&gt;{{T2}}&lt;/b&gt; → &lt;span style=\"border-radius: 50px; border: 1px dashed; padding: 5px;\"&gt;−50&lt;/span&gt; → ...&lt;/p&gt;",
    "template": "&lt;p style=\"text-align: center\"&gt;{{Q1}}, {{T1}}, {{T2}}, {{response}}&lt;/p&gt;",
    "seed": {
        "parameters": [
            {
                "name": "Q1",
                "label": null,
                "min": 150,
                "max": 995,
                "step": 5
            }
        ],
        "calculated": [
            {
                "name": "T1",
                "label": null,
                "function": "{{Q1}}-50",
                "temp": true
            },
            {
                "name": "T2",
                "label": null,
                "function": "{{Q1}}-100",
                "temp": true
            },
            {
                "name": "A1",
                "label": null,
                "function": "{{Q1}}-150"
            }
        ],
        "uniques": true
    },
    "algorithm": {
        "name": "calculateOperation",
        "params": {
            "method": "equivLiteral",
            "keyboard": "NUMERICAL"
        }
    }
}</v>
      </c>
      <c r="AA353" s="14" t="s">
        <v>1552</v>
      </c>
      <c r="AB353" s="12" t="str">
        <f t="shared" si="2"/>
        <v>M2-NyO-50h-E-2</v>
      </c>
      <c r="AC353" s="12" t="str">
        <f t="shared" si="3"/>
        <v>M2-NyO-50h-E-2-EN</v>
      </c>
      <c r="AD353" s="10" t="s">
        <v>46</v>
      </c>
      <c r="AE353" s="18"/>
      <c r="AF353" s="10" t="s">
        <v>47</v>
      </c>
      <c r="AG353" s="10" t="s">
        <v>48</v>
      </c>
    </row>
    <row r="354" ht="75.0" customHeight="1">
      <c r="A354" s="6" t="s">
        <v>1553</v>
      </c>
      <c r="B354" s="6" t="s">
        <v>1554</v>
      </c>
      <c r="C354" s="18" t="s">
        <v>34</v>
      </c>
      <c r="D354" s="10" t="s">
        <v>35</v>
      </c>
      <c r="E354" s="6"/>
      <c r="F354" s="8" t="s">
        <v>1555</v>
      </c>
      <c r="G354" s="9"/>
      <c r="H354" s="9"/>
      <c r="I354" s="6" t="s">
        <v>696</v>
      </c>
      <c r="J354" s="10" t="s">
        <v>38</v>
      </c>
      <c r="K354" s="9" t="s">
        <v>660</v>
      </c>
      <c r="L354" s="9" t="s">
        <v>660</v>
      </c>
      <c r="M354" s="28" t="s">
        <v>41</v>
      </c>
      <c r="N354" s="9" t="s">
        <v>1556</v>
      </c>
      <c r="O354" s="9" t="s">
        <v>1556</v>
      </c>
      <c r="P354" s="17"/>
      <c r="Q354" s="18"/>
      <c r="R354" s="17"/>
      <c r="S354" s="17"/>
      <c r="T354" s="17"/>
      <c r="U354" s="17"/>
      <c r="V354" s="17"/>
      <c r="W354" s="17"/>
      <c r="X354" s="18"/>
      <c r="Y354" s="10" t="s">
        <v>1557</v>
      </c>
      <c r="Z354" s="11" t="str">
        <f t="shared" si="1"/>
        <v>{
    "id": "M2-MyM-1a-I-1-EN",
    "stimulus": "&lt;p&gt;Select the length that is measured in centimeters.&lt;/p&gt;",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
            {
                "name": "A2",
                "label": "{{function}}",
                "function": "&lt;div style=\"display:flex; justify-content:center;\"&gt;&lt;img src=\"https://blueberry-assets.oneclick.es/M2_MyM_1a_4.svg\" width=\"300\"&gt;&lt;/img&gt;&lt;/div&gt;"
            },
            {
                "name": "A3",
                "label": "{{function}}",
                "function": "&lt;div style=\"display:flex; justify-content:center;\"&gt;&lt;img src=\"https://blueberry-assets.oneclick.es/M2_MyM_1a_2.svg\" width=\"300\"&gt;&lt;/img&gt;&lt;/div&gt;"
            },
            {
                "name": "A4",
                "label": "{{function}}",
                "function": "&lt;div style=\"display:flex; justify-content:center;\"&gt;&lt;img src=\"https://blueberry-assets.oneclick.es/M2_MyM_1a_5.svg\" width=\"300\"&gt;&lt;/img&gt;&lt;/div&gt;",
                "incorrect": true
            },
            {
                "name": "A5",
                "label": "{{function}}",
                "function": "&lt;div style=\"display:flex; justify-content:center;\"&gt;&lt;img src=\"https://blueberry-assets.oneclick.es/M2_MyM_1a_3.svg\" width=\"300\"&gt;&lt;/img&gt;&lt;/div&gt;",
                "incorrect": true
            },
            {
                "name": "A6",
                "label": "{{function}}",
                "function": "&lt;div style=\"display:flex; justify-content:center;\"&gt;&lt;img src=\"https://blueberry-assets.oneclick.es/M2_MyM_1a_6.svg\" width=\"300\"&gt;&lt;/img&gt;&lt;/div&gt;",
                "incorrect": true
            }
        ],
        "uniques": true
    },
    "algorithm": {
        "name": "trueFalse",
        "template": "Multiple choice – standard",
        "params": {
            "countCorrect": 1,
            "countIncorrect": 2,
            "showCheckIcon": false,
            "columns": 3
        }
    }
}</v>
      </c>
      <c r="AA354" s="45" t="s">
        <v>1558</v>
      </c>
      <c r="AB354" s="12" t="str">
        <f t="shared" si="2"/>
        <v>M2-MyM-1a-I-1</v>
      </c>
      <c r="AC354" s="12" t="str">
        <f t="shared" si="3"/>
        <v>M2-MyM-1a-I-1-EN</v>
      </c>
      <c r="AD354" s="10" t="s">
        <v>46</v>
      </c>
      <c r="AE354" s="10" t="s">
        <v>521</v>
      </c>
      <c r="AF354" s="10" t="s">
        <v>47</v>
      </c>
      <c r="AG354" s="10" t="s">
        <v>48</v>
      </c>
    </row>
    <row r="355" ht="75.0" customHeight="1">
      <c r="A355" s="6" t="s">
        <v>1553</v>
      </c>
      <c r="B355" s="6" t="s">
        <v>1554</v>
      </c>
      <c r="C355" s="18" t="s">
        <v>34</v>
      </c>
      <c r="D355" s="10" t="s">
        <v>35</v>
      </c>
      <c r="E355" s="6"/>
      <c r="F355" s="8" t="s">
        <v>1559</v>
      </c>
      <c r="G355" s="9"/>
      <c r="H355" s="9"/>
      <c r="I355" s="6" t="s">
        <v>696</v>
      </c>
      <c r="J355" s="10" t="s">
        <v>38</v>
      </c>
      <c r="K355" s="9" t="s">
        <v>660</v>
      </c>
      <c r="L355" s="9" t="s">
        <v>660</v>
      </c>
      <c r="M355" s="28" t="s">
        <v>41</v>
      </c>
      <c r="N355" s="9" t="s">
        <v>1556</v>
      </c>
      <c r="O355" s="9" t="s">
        <v>1556</v>
      </c>
      <c r="P355" s="17"/>
      <c r="Q355" s="18"/>
      <c r="R355" s="17"/>
      <c r="S355" s="17"/>
      <c r="T355" s="17"/>
      <c r="U355" s="17"/>
      <c r="V355" s="17"/>
      <c r="W355" s="17"/>
      <c r="X355" s="18"/>
      <c r="Y355" s="10" t="s">
        <v>1557</v>
      </c>
      <c r="Z355" s="11" t="str">
        <f t="shared" si="1"/>
        <v>{
    "id": "M2-MyM-1a-I-2-EN",
    "stimulus": "&lt;p&gt;Select the length that is measured in meters.&lt;/p&gt;",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"&lt;div style=\"display:flex; justify-content:center;\"&gt;&lt;img src=\"https://blueberry-assets.oneclick.es/M2_MyM_1a_1.svg\" width=\"300\"&gt;&lt;/img&gt;&lt;/div&gt;",
                "incorrect": true
            },
            {
                "name": "A2",
                "label": "{{function}}",
                "function": "&lt;div style=\"display:flex; justify-content:center;\"&gt;&lt;img src=\"https://blueberry-assets.oneclick.es/M2_MyM_1a_4.svg\" width=\"300\"&gt;&lt;/img&gt;&lt;/div&gt;",
                "incorrect": true
            },
            {
                "name": "A3",
                "label": "{{function}}",
                "function": "&lt;div style=\"display:flex; justify-content:center;\"&gt;&lt;img src=\"https://blueberry-assets.oneclick.es/M2_MyM_1a_2.svg\" width=\"300\"&gt;&lt;/img&gt;&lt;/div&gt;",
                "incorrect": true
            },
            {
                "name": "A4",
                "label": "{{function}}",
                "function": "&lt;div style=\"display:flex; justify-content:center;\"&gt;&lt;img src=\"https://blueberry-assets.oneclick.es/M2_MyM_1a_5.svg\" width=\"300\"&gt;&lt;/img&gt;&lt;/div&gt;"
            },
            {
                "name": "A5",
                "label": "{{function}}",
                "function": "&lt;div style=\"display:flex; justify-content:center;\"&gt;&lt;img src=\"https://blueberry-assets.oneclick.es/M2_MyM_1a_3.svg\" width=\"300\"&gt;&lt;/img&gt;&lt;/div&gt;"
            },
            {
                "name": "A6",
                "label": "{{function}}",
                "function": "&lt;div style=\"display:flex; justify-content:center;\"&gt;&lt;img src=\"https://blueberry-assets.oneclick.es/M2_MyM_1a_6.svg\" width=\"300\"&gt;&lt;/img&gt;&lt;/div&gt;"
            }
        ],
        "uniques": true
    },
    "algorithm": {
        "name": "trueFalse",
        "template": "Multiple choice – standard",
        "params": {
            "countCorrect": 1,
            "countIncorrect": 2,
            "showCheckIcon": false,
            "columns": 3
        }
    }
}</v>
      </c>
      <c r="AA355" s="14" t="s">
        <v>1560</v>
      </c>
      <c r="AB355" s="12" t="str">
        <f t="shared" si="2"/>
        <v>M2-MyM-1a-I-2</v>
      </c>
      <c r="AC355" s="12" t="str">
        <f t="shared" si="3"/>
        <v>M2-MyM-1a-I-2-EN</v>
      </c>
      <c r="AD355" s="10" t="s">
        <v>46</v>
      </c>
      <c r="AE355" s="10" t="s">
        <v>521</v>
      </c>
      <c r="AF355" s="10" t="s">
        <v>47</v>
      </c>
      <c r="AG355" s="10" t="s">
        <v>48</v>
      </c>
    </row>
    <row r="356" ht="75.0" customHeight="1">
      <c r="A356" s="6" t="s">
        <v>1553</v>
      </c>
      <c r="B356" s="6" t="s">
        <v>1554</v>
      </c>
      <c r="C356" s="18" t="s">
        <v>54</v>
      </c>
      <c r="D356" s="7" t="s">
        <v>35</v>
      </c>
      <c r="E356" s="6"/>
      <c r="F356" s="9" t="s">
        <v>1561</v>
      </c>
      <c r="G356" s="9" t="s">
        <v>1562</v>
      </c>
      <c r="H356" s="9"/>
      <c r="I356" s="6" t="s">
        <v>671</v>
      </c>
      <c r="J356" s="6" t="s">
        <v>75</v>
      </c>
      <c r="K356" s="9" t="s">
        <v>85</v>
      </c>
      <c r="L356" s="9" t="s">
        <v>1563</v>
      </c>
      <c r="M356" s="28" t="s">
        <v>41</v>
      </c>
      <c r="N356" s="9" t="s">
        <v>1556</v>
      </c>
      <c r="O356" s="9" t="s">
        <v>1556</v>
      </c>
      <c r="P356" s="17"/>
      <c r="Q356" s="18"/>
      <c r="R356" s="17"/>
      <c r="S356" s="17"/>
      <c r="T356" s="17"/>
      <c r="U356" s="17"/>
      <c r="V356" s="17"/>
      <c r="W356" s="17"/>
      <c r="X356" s="18"/>
      <c r="Y356" s="10" t="s">
        <v>1557</v>
      </c>
      <c r="Z356" s="11" t="str">
        <f t="shared" si="1"/>
        <v>{
    "id": "M2-MyM-1a-E-1-EN",
    "stimulus": "&lt;p&gt;Complete this sentence.&lt;/p&gt;",
    "template": "&lt;p&gt;A bus is 10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v>
      </c>
      <c r="AA356" s="14" t="s">
        <v>1564</v>
      </c>
      <c r="AB356" s="12" t="str">
        <f t="shared" si="2"/>
        <v>M2-MyM-1a-E-1</v>
      </c>
      <c r="AC356" s="12" t="str">
        <f t="shared" si="3"/>
        <v>M2-MyM-1a-E-1-EN</v>
      </c>
      <c r="AD356" s="10" t="s">
        <v>46</v>
      </c>
      <c r="AE356" s="18"/>
      <c r="AF356" s="10" t="s">
        <v>47</v>
      </c>
      <c r="AG356" s="10" t="s">
        <v>48</v>
      </c>
    </row>
    <row r="357" ht="75.0" customHeight="1">
      <c r="A357" s="6" t="s">
        <v>1553</v>
      </c>
      <c r="B357" s="6" t="s">
        <v>1554</v>
      </c>
      <c r="C357" s="18" t="s">
        <v>54</v>
      </c>
      <c r="D357" s="7" t="s">
        <v>35</v>
      </c>
      <c r="E357" s="6"/>
      <c r="F357" s="9" t="s">
        <v>1561</v>
      </c>
      <c r="G357" s="9" t="s">
        <v>1565</v>
      </c>
      <c r="H357" s="9"/>
      <c r="I357" s="6" t="s">
        <v>671</v>
      </c>
      <c r="J357" s="6" t="s">
        <v>75</v>
      </c>
      <c r="K357" s="9" t="s">
        <v>85</v>
      </c>
      <c r="L357" s="9" t="s">
        <v>1563</v>
      </c>
      <c r="M357" s="28" t="s">
        <v>41</v>
      </c>
      <c r="N357" s="9" t="s">
        <v>1556</v>
      </c>
      <c r="O357" s="9" t="s">
        <v>1556</v>
      </c>
      <c r="P357" s="17"/>
      <c r="Q357" s="18"/>
      <c r="R357" s="17"/>
      <c r="S357" s="17"/>
      <c r="T357" s="17"/>
      <c r="U357" s="17"/>
      <c r="V357" s="17"/>
      <c r="W357" s="17"/>
      <c r="X357" s="18"/>
      <c r="Y357" s="10" t="s">
        <v>1557</v>
      </c>
      <c r="Z357" s="11" t="str">
        <f t="shared" si="1"/>
        <v>{
    "id": "M2-MyM-1a-E-2-EN",
    "stimulus": "&lt;p&gt;Complete this sentence.&lt;/p&gt;",
    "template": "&lt;p&gt;My room is 3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"group": 1
            },
            {
                "name": "A2",
                "label": "{{function}}",
                "function": "centimeters",
                "incorrect": true,
                "group": 1
            }
        ],
        "uniques": true
    },
    "algorithm": {
        "name": "groupResponses",
        "template": "Cloze with drop down"
    }
}</v>
      </c>
      <c r="AA357" s="14" t="s">
        <v>1566</v>
      </c>
      <c r="AB357" s="12" t="str">
        <f t="shared" si="2"/>
        <v>M2-MyM-1a-E-2</v>
      </c>
      <c r="AC357" s="12" t="str">
        <f t="shared" si="3"/>
        <v>M2-MyM-1a-E-2-EN</v>
      </c>
      <c r="AD357" s="10" t="s">
        <v>46</v>
      </c>
      <c r="AE357" s="18"/>
      <c r="AF357" s="10" t="s">
        <v>47</v>
      </c>
      <c r="AG357" s="10" t="s">
        <v>48</v>
      </c>
    </row>
    <row r="358" ht="75.0" customHeight="1">
      <c r="A358" s="6" t="s">
        <v>1553</v>
      </c>
      <c r="B358" s="6" t="s">
        <v>1554</v>
      </c>
      <c r="C358" s="18" t="s">
        <v>54</v>
      </c>
      <c r="D358" s="7" t="s">
        <v>35</v>
      </c>
      <c r="E358" s="6"/>
      <c r="F358" s="9" t="s">
        <v>1561</v>
      </c>
      <c r="G358" s="9" t="s">
        <v>1567</v>
      </c>
      <c r="H358" s="9"/>
      <c r="I358" s="6" t="s">
        <v>671</v>
      </c>
      <c r="J358" s="6" t="s">
        <v>75</v>
      </c>
      <c r="K358" s="9" t="s">
        <v>85</v>
      </c>
      <c r="L358" s="9" t="s">
        <v>1568</v>
      </c>
      <c r="M358" s="28" t="s">
        <v>41</v>
      </c>
      <c r="N358" s="9" t="s">
        <v>1556</v>
      </c>
      <c r="O358" s="9" t="s">
        <v>1556</v>
      </c>
      <c r="P358" s="17"/>
      <c r="Q358" s="18"/>
      <c r="R358" s="17"/>
      <c r="S358" s="17"/>
      <c r="T358" s="17"/>
      <c r="U358" s="17"/>
      <c r="V358" s="17"/>
      <c r="W358" s="17"/>
      <c r="X358" s="18"/>
      <c r="Y358" s="10" t="s">
        <v>1557</v>
      </c>
      <c r="Z358" s="11" t="str">
        <f t="shared" si="1"/>
        <v>{
    "id": "M2-MyM-1a-E-3-EN",
    "stimulus": "&lt;p&gt;Complete this sentence.&lt;/p&gt;",
    "template": "&lt;p&gt;The kitchen stool is 48 {{response}} high.&lt;/p&gt;",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v>
      </c>
      <c r="AA358" s="14" t="s">
        <v>1569</v>
      </c>
      <c r="AB358" s="12" t="str">
        <f t="shared" si="2"/>
        <v>M2-MyM-1a-E-3</v>
      </c>
      <c r="AC358" s="12" t="str">
        <f t="shared" si="3"/>
        <v>M2-MyM-1a-E-3-EN</v>
      </c>
      <c r="AD358" s="10" t="s">
        <v>46</v>
      </c>
      <c r="AE358" s="18"/>
      <c r="AF358" s="10" t="s">
        <v>47</v>
      </c>
      <c r="AG358" s="10" t="s">
        <v>48</v>
      </c>
    </row>
    <row r="359" ht="75.0" customHeight="1">
      <c r="A359" s="6" t="s">
        <v>1553</v>
      </c>
      <c r="B359" s="6" t="s">
        <v>1554</v>
      </c>
      <c r="C359" s="18" t="s">
        <v>54</v>
      </c>
      <c r="D359" s="7" t="s">
        <v>35</v>
      </c>
      <c r="E359" s="6"/>
      <c r="F359" s="9" t="s">
        <v>1561</v>
      </c>
      <c r="G359" s="9" t="s">
        <v>1570</v>
      </c>
      <c r="H359" s="9"/>
      <c r="I359" s="6" t="s">
        <v>671</v>
      </c>
      <c r="J359" s="6" t="s">
        <v>75</v>
      </c>
      <c r="K359" s="9" t="s">
        <v>85</v>
      </c>
      <c r="L359" s="9" t="s">
        <v>1568</v>
      </c>
      <c r="M359" s="28" t="s">
        <v>41</v>
      </c>
      <c r="N359" s="9" t="s">
        <v>1556</v>
      </c>
      <c r="O359" s="9" t="s">
        <v>1556</v>
      </c>
      <c r="P359" s="17"/>
      <c r="Q359" s="18"/>
      <c r="R359" s="17"/>
      <c r="S359" s="17"/>
      <c r="T359" s="17"/>
      <c r="U359" s="17"/>
      <c r="V359" s="17"/>
      <c r="W359" s="17"/>
      <c r="X359" s="18"/>
      <c r="Y359" s="10" t="s">
        <v>1557</v>
      </c>
      <c r="Z359" s="11" t="str">
        <f t="shared" si="1"/>
        <v>{
    "id": "M2-MyM-1a-E-4-EN",
    "stimulus": "&lt;p&gt;Complete this sentence.&lt;/p&gt;",
    "template": "&lt;p&gt;A comb is 28 {{response}} long.&lt;/p&gt;",
    "hint": "&lt;p&gt;&lt;b&gt;Small&lt;/b&gt; lengths can be measured in &lt;b&gt;centimeters.&lt;/b&gt;&lt;p&gt;&lt;b&gt;Large&lt;/b&gt; lengths, in &lt;b&gt;meters&lt;/b&gt;.&lt;/p&gt;",
    "feedback": "&lt;p&gt;&lt;b&gt;Small&lt;/b&gt; lengths can be measured in &lt;b&gt;centimeters.&lt;/b&gt;&lt;p&gt;&lt;b&gt;Large&lt;/b&gt; lengths, in &lt;b&gt;meters&lt;/b&gt;.&lt;/p&gt;",
    "seed": {
        "parameters": [],
        "calculated": [
            {
                "name": "A1",
                "label": "{{function}}",
                "function": "meters",
                "incorrect": true,
                "group": 1
            },
            {
                "name": "A2",
                "label": "{{function}}",
                "function": "centimeters",
                "group": 1
            }
        ],
        "uniques": true
    },
    "algorithm": {
        "name": "groupResponses",
        "template": "Cloze with drop down"
    }
}</v>
      </c>
      <c r="AA359" s="14" t="s">
        <v>1571</v>
      </c>
      <c r="AB359" s="12" t="str">
        <f t="shared" si="2"/>
        <v>M2-MyM-1a-E-4</v>
      </c>
      <c r="AC359" s="12" t="str">
        <f t="shared" si="3"/>
        <v>M2-MyM-1a-E-4-EN</v>
      </c>
      <c r="AD359" s="10" t="s">
        <v>46</v>
      </c>
      <c r="AE359" s="18"/>
      <c r="AF359" s="10" t="s">
        <v>47</v>
      </c>
      <c r="AG359" s="10" t="s">
        <v>48</v>
      </c>
    </row>
    <row r="360" ht="75.0" customHeight="1">
      <c r="A360" s="6" t="s">
        <v>1572</v>
      </c>
      <c r="B360" s="6" t="s">
        <v>1573</v>
      </c>
      <c r="C360" s="18" t="s">
        <v>34</v>
      </c>
      <c r="D360" s="10" t="s">
        <v>35</v>
      </c>
      <c r="E360" s="6"/>
      <c r="F360" s="8" t="s">
        <v>1574</v>
      </c>
      <c r="G360" s="9"/>
      <c r="H360" s="9"/>
      <c r="I360" s="6" t="s">
        <v>696</v>
      </c>
      <c r="J360" s="6" t="s">
        <v>38</v>
      </c>
      <c r="K360" s="9" t="s">
        <v>660</v>
      </c>
      <c r="L360" s="9" t="s">
        <v>660</v>
      </c>
      <c r="M360" s="28" t="s">
        <v>41</v>
      </c>
      <c r="N360" s="9" t="s">
        <v>1575</v>
      </c>
      <c r="O360" s="9" t="s">
        <v>1575</v>
      </c>
      <c r="P360" s="17"/>
      <c r="Q360" s="18"/>
      <c r="R360" s="17"/>
      <c r="S360" s="17"/>
      <c r="T360" s="17"/>
      <c r="U360" s="17"/>
      <c r="V360" s="17"/>
      <c r="W360" s="17"/>
      <c r="X360" s="18"/>
      <c r="Y360" s="10" t="s">
        <v>1557</v>
      </c>
      <c r="Z360" s="11" t="str">
        <f t="shared" si="1"/>
        <v>{
    "id": "M2-MyM-1b-I-1-EN",
    "stimulus": "&lt;p&gt;Look at the images and select the longest animal.&lt;/p&gt;",
    "hint": "&lt;p&gt;Small objects can be measured in centimeters.&lt;/p&gt;&lt;p&gt;Large objects, in meters.&lt;/p&gt;",
    "feedback": "&lt;p&gt;Small objects can be measured in centimeters.&lt;/p&gt;&lt;p&gt;Large objects, in meters.&lt;/p&gt;",
    "seed": {
        "parameters": [],
        "calculated": [
            {
                "name": "A1",
                "label": "{{function}}",
                "function": "&lt;div style=\"display:flex; justify-content:center;\"&gt;&lt;img src=\"https://blueberry-assets.oneclick.es/M2_MyM_1b_1.svg\" width=\"200\"&gt;&lt;/img&gt;&lt;/div&gt;"
            },
            {
                "name": "A2",
                "label": "{{function}}",
                "function": "&lt;div style=\"display:flex; justify-content:center;\"&gt;&lt;img src=\"https://blueberry-assets.oneclick.es/M2_MyM_1b_2.svg\" width=\"200\"&gt;&lt;/img&gt;&lt;/div&gt;"
            },
            {
                "name": "A3",
                "label": "{{function}}",
                "function": "&lt;div style=\"display:flex; justify-content:center;\"&gt;&lt;img src=\"https://blueberry-assets.oneclick.es/M2_MyM_1b_3.svg\" width=\"200\"&gt;&lt;/img&gt;&lt;/div&gt;"
            },
            {
                "name": "A4",
                "label": "{{function}}",
                "function": "&lt;div style=\"display:flex; justify-content:center;\"&gt;&lt;img src=\"https://blueberry-assets.oneclick.es/M2_NyO_2a_2a.svg\" width=\"200\"&gt;&lt;/img&gt;&lt;/div&gt;",
                "incorrect": true
            },
            {
                "name": "TO 5",
                "label": "{{function}}",
                "function": "&lt;div style=\"display:flex; justify-content:center;\"&gt;&lt;img src=\"https://blueberry-assets.oneclick.es/M2_NyO_19a_4.svg\" width=\"200\"&gt;&lt;/img&gt;&lt;/div&gt;",
                "incorrect": true
            },
            {
                "name": "A6",
                "label": "{{function}}",
                "function": "&lt;div style=\"display:flex; justify-content:center;\"&gt;&lt;img src=\"https://blueberry-assets.oneclick.es/M2_MyM_3d_15.svg\" width=\"200\"&gt;&lt;/img&gt;&lt;/div&gt;",
                "incorrect": true
            }
        ],
        "uniques": true
    },
    "algorithm": {
        "name": "trueFalse",
        "template": "Multiple choice – standard",
        "params": {
            "countCorrect": 1,
            "countIncorrect": 2,
            "showCheckIcon": false,
            "columns": 3
        }
    }
}</v>
      </c>
      <c r="AA360" s="14" t="s">
        <v>1576</v>
      </c>
      <c r="AB360" s="12" t="str">
        <f t="shared" si="2"/>
        <v>M2-MyM-1b-I-1</v>
      </c>
      <c r="AC360" s="12" t="str">
        <f t="shared" si="3"/>
        <v>M2-MyM-1b-I-1-EN</v>
      </c>
      <c r="AD360" s="10" t="s">
        <v>46</v>
      </c>
      <c r="AE360" s="10" t="s">
        <v>521</v>
      </c>
      <c r="AF360" s="10" t="s">
        <v>47</v>
      </c>
      <c r="AG360" s="10" t="s">
        <v>48</v>
      </c>
    </row>
    <row r="361" ht="75.0" customHeight="1">
      <c r="A361" s="6" t="s">
        <v>1572</v>
      </c>
      <c r="B361" s="6" t="s">
        <v>1573</v>
      </c>
      <c r="C361" s="18" t="s">
        <v>34</v>
      </c>
      <c r="D361" s="10" t="s">
        <v>35</v>
      </c>
      <c r="E361" s="6"/>
      <c r="F361" s="8" t="s">
        <v>1577</v>
      </c>
      <c r="G361" s="9"/>
      <c r="H361" s="9"/>
      <c r="I361" s="10" t="s">
        <v>696</v>
      </c>
      <c r="J361" s="6" t="s">
        <v>38</v>
      </c>
      <c r="K361" s="9" t="s">
        <v>660</v>
      </c>
      <c r="L361" s="9" t="s">
        <v>660</v>
      </c>
      <c r="M361" s="28" t="s">
        <v>41</v>
      </c>
      <c r="N361" s="8" t="s">
        <v>1578</v>
      </c>
      <c r="O361" s="8" t="s">
        <v>1578</v>
      </c>
      <c r="P361" s="17"/>
      <c r="Q361" s="18"/>
      <c r="R361" s="17"/>
      <c r="S361" s="17"/>
      <c r="T361" s="17"/>
      <c r="U361" s="17"/>
      <c r="V361" s="17"/>
      <c r="W361" s="17"/>
      <c r="X361" s="18"/>
      <c r="Y361" s="10" t="s">
        <v>1557</v>
      </c>
      <c r="Z361" s="11" t="str">
        <f t="shared" si="1"/>
        <v>{
    "id": "M2-MyM-1b-I-2-EN",
    "stimulus": "&lt;p&gt;Look at the images and select the plant with the shortest length.&lt;/p&gt;",
    "hint": "&lt;p&gt;The plant with smaller length is the shortest.&lt;/p&gt;",
    "feedback": "&lt;p&gt;The plant with smaller length is the shortest.&lt;/p&gt;",
    "seed": {
        "parameters": [],
        "calculated": [
            {
                "name": "A1",
                "label": "{{function}}",
                "function": "&lt;div style=\"display:flex; justify-content:center;\"&gt;&lt;img src=\"https://blueberry-assets.oneclick.es/M2_MyM_1b_4.svg\" width=\"150\"&gt;&lt;/img&gt;&lt;/div&gt;",
                "incorrect": true
            },
            {
                "name": "A2",
                "label": "{{function}}",
                "function": "&lt;div style=\"display:flex; justify-content:center;\"&gt;&lt;img src=\"https://blueberry-assets.oneclick.es/M2_MyM_1b_5.svg\" width=\"150\"&gt;&lt;/img&gt;&lt;/div&gt;",
                "incorrect": true
            },
            {
                "name": "A3",
                "label": "{{function}}",
                "function": "&lt;div style=\"display:flex; justify-content:center;\"&gt;&lt;img src=\"https://blueberry-assets.oneclick.es/M2_MyM_1b_6.svg\" width=\"150\"&gt;&lt;/img&gt;&lt;/div&gt;"
            }
        ],
        "uniques": true
    },
    "algorithm": {
        "name": "trueFalse",
        "template": "Multiple choice – standard",
        "params": {
            "countCorrect": 1,
            "countIncorrect": 2,
            "showCheckIcon": false,
            "columns": 3
        }
    }
}</v>
      </c>
      <c r="AA361" s="14" t="s">
        <v>1579</v>
      </c>
      <c r="AB361" s="12" t="str">
        <f t="shared" si="2"/>
        <v>M2-MyM-1b-I-2</v>
      </c>
      <c r="AC361" s="12" t="str">
        <f t="shared" si="3"/>
        <v>M2-MyM-1b-I-2-EN</v>
      </c>
      <c r="AD361" s="10" t="s">
        <v>46</v>
      </c>
      <c r="AE361" s="10" t="s">
        <v>521</v>
      </c>
      <c r="AF361" s="10" t="s">
        <v>47</v>
      </c>
      <c r="AG361" s="10" t="s">
        <v>48</v>
      </c>
    </row>
    <row r="362" ht="75.0" customHeight="1">
      <c r="A362" s="6" t="s">
        <v>1572</v>
      </c>
      <c r="B362" s="6" t="s">
        <v>1573</v>
      </c>
      <c r="C362" s="18" t="s">
        <v>54</v>
      </c>
      <c r="D362" s="10" t="s">
        <v>35</v>
      </c>
      <c r="E362" s="6"/>
      <c r="F362" s="8" t="s">
        <v>1580</v>
      </c>
      <c r="G362" s="9" t="s">
        <v>1581</v>
      </c>
      <c r="H362" s="9"/>
      <c r="I362" s="6" t="s">
        <v>696</v>
      </c>
      <c r="J362" s="10" t="s">
        <v>75</v>
      </c>
      <c r="K362" s="9" t="s">
        <v>660</v>
      </c>
      <c r="L362" s="9" t="s">
        <v>1582</v>
      </c>
      <c r="M362" s="28" t="s">
        <v>41</v>
      </c>
      <c r="N362" s="8" t="s">
        <v>1583</v>
      </c>
      <c r="O362" s="8" t="s">
        <v>1583</v>
      </c>
      <c r="P362" s="17"/>
      <c r="Q362" s="18"/>
      <c r="R362" s="17"/>
      <c r="S362" s="17"/>
      <c r="T362" s="17"/>
      <c r="U362" s="17"/>
      <c r="V362" s="17"/>
      <c r="W362" s="17"/>
      <c r="X362" s="18"/>
      <c r="Y362" s="10" t="s">
        <v>1557</v>
      </c>
      <c r="Z362" s="11" t="str">
        <f t="shared" si="1"/>
        <v>{
    "id": "M2-MyM-1b-E-1-EN",
    "stimulus": "&lt;p&gt;Look at the pictures and complete the sentence.&lt;/p&gt;&lt;div style=\"display:flex; justify-content:center;\"&gt;&lt;img src=\"https://blueberry-assets.oneclick.es/M2_MyM_1d_2.svg\" width=\"150\"&gt;&lt;/img&gt;&lt;img src=\"https://blueberry-assets.oneclick.es/M2_G_1d_8.svg\" width=\"150\"&gt;&lt;/img&gt;&lt;img src=\"https://blueberry-assets.oneclick.es/M2_MyM_3d_1.svg\" width=\"150\"&gt;&lt;/img&gt;&lt;/div&gt;",
    "template": "The longest object is the {{response}}.",
    "hint": "&lt;p&gt;One object has a greater length than another when it is longer.&lt;/p&gt;",
    "feedback": "&lt;p&gt;One object has a greater length than another when it is longer.&lt;/p&gt;",
    "seed": {
        "parameters": [],
        "calculated": [
            {
                "name": "A1",
                "label": "{{function}}",
                "function": "building",
                "group": 1
            },
            {
                "name": "A2",
                "label": "{{function}}",
                "function": "horse",
                "group": 1,
                "incorrect": true
            },
            {
                "name": "A3",
                "label": "{{function}}",
                "function": "table",
                "group": 1,
                "incorrect": true
            }
        ],
        "uniques": true
    },
    "algorithm": {
        "name": "groupResponses",
        "template": "Cloze with drop down"
    }
}</v>
      </c>
      <c r="AA362" s="14" t="s">
        <v>1584</v>
      </c>
      <c r="AB362" s="12" t="str">
        <f t="shared" si="2"/>
        <v>M2-MyM-1b-E-1</v>
      </c>
      <c r="AC362" s="12" t="str">
        <f t="shared" si="3"/>
        <v>M2-MyM-1b-E-1-EN</v>
      </c>
      <c r="AD362" s="10" t="s">
        <v>46</v>
      </c>
      <c r="AE362" s="18"/>
      <c r="AF362" s="10" t="s">
        <v>47</v>
      </c>
      <c r="AG362" s="10" t="s">
        <v>48</v>
      </c>
    </row>
    <row r="363" ht="75.0" customHeight="1">
      <c r="A363" s="6" t="s">
        <v>1572</v>
      </c>
      <c r="B363" s="6" t="s">
        <v>1573</v>
      </c>
      <c r="C363" s="18" t="s">
        <v>54</v>
      </c>
      <c r="D363" s="10" t="s">
        <v>35</v>
      </c>
      <c r="E363" s="6"/>
      <c r="F363" s="8" t="s">
        <v>1585</v>
      </c>
      <c r="G363" s="9" t="s">
        <v>1586</v>
      </c>
      <c r="H363" s="9"/>
      <c r="I363" s="6" t="s">
        <v>696</v>
      </c>
      <c r="J363" s="10" t="s">
        <v>75</v>
      </c>
      <c r="K363" s="9" t="s">
        <v>660</v>
      </c>
      <c r="L363" s="8" t="s">
        <v>1587</v>
      </c>
      <c r="M363" s="28" t="s">
        <v>41</v>
      </c>
      <c r="N363" s="8" t="s">
        <v>1588</v>
      </c>
      <c r="O363" s="8" t="s">
        <v>1588</v>
      </c>
      <c r="P363" s="17"/>
      <c r="Q363" s="18"/>
      <c r="R363" s="17"/>
      <c r="S363" s="17"/>
      <c r="T363" s="17"/>
      <c r="U363" s="17"/>
      <c r="V363" s="17"/>
      <c r="W363" s="17"/>
      <c r="X363" s="18"/>
      <c r="Y363" s="10" t="s">
        <v>1557</v>
      </c>
      <c r="Z363" s="11" t="str">
        <f t="shared" si="1"/>
        <v>{
    "id": "M2-MyM-1b-E-2-EN",
    "stimulus": "&lt;p&gt;Look at the pictures and complete the sentence.&lt;/p&gt;&lt;div style=\"display:flex; justify-content:center;\"&gt;&lt;img src=\"https://blueberry-assets.oneclick.es/M2_NyO_20a_7.svg\" width=\"150\"&gt;&lt;/img&gt;&lt;img src=\"https://blueberry-assets.oneclick.es/M2_NyO_20a_10.svg\" width=\"150\"&gt;&lt;/img&gt;&lt;img src=\"https://blueberry-assets.oneclick.es/M2_MyM_3d_12.svg\" width=\"150\"&gt;&lt;/img&gt;&lt;/div&gt;",
    "template": "The object with the shortest length is the {{response}}.",
    "hint": "&lt;p&gt;One object has a smaller length than another when it is shorter.&lt;/p&gt;",
    "feedback": "&lt;p&gt;One object has a smaller length than another when it is shorter.&lt;/p&gt;",
    "seed": {
        "parameters": [],
        "calculated": [
            {
                "name": "A1",
                "label": "{{function}}",
                "function": "cup",
                "group": 1
            },
            {
                "name": "A2",
                "label": "{{function}}",
                "function": "fork",
                "group": 1,
                "incorrect": true
            },
            {
                "name": "A3",
                "label": "{{function}}",
                "function": "television",
                "group": 1,
                "incorrect": true
            }
        ],
        "uniques": true
    },
    "algorithm": {
        "name": "groupResponses",
        "template": "Cloze with drop down"
    }
}</v>
      </c>
      <c r="AA363" s="14" t="s">
        <v>1589</v>
      </c>
      <c r="AB363" s="12" t="str">
        <f t="shared" si="2"/>
        <v>M2-MyM-1b-E-2</v>
      </c>
      <c r="AC363" s="12" t="str">
        <f t="shared" si="3"/>
        <v>M2-MyM-1b-E-2-EN</v>
      </c>
      <c r="AD363" s="10" t="s">
        <v>46</v>
      </c>
      <c r="AE363" s="18"/>
      <c r="AF363" s="10" t="s">
        <v>47</v>
      </c>
      <c r="AG363" s="10" t="s">
        <v>48</v>
      </c>
    </row>
    <row r="364" ht="75.0" customHeight="1">
      <c r="A364" s="6" t="s">
        <v>1572</v>
      </c>
      <c r="B364" s="6" t="s">
        <v>1573</v>
      </c>
      <c r="C364" s="18" t="s">
        <v>54</v>
      </c>
      <c r="D364" s="10" t="s">
        <v>35</v>
      </c>
      <c r="E364" s="6"/>
      <c r="F364" s="8" t="s">
        <v>1590</v>
      </c>
      <c r="G364" s="9" t="s">
        <v>1591</v>
      </c>
      <c r="H364" s="9"/>
      <c r="I364" s="6" t="s">
        <v>696</v>
      </c>
      <c r="J364" s="10" t="s">
        <v>75</v>
      </c>
      <c r="K364" s="9" t="s">
        <v>660</v>
      </c>
      <c r="L364" s="8" t="s">
        <v>1592</v>
      </c>
      <c r="M364" s="28" t="s">
        <v>41</v>
      </c>
      <c r="N364" s="8" t="s">
        <v>1583</v>
      </c>
      <c r="O364" s="8" t="s">
        <v>1583</v>
      </c>
      <c r="P364" s="17"/>
      <c r="Q364" s="18"/>
      <c r="R364" s="17"/>
      <c r="S364" s="17"/>
      <c r="T364" s="17"/>
      <c r="U364" s="17"/>
      <c r="V364" s="17"/>
      <c r="W364" s="17"/>
      <c r="X364" s="18"/>
      <c r="Y364" s="10" t="s">
        <v>1557</v>
      </c>
      <c r="Z364" s="11" t="str">
        <f t="shared" si="1"/>
        <v>{
    "id": "M2-MyM-1b-E-3-EN",
    "stimulus": "&lt;p&gt;Look at the pictures and complete the sentence.&lt;/p&gt;&lt;div style=\"display:flex; justify-content:center;\"&gt;&lt;img src=\"https://blueberry-assets.oneclick.es/M2_EyP_1b_1.svg\" width=\"150\"&gt;&lt;/img&gt;&lt;img src=\"https://blueberry-assets.oneclick.es/M2_EyP_1b_2.svg\" width=\"150\"&gt;&lt;/img&gt;&lt;img src=\"https://blueberry-assets.oneclick.es/M2_EyP_1b_3.svg\" width=\"150\"&gt;&lt;/img&gt;&lt;/div&gt;",
    "template": "The longest vehicle is the {{response}}.",
    "hint": "&lt;p&gt;One object has a greater length than another when it is longer.&lt;/p&gt;",
    "feedback": "&lt;p&gt;One object has a greater length than another when it is longer.&lt;/p&gt;",
    "seed": {
        "parameters": [],
        "calculated": [
            {
                "name": "A1",
                "label": "{{function}}",
                "function": "bus",
                "group": 1
            },
            {
                "name": "A2",
                "label": "{{function}}",
                "function": "car",
                "group": 1,
                "incorrect": true
            },
            {
                "name": "A3",
                "label": "{{function}}",
                "function": "bike",
                "group": 1,
                "incorrect": true
            }
        ],
        "uniques": true
    },
    "algorithm": {
        "name": "groupResponses",
        "template": "Cloze with drop down"
    }
}</v>
      </c>
      <c r="AA364" s="14" t="s">
        <v>1593</v>
      </c>
      <c r="AB364" s="12" t="str">
        <f t="shared" si="2"/>
        <v>M2-MyM-1b-E-3</v>
      </c>
      <c r="AC364" s="12" t="str">
        <f t="shared" si="3"/>
        <v>M2-MyM-1b-E-3-EN</v>
      </c>
      <c r="AD364" s="10" t="s">
        <v>46</v>
      </c>
      <c r="AE364" s="18"/>
      <c r="AF364" s="10" t="s">
        <v>47</v>
      </c>
      <c r="AG364" s="10" t="s">
        <v>48</v>
      </c>
    </row>
    <row r="365" ht="75.0" customHeight="1">
      <c r="A365" s="6" t="s">
        <v>1594</v>
      </c>
      <c r="B365" s="6" t="s">
        <v>1595</v>
      </c>
      <c r="C365" s="18" t="s">
        <v>34</v>
      </c>
      <c r="D365" s="7" t="s">
        <v>35</v>
      </c>
      <c r="E365" s="6"/>
      <c r="F365" s="8" t="s">
        <v>1596</v>
      </c>
      <c r="G365" s="8" t="s">
        <v>1597</v>
      </c>
      <c r="H365" s="9"/>
      <c r="I365" s="6" t="s">
        <v>696</v>
      </c>
      <c r="J365" s="6" t="s">
        <v>75</v>
      </c>
      <c r="K365" s="9"/>
      <c r="L365" s="8" t="s">
        <v>1598</v>
      </c>
      <c r="M365" s="10" t="s">
        <v>41</v>
      </c>
      <c r="N365" s="10" t="s">
        <v>1599</v>
      </c>
      <c r="O365" s="10" t="s">
        <v>1599</v>
      </c>
      <c r="P365" s="17"/>
      <c r="Q365" s="18"/>
      <c r="R365" s="17"/>
      <c r="S365" s="17"/>
      <c r="T365" s="17"/>
      <c r="U365" s="17"/>
      <c r="V365" s="17"/>
      <c r="W365" s="17"/>
      <c r="X365" s="18"/>
      <c r="Y365" s="10" t="s">
        <v>1557</v>
      </c>
      <c r="Z365" s="11" t="str">
        <f t="shared" si="1"/>
        <v>{
    "id": "M2-MyM-1c-I-1-EN",
    "stimulus": "&lt;p&gt;How many palms is the length of the bed?&lt;/p&gt;&lt;div style=\"display:flex; justify-content:center;\"&gt;&lt;img src=\"https://blueberry-assets.oneclick.es/M2_MyM_1c_2.svg\"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"5",
                "group": 1
            },
            {
                "name": "A2",
                "label": "{{function}}",
                "function": "6",
                "incorrect": true,
                "group": 1
            },
            {
                "name": "A3",
                "label": "{{function}}",
                "function": "8",
                "incorrect": true,
                "group": 1
            }
        ],
        "uniques": true
    },
    "algorithm": {
        "name": "groupResponses",
        "template": "Cloze with drop down"
    }
}</v>
      </c>
      <c r="AA365" s="45" t="s">
        <v>1600</v>
      </c>
      <c r="AB365" s="12" t="str">
        <f t="shared" si="2"/>
        <v>M2-MyM-1c-I-1</v>
      </c>
      <c r="AC365" s="12" t="str">
        <f t="shared" si="3"/>
        <v>M2-MyM-1c-I-1-EN</v>
      </c>
      <c r="AD365" s="10" t="s">
        <v>46</v>
      </c>
      <c r="AE365" s="10" t="s">
        <v>521</v>
      </c>
      <c r="AF365" s="10" t="s">
        <v>47</v>
      </c>
      <c r="AG365" s="10" t="s">
        <v>48</v>
      </c>
    </row>
    <row r="366" ht="75.0" customHeight="1">
      <c r="A366" s="6" t="s">
        <v>1594</v>
      </c>
      <c r="B366" s="6" t="s">
        <v>1595</v>
      </c>
      <c r="C366" s="18" t="s">
        <v>34</v>
      </c>
      <c r="D366" s="7" t="s">
        <v>35</v>
      </c>
      <c r="E366" s="6"/>
      <c r="F366" s="8" t="s">
        <v>1601</v>
      </c>
      <c r="G366" s="9" t="s">
        <v>1602</v>
      </c>
      <c r="H366" s="9"/>
      <c r="I366" s="6" t="s">
        <v>696</v>
      </c>
      <c r="J366" s="6" t="s">
        <v>75</v>
      </c>
      <c r="K366" s="9"/>
      <c r="L366" s="9" t="s">
        <v>1603</v>
      </c>
      <c r="M366" s="28" t="s">
        <v>41</v>
      </c>
      <c r="N366" s="6" t="s">
        <v>1604</v>
      </c>
      <c r="O366" s="6" t="s">
        <v>1604</v>
      </c>
      <c r="P366" s="17"/>
      <c r="Q366" s="18"/>
      <c r="R366" s="17"/>
      <c r="S366" s="17"/>
      <c r="T366" s="17"/>
      <c r="U366" s="17"/>
      <c r="V366" s="17"/>
      <c r="W366" s="17"/>
      <c r="X366" s="18"/>
      <c r="Y366" s="10" t="s">
        <v>1557</v>
      </c>
      <c r="Z366" s="11" t="str">
        <f t="shared" si="1"/>
        <v>{
    "id": "M2-MyM-1c-I-2-EN",
    "stimulus": "&lt;p&gt;How many palms does the blackboard measure?&lt;/p&gt;&lt;div style=\"display:flex; justify-content:center;\"&gt;&lt;img src=\"https://blueberry-assets.oneclick.es/M2_MyM_1c_3.svg\"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"9",
                "group": 1
            },
            {
                "name": "A2",
                "label": "{{function}}",
                "function": "7",
                "incorrect": true,
                "group": 1
            },
            {
                "name": "A3",
                "label": "{{function}}",
                "function": "8",
                "incorrect": true,
                "group": 1
            }
        ],
        "uniques": true
    },
    "algorithm": {
        "name": "groupResponses",
        "template": "Cloze with drop down"
    }
}</v>
      </c>
      <c r="AA366" s="46" t="s">
        <v>1605</v>
      </c>
      <c r="AB366" s="12" t="str">
        <f t="shared" si="2"/>
        <v>M2-MyM-1c-I-2</v>
      </c>
      <c r="AC366" s="12" t="str">
        <f t="shared" si="3"/>
        <v>M2-MyM-1c-I-2-EN</v>
      </c>
      <c r="AD366" s="10" t="s">
        <v>46</v>
      </c>
      <c r="AE366" s="10" t="s">
        <v>521</v>
      </c>
      <c r="AF366" s="10" t="s">
        <v>47</v>
      </c>
      <c r="AG366" s="10" t="s">
        <v>48</v>
      </c>
    </row>
    <row r="367" ht="75.0" customHeight="1">
      <c r="A367" s="6" t="s">
        <v>1594</v>
      </c>
      <c r="B367" s="6" t="s">
        <v>1595</v>
      </c>
      <c r="C367" s="18" t="s">
        <v>34</v>
      </c>
      <c r="D367" s="7" t="s">
        <v>35</v>
      </c>
      <c r="E367" s="6"/>
      <c r="F367" s="8" t="s">
        <v>1606</v>
      </c>
      <c r="G367" s="9" t="s">
        <v>1602</v>
      </c>
      <c r="H367" s="9"/>
      <c r="I367" s="6" t="s">
        <v>696</v>
      </c>
      <c r="J367" s="6" t="s">
        <v>75</v>
      </c>
      <c r="K367" s="9"/>
      <c r="L367" s="9" t="s">
        <v>1607</v>
      </c>
      <c r="M367" s="28" t="s">
        <v>41</v>
      </c>
      <c r="N367" s="6" t="s">
        <v>1604</v>
      </c>
      <c r="O367" s="6" t="s">
        <v>1604</v>
      </c>
      <c r="P367" s="17"/>
      <c r="Q367" s="18"/>
      <c r="R367" s="17"/>
      <c r="S367" s="17"/>
      <c r="T367" s="17"/>
      <c r="U367" s="17"/>
      <c r="V367" s="17"/>
      <c r="W367" s="17"/>
      <c r="X367" s="18"/>
      <c r="Y367" s="10" t="s">
        <v>1557</v>
      </c>
      <c r="Z367" s="11" t="str">
        <f t="shared" si="1"/>
        <v>{
    "id": "M2-MyM-1c-I-3-EN",
    "stimulus": "&lt;p&gt;How many palms is the table?&lt;/p&gt;&lt;div style=\"display:flex; justify-content:center;\"&gt;&lt;img src=\"https://blueberry-assets.oneclick.es/M2_MyM_1c_4.svg\" width=\"300\"&gt;&lt;/img&gt;&lt;/div&gt;",
    "template": "It measures {{response}} palms.",
    "hint": "&lt;div style=\"display:flex; justify-content:center;\"&gt;&lt;img src=\"https://blueberry-assets.oneclick.es/M2-MyM-1c-1b.svg\" width=\"150\"&gt;&lt;/img&gt;&lt;/div&gt;",
    "feedback": "&lt;div style=\"display:flex; justify-content:center;\"&gt;&lt;img src=\"https://blueberry-assets.oneclick.es/M2-MyM-1c-1b.svg\" width=\"150\"&gt;&lt;/img&gt;&lt;/div&gt;",
    "seed": {
        "parameters": [],
        "calculated": [
            {
                "name": "A1",
                "label": "{{function}}",
                "function": "4",
                "group": 1
            },
            {
                "name": "A2",
                "label": "{{function}}",
                "function": "5",
                "incorrect": true,
                "group": 1
            },
            {
                "name": "A3",
                "label": "{{function}}",
                "function": "6",
                "incorrect": true,
                "group": 1
            }
        ],
        "uniques": true
    },
    "algorithm": {
        "name": "groupResponses",
        "template": "Cloze with drop down"
    }
}</v>
      </c>
      <c r="AA367" s="46" t="s">
        <v>1608</v>
      </c>
      <c r="AB367" s="12" t="str">
        <f t="shared" si="2"/>
        <v>M2-MyM-1c-I-3</v>
      </c>
      <c r="AC367" s="12" t="str">
        <f t="shared" si="3"/>
        <v>M2-MyM-1c-I-3-EN</v>
      </c>
      <c r="AD367" s="10" t="s">
        <v>46</v>
      </c>
      <c r="AE367" s="10" t="s">
        <v>521</v>
      </c>
      <c r="AF367" s="10" t="s">
        <v>47</v>
      </c>
      <c r="AG367" s="10" t="s">
        <v>48</v>
      </c>
    </row>
    <row r="368" ht="75.0" customHeight="1">
      <c r="A368" s="6" t="s">
        <v>1594</v>
      </c>
      <c r="B368" s="6" t="s">
        <v>1595</v>
      </c>
      <c r="C368" s="18" t="s">
        <v>54</v>
      </c>
      <c r="D368" s="7" t="s">
        <v>35</v>
      </c>
      <c r="E368" s="6"/>
      <c r="F368" s="8" t="s">
        <v>1609</v>
      </c>
      <c r="G368" s="9" t="s">
        <v>1597</v>
      </c>
      <c r="H368" s="9"/>
      <c r="I368" s="6" t="s">
        <v>696</v>
      </c>
      <c r="J368" s="6" t="s">
        <v>78</v>
      </c>
      <c r="K368" s="9"/>
      <c r="L368" s="8" t="s">
        <v>1610</v>
      </c>
      <c r="M368" s="28" t="s">
        <v>41</v>
      </c>
      <c r="N368" s="10" t="s">
        <v>1599</v>
      </c>
      <c r="O368" s="10" t="s">
        <v>1599</v>
      </c>
      <c r="P368" s="17"/>
      <c r="Q368" s="18"/>
      <c r="R368" s="17"/>
      <c r="S368" s="17"/>
      <c r="T368" s="17"/>
      <c r="U368" s="17"/>
      <c r="V368" s="17"/>
      <c r="W368" s="17"/>
      <c r="X368" s="18"/>
      <c r="Y368" s="10" t="s">
        <v>1557</v>
      </c>
      <c r="Z368" s="11" t="str">
        <f t="shared" si="1"/>
        <v>{
    "id": "M2-MyM-1c-E-1-EN",
    "stimulus": "&lt;p&gt;How many palms is the television?&lt;/p&gt;&lt;div style=\"display:flex; justify-content:center;\"&gt;&lt;img src=\"https://blueberry-assets.oneclick.es/M2_MyM_1c_5.svg\"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"6"
            }
        ],
        "uniques": true
    },
    "algorithm": {
        "name": "calculateOperation",
        "params": {
            "method": "equivLiteral",
            "keyboard": "NUMERICAL"
        }
    }
}</v>
      </c>
      <c r="AA368" s="46" t="s">
        <v>1611</v>
      </c>
      <c r="AB368" s="12" t="str">
        <f t="shared" si="2"/>
        <v>M2-MyM-1c-E-1</v>
      </c>
      <c r="AC368" s="12" t="str">
        <f t="shared" si="3"/>
        <v>M2-MyM-1c-E-1-EN</v>
      </c>
      <c r="AD368" s="10" t="s">
        <v>46</v>
      </c>
      <c r="AE368" s="10" t="s">
        <v>521</v>
      </c>
      <c r="AF368" s="10" t="s">
        <v>47</v>
      </c>
      <c r="AG368" s="10" t="s">
        <v>48</v>
      </c>
    </row>
    <row r="369" ht="75.0" customHeight="1">
      <c r="A369" s="6" t="s">
        <v>1594</v>
      </c>
      <c r="B369" s="6" t="s">
        <v>1595</v>
      </c>
      <c r="C369" s="18" t="s">
        <v>54</v>
      </c>
      <c r="D369" s="7" t="s">
        <v>35</v>
      </c>
      <c r="E369" s="6"/>
      <c r="F369" s="8" t="s">
        <v>1612</v>
      </c>
      <c r="G369" s="9" t="s">
        <v>1597</v>
      </c>
      <c r="H369" s="9"/>
      <c r="I369" s="6" t="s">
        <v>696</v>
      </c>
      <c r="J369" s="6" t="s">
        <v>78</v>
      </c>
      <c r="K369" s="9"/>
      <c r="L369" s="9" t="s">
        <v>1613</v>
      </c>
      <c r="M369" s="28" t="s">
        <v>41</v>
      </c>
      <c r="N369" s="6" t="s">
        <v>1604</v>
      </c>
      <c r="O369" s="6" t="s">
        <v>1604</v>
      </c>
      <c r="P369" s="17"/>
      <c r="Q369" s="18"/>
      <c r="R369" s="17"/>
      <c r="S369" s="17"/>
      <c r="T369" s="17"/>
      <c r="U369" s="17"/>
      <c r="V369" s="17"/>
      <c r="W369" s="17"/>
      <c r="X369" s="18"/>
      <c r="Y369" s="10" t="s">
        <v>1557</v>
      </c>
      <c r="Z369" s="11" t="str">
        <f t="shared" si="1"/>
        <v>{
    "id": "M2-MyM-1c-E-2-EN",
    "stimulus": "&lt;p&gt;How many palms does the painting measure?&lt;/p&gt;&lt;div style=\"display:flex; justify-content:center;\"&gt;&lt;img src=\"https://blueberry-assets.oneclick.es/M2_MyM_1c_6.svg\"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"5"
            }
        ],
        "uniques": true
    },
    "algorithm": {
        "name": "calculateOperation",
        "params": {
            "method": "equivLiteral",
            "keyboard": "NUMERICAL"
        }
    }
}</v>
      </c>
      <c r="AA369" s="46" t="s">
        <v>1614</v>
      </c>
      <c r="AB369" s="12" t="str">
        <f t="shared" si="2"/>
        <v>M2-MyM-1c-E-2</v>
      </c>
      <c r="AC369" s="12" t="str">
        <f t="shared" si="3"/>
        <v>M2-MyM-1c-E-2-EN</v>
      </c>
      <c r="AD369" s="10" t="s">
        <v>46</v>
      </c>
      <c r="AE369" s="10" t="s">
        <v>521</v>
      </c>
      <c r="AF369" s="10" t="s">
        <v>47</v>
      </c>
      <c r="AG369" s="10" t="s">
        <v>48</v>
      </c>
    </row>
    <row r="370" ht="75.0" customHeight="1">
      <c r="A370" s="6" t="s">
        <v>1594</v>
      </c>
      <c r="B370" s="6" t="s">
        <v>1595</v>
      </c>
      <c r="C370" s="18" t="s">
        <v>54</v>
      </c>
      <c r="D370" s="7" t="s">
        <v>35</v>
      </c>
      <c r="E370" s="6"/>
      <c r="F370" s="8" t="s">
        <v>1615</v>
      </c>
      <c r="G370" s="9" t="s">
        <v>1597</v>
      </c>
      <c r="H370" s="9"/>
      <c r="I370" s="6" t="s">
        <v>696</v>
      </c>
      <c r="J370" s="6" t="s">
        <v>78</v>
      </c>
      <c r="K370" s="9"/>
      <c r="L370" s="9" t="s">
        <v>1616</v>
      </c>
      <c r="M370" s="28" t="s">
        <v>41</v>
      </c>
      <c r="N370" s="6" t="s">
        <v>1604</v>
      </c>
      <c r="O370" s="6" t="s">
        <v>1604</v>
      </c>
      <c r="P370" s="17"/>
      <c r="Q370" s="18"/>
      <c r="R370" s="17"/>
      <c r="S370" s="17"/>
      <c r="T370" s="17"/>
      <c r="U370" s="17"/>
      <c r="V370" s="17"/>
      <c r="W370" s="17"/>
      <c r="X370" s="18"/>
      <c r="Y370" s="10" t="s">
        <v>1557</v>
      </c>
      <c r="Z370" s="11" t="str">
        <f t="shared" si="1"/>
        <v>{
    "id": "M2-MyM-1c-E-3-EN",
    "stimulus": "&lt;p&gt;How many palms does the suitcase measure?&lt;/p&gt;&lt;div style=\"display:flex; justify-content:center;\"&gt;&lt;img src=\"https://blueberry-assets.oneclick.es/M2_MyM_1c_7.svg\" width=\"300\"&gt;&lt;/img&gt;&lt;/div&gt;",
    "template": "It measures {{response}} palms.",
    "hint": "&lt;div style=\"display:flex; justify-content:center;\"&gt;&lt;img src=\"https://blueberry-assets.oneclick.es/M2-MyM-1c-1b.svg\" width=\"300\"&gt;&lt;/img&gt;&lt;/div&gt;",
    "feedback": "&lt;div style=\"display:flex; justify-content:center;\"&gt;&lt;img src=\"https://blueberry-assets.oneclick.es/M2-MyM-1c-1b.svg\" width=\"300\"&gt;&lt;/img&gt;&lt;/div&gt;",
    "seed": {
        "parameters": [],
        "calculated": [
            {
                "name": "A1",
                "label": "{{function}}",
                "function": "4"
            }
        ],
        "uniques": true
    },
    "algorithm": {
        "name": "calculateOperation",
        "params": {
            "method": "equivLiteral",
            "keyboard": "NUMERICAL"
        }
    }
}</v>
      </c>
      <c r="AA370" s="46" t="s">
        <v>1617</v>
      </c>
      <c r="AB370" s="12" t="str">
        <f t="shared" si="2"/>
        <v>M2-MyM-1c-E-3</v>
      </c>
      <c r="AC370" s="12" t="str">
        <f t="shared" si="3"/>
        <v>M2-MyM-1c-E-3-EN</v>
      </c>
      <c r="AD370" s="10" t="s">
        <v>46</v>
      </c>
      <c r="AE370" s="10" t="s">
        <v>521</v>
      </c>
      <c r="AF370" s="10" t="s">
        <v>47</v>
      </c>
      <c r="AG370" s="10" t="s">
        <v>48</v>
      </c>
    </row>
    <row r="371" ht="75.0" customHeight="1">
      <c r="A371" s="6" t="s">
        <v>1618</v>
      </c>
      <c r="B371" s="6" t="s">
        <v>1619</v>
      </c>
      <c r="C371" s="18" t="s">
        <v>34</v>
      </c>
      <c r="D371" s="10" t="s">
        <v>35</v>
      </c>
      <c r="E371" s="6"/>
      <c r="F371" s="8" t="s">
        <v>1620</v>
      </c>
      <c r="G371" s="9"/>
      <c r="H371" s="9"/>
      <c r="I371" s="6" t="s">
        <v>696</v>
      </c>
      <c r="J371" s="10" t="s">
        <v>50</v>
      </c>
      <c r="K371" s="9" t="s">
        <v>1621</v>
      </c>
      <c r="L371" s="8" t="s">
        <v>1622</v>
      </c>
      <c r="M371" s="28" t="s">
        <v>41</v>
      </c>
      <c r="N371" s="9" t="s">
        <v>1623</v>
      </c>
      <c r="O371" s="9" t="s">
        <v>1623</v>
      </c>
      <c r="P371" s="17"/>
      <c r="Q371" s="18"/>
      <c r="R371" s="17"/>
      <c r="S371" s="17"/>
      <c r="T371" s="17"/>
      <c r="U371" s="17"/>
      <c r="V371" s="17"/>
      <c r="W371" s="17"/>
      <c r="X371" s="18"/>
      <c r="Y371" s="10" t="s">
        <v>1557</v>
      </c>
      <c r="Z371" s="11" t="str">
        <f t="shared" si="1"/>
        <v>{
    "id": "M2-MyM-1d-I-1-EN",
    "stimulus": "&lt;p&gt;Drag the measures with their images.&lt;/p&gt;",
    "hint": "&lt;p&gt;The length of large objects is measured with &lt;b&gt;meters&lt;/b&gt;.&lt;/p&gt;",
    "feedback": "&lt;p&gt;The length of large objects is measured with &lt;b&gt;meters&lt;/b&gt;.&lt;/p&gt;",
    "seed": {
        "parameters": [
            {
                "name": "Q1",
                "label": null,
                "list": [
                    "M2_MyM_1d_1.svg",
                    "M2_MyM_1d_2.svg",
                    "M2_MyM_1d_3.svg"
                ]
            },
            {
                "name": "Q2",
                "label": null,
                "list": [
                    "M2_MyM_1d_4.svg",
                    "M2_MyM_1d_5.svg",
                    "M2_MyM_1d_6.svg"
                ]
            },
            {
                "name": "Q3",
                "label": null,
                "list": [
                    "M2_MyM_1d_7.svg",
                    "M2_MyM_1d_8.svg",
                    "M2_MyM_1d_9.svg"
                ]
            }
        ],
        "calculated": [
            {
                "name": "A1",
                "label": "&lt;div style=\"display:flex; justify-content:center;\"&gt;&lt;img src=\"https://blueberry-assets.oneclick.es/{{Q1}}\" width=\"100\"&gt;&lt;/img&gt;&lt;/div&gt;",
                "function": "Between 5 m and 10 m"
            },
            {
                "name": "A2",
                "label": "&lt;div style=\"display:flex; justify-content:center;\"&gt;&lt;img src=\"https://blueberry-assets.oneclick.es/{{Q2}}\" width=\"100\"&gt;&lt;/img&gt;&lt;/div&gt;",
                "function": "Between 1 m and 2 m"
            },
            {
                "name": "A3",
                "label": "&lt;div style=\"display:flex; justify-content:center;\"&gt;&lt;img src=\"https://blueberry-assets.oneclick.es/{{Q3}}\" width=\"100\"&gt;&lt;/img&gt;&lt;/div&gt;",
                "function": "Between 25 m and 70 m"
            }
        ],
        "uniques": true
    },
    "algorithm": {
        "name": "linkOperationResult",
        "template": "match list",
        "params": {
            "invert": true
        }
    }
}</v>
      </c>
      <c r="AA371" s="14" t="s">
        <v>1624</v>
      </c>
      <c r="AB371" s="12" t="str">
        <f t="shared" si="2"/>
        <v>M2-MyM-1d-I-1</v>
      </c>
      <c r="AC371" s="12" t="str">
        <f t="shared" si="3"/>
        <v>M2-MyM-1d-I-1-EN</v>
      </c>
      <c r="AD371" s="10" t="s">
        <v>46</v>
      </c>
      <c r="AE371" s="10" t="s">
        <v>521</v>
      </c>
      <c r="AF371" s="10" t="s">
        <v>47</v>
      </c>
      <c r="AG371" s="10" t="s">
        <v>48</v>
      </c>
    </row>
    <row r="372" ht="75.0" customHeight="1">
      <c r="A372" s="6" t="s">
        <v>1618</v>
      </c>
      <c r="B372" s="6" t="s">
        <v>1619</v>
      </c>
      <c r="C372" s="18" t="s">
        <v>54</v>
      </c>
      <c r="D372" s="10" t="s">
        <v>35</v>
      </c>
      <c r="E372" s="6"/>
      <c r="F372" s="8" t="s">
        <v>1625</v>
      </c>
      <c r="G372" s="9"/>
      <c r="H372" s="9"/>
      <c r="I372" s="6" t="s">
        <v>696</v>
      </c>
      <c r="J372" s="10" t="s">
        <v>497</v>
      </c>
      <c r="K372" s="8" t="s">
        <v>1626</v>
      </c>
      <c r="L372" s="8" t="s">
        <v>1627</v>
      </c>
      <c r="M372" s="28" t="s">
        <v>41</v>
      </c>
      <c r="N372" s="9" t="s">
        <v>1623</v>
      </c>
      <c r="O372" s="9" t="s">
        <v>1623</v>
      </c>
      <c r="P372" s="17"/>
      <c r="Q372" s="18"/>
      <c r="R372" s="17"/>
      <c r="S372" s="17"/>
      <c r="T372" s="17"/>
      <c r="U372" s="17"/>
      <c r="V372" s="17"/>
      <c r="W372" s="17"/>
      <c r="X372" s="18"/>
      <c r="Y372" s="10" t="s">
        <v>1557</v>
      </c>
      <c r="Z372" s="11" t="str">
        <f t="shared" si="1"/>
        <v>{
    "id": "M2-MyM-1d-E-1-EN",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"M2_MyM_1d_2.svg",
                    "M2_MyM_1d_3.svg"
                ]
            },
            {
                "name": "Q2",
                "label": null,
                "min": 5,
                "max": 10,
                "step": 1
            },
            {
                "name": "Q3",
                "label": null,
                "list": [
                    1,
                    2
                ]
            },
            {
                "name": "Q4",
                "label": null,
                "min": 25,
                "max": 70,
                "step": 5
            }
        ],
        "calculated": [
            {
                "name": "A1",
                "label": "{{function}} m",
                "function": "{{Q2}}"
            },
            {
                "name": "A2",
                "label": "{{function}} m",
                "function": "{{Q3}}",
                "incorrect": true
            },
            {
                "name": "A3",
                "label": "{{function}} m",
                "function": "{{Q4}}",
                "incorrect": true
            }
        ],
        "uniques": true
    },
    "algorithm": {
        "name": "trueFalse",
        "template": "Multiple choice – standard",
        "params": {
            "countCorrect": 1,
            "countIncorrect": 2,
            "showCheckIcon": false,
            "columns": 3
        }
    }
}</v>
      </c>
      <c r="AA372" s="14" t="s">
        <v>1628</v>
      </c>
      <c r="AB372" s="12" t="str">
        <f t="shared" si="2"/>
        <v>M2-MyM-1d-E-1</v>
      </c>
      <c r="AC372" s="12" t="str">
        <f t="shared" si="3"/>
        <v>M2-MyM-1d-E-1-EN</v>
      </c>
      <c r="AD372" s="10" t="s">
        <v>46</v>
      </c>
      <c r="AE372" s="10" t="s">
        <v>521</v>
      </c>
      <c r="AF372" s="10" t="s">
        <v>47</v>
      </c>
      <c r="AG372" s="10" t="s">
        <v>48</v>
      </c>
    </row>
    <row r="373" ht="75.0" customHeight="1">
      <c r="A373" s="6" t="s">
        <v>1618</v>
      </c>
      <c r="B373" s="6" t="s">
        <v>1619</v>
      </c>
      <c r="C373" s="18" t="s">
        <v>54</v>
      </c>
      <c r="D373" s="10" t="s">
        <v>35</v>
      </c>
      <c r="E373" s="6"/>
      <c r="F373" s="8" t="s">
        <v>1625</v>
      </c>
      <c r="G373" s="9"/>
      <c r="H373" s="9"/>
      <c r="I373" s="6" t="s">
        <v>696</v>
      </c>
      <c r="J373" s="10" t="s">
        <v>497</v>
      </c>
      <c r="K373" s="8" t="s">
        <v>1629</v>
      </c>
      <c r="L373" s="8" t="s">
        <v>1630</v>
      </c>
      <c r="M373" s="28" t="s">
        <v>41</v>
      </c>
      <c r="N373" s="9" t="s">
        <v>1623</v>
      </c>
      <c r="O373" s="9" t="s">
        <v>1623</v>
      </c>
      <c r="P373" s="17"/>
      <c r="Q373" s="18"/>
      <c r="R373" s="17"/>
      <c r="S373" s="17"/>
      <c r="T373" s="17"/>
      <c r="U373" s="17"/>
      <c r="V373" s="17"/>
      <c r="W373" s="17"/>
      <c r="X373" s="18"/>
      <c r="Y373" s="10" t="s">
        <v>1557</v>
      </c>
      <c r="Z373" s="11" t="str">
        <f t="shared" si="1"/>
        <v>{
    "id": "M2-MyM-1d-E-2-EN",
    "stimulus": "&lt;p&gt;Look at the image and select how tall it is.&lt;/p&gt;&lt;div style=\"display:flex; justify-content:center;\"&gt;&lt;img src=\"https://blueberry-assets.oneclick.es/{{Q1}}\" width=\"250\"&gt;&lt;/img&gt;&lt;/div&gt;",
    "hint": "&lt;p&gt;The length of large objects is measured with &lt;b&gt;meters&lt;/b&gt;.&lt;/p&gt;",
    "feedback": "&lt;p&gt;The length of large objects is measured with &lt;b&gt;meters&lt;/b&gt;.&lt;/p&gt;",
    "seed": {
        "parameters": [
            {
                "name": "Q1",
                "label": null,
                "list": [
                    "M2_MyM_1d_4.svg",
                    "M2_MyM_1d_5.svg",
                    "M2_MyM_1d_6.svg"
                ]
            },
            {
                "name": "Q2",
                "label": null,
                "min": 5,
                "max": 10,
                "step": 1
            },
            {
                "name": "Q3",
                "label": null,
                "list": [
                    1,
                    2
                ]
            },
            {
                "name": "Q4",
                "label": null,
                "min": 25,
                "max": 70,
                "step": 5
            }
        ],
        "calculated": [
            {
                "name": "A1",
                "label": "{{function}} m",
                "function": "{{Q2}}",
                "incorrect": true
            },
            {
                "name": "A2",
                "label": "{{function}} m",
                "function": "{{Q3}}"
            },
            {
                "name": "A3",
                "label": "{{function}} m",
                "function": "{{Q4}}",
                "incorrect": true
            }
        ],
        "uniques": true
    },
    "algorithm": {
        "name": "trueFalse",
        "template": "Multiple choice – standard",
        "params": {
            "countCorrect": 1,
            "countIncorrect": 2,
            "showCheckIcon": false,
            "columns": 3
        }
    }
}</v>
      </c>
      <c r="AA373" s="14" t="s">
        <v>1631</v>
      </c>
      <c r="AB373" s="12" t="str">
        <f t="shared" si="2"/>
        <v>M2-MyM-1d-E-2</v>
      </c>
      <c r="AC373" s="12" t="str">
        <f t="shared" si="3"/>
        <v>M2-MyM-1d-E-2-EN</v>
      </c>
      <c r="AD373" s="10" t="s">
        <v>46</v>
      </c>
      <c r="AE373" s="10" t="s">
        <v>521</v>
      </c>
      <c r="AF373" s="10" t="s">
        <v>47</v>
      </c>
      <c r="AG373" s="10" t="s">
        <v>48</v>
      </c>
    </row>
    <row r="374" ht="75.0" customHeight="1">
      <c r="A374" s="6" t="s">
        <v>1618</v>
      </c>
      <c r="B374" s="6" t="s">
        <v>1619</v>
      </c>
      <c r="C374" s="18" t="s">
        <v>54</v>
      </c>
      <c r="D374" s="10" t="s">
        <v>35</v>
      </c>
      <c r="E374" s="6"/>
      <c r="F374" s="8" t="s">
        <v>1625</v>
      </c>
      <c r="G374" s="9"/>
      <c r="H374" s="9"/>
      <c r="I374" s="6" t="s">
        <v>696</v>
      </c>
      <c r="J374" s="10" t="s">
        <v>497</v>
      </c>
      <c r="K374" s="8" t="s">
        <v>1632</v>
      </c>
      <c r="L374" s="8" t="s">
        <v>1633</v>
      </c>
      <c r="M374" s="28" t="s">
        <v>41</v>
      </c>
      <c r="N374" s="9" t="s">
        <v>1623</v>
      </c>
      <c r="O374" s="9" t="s">
        <v>1623</v>
      </c>
      <c r="P374" s="17"/>
      <c r="Q374" s="18"/>
      <c r="R374" s="17"/>
      <c r="S374" s="17"/>
      <c r="T374" s="17"/>
      <c r="U374" s="17"/>
      <c r="V374" s="17"/>
      <c r="W374" s="17"/>
      <c r="X374" s="18"/>
      <c r="Y374" s="10" t="s">
        <v>1557</v>
      </c>
      <c r="Z374" s="11" t="str">
        <f t="shared" si="1"/>
        <v>{
    "id": "M2-MyM-1d-E-3-EN",
    "stimulus": "&lt;p&gt;Look at the image and select how long this field is.&lt;/p&gt;&lt;div style=\"display:flex; justify-content:center;\"&gt;&lt;img src=\"https://blueberry-assets.oneclick.es/{{Q1}}\" width=\"300\"&gt;&lt;/img&gt;&lt;/div&gt;",
    "hint": "&lt;p&gt;The length of large objects is measured with &lt;b&gt;meters&lt;/b&gt;.&lt;/p&gt;",
    "feedback": "&lt;p&gt;The length of large objects is measured with &lt;b&gt;meters&lt;/b&gt;.&lt;/p&gt;",
    "seed": {
        "parameters": [
            {
                "name": "Q1",
                "label": null,
                "list": [
                    "M2_MyM_1d_7.svg",
                    "M2_MyM_1d_8.svg",
                    "M2_MyM_1d_9.svg"
                ]
            },
            {
                "name": "Q2",
                "label": null,
                "min": 5,
                "max": 10,
                "step": 1
            },
            {
                "name": "Q3",
                "label": null,
                "list": [
                    1,
                    2
                ]
            },
            {
                "name": "Q4",
                "label": null,
                "min": 25,
                "max": 70,
                "step": 5
            }
        ],
        "calculated": [
            {
                "name": "A1",
                "label": "{{function}}",
                "function": "{{Q2}} m",
                "incorrect": true
            },
            {
                "name": "A2",
                "label": "{{function}}",
                "function": "{{Q3}} m",
                "incorrect": true
            },
            {
                "name": "A3",
                "label": "{{function}}",
                "function": "{{Q4}} m"
            }
        ],
        "uniques": true
    },
    "algorithm": {
        "name": "trueFalse",
        "template": "Multiple choice – standard",
        "params": {
            "countCorrect": 1,
            "countIncorrect": 2,
            "showCheckIcon": false,
            "columns": 3
        }
    }
}</v>
      </c>
      <c r="AA374" s="14" t="s">
        <v>1634</v>
      </c>
      <c r="AB374" s="12" t="str">
        <f t="shared" si="2"/>
        <v>M2-MyM-1d-E-3</v>
      </c>
      <c r="AC374" s="12" t="str">
        <f t="shared" si="3"/>
        <v>M2-MyM-1d-E-3-EN</v>
      </c>
      <c r="AD374" s="10" t="s">
        <v>46</v>
      </c>
      <c r="AE374" s="10" t="s">
        <v>521</v>
      </c>
      <c r="AF374" s="10" t="s">
        <v>47</v>
      </c>
      <c r="AG374" s="10" t="s">
        <v>48</v>
      </c>
    </row>
    <row r="375" ht="75.0" customHeight="1">
      <c r="A375" s="6" t="s">
        <v>1635</v>
      </c>
      <c r="B375" s="6" t="s">
        <v>1636</v>
      </c>
      <c r="C375" s="18" t="s">
        <v>34</v>
      </c>
      <c r="D375" s="7" t="s">
        <v>35</v>
      </c>
      <c r="E375" s="6"/>
      <c r="F375" s="8" t="s">
        <v>1637</v>
      </c>
      <c r="G375" s="9"/>
      <c r="H375" s="9"/>
      <c r="I375" s="6" t="s">
        <v>696</v>
      </c>
      <c r="J375" s="10" t="s">
        <v>497</v>
      </c>
      <c r="K375" s="9"/>
      <c r="L375" s="8" t="s">
        <v>1638</v>
      </c>
      <c r="M375" s="28" t="s">
        <v>41</v>
      </c>
      <c r="N375" s="8" t="s">
        <v>1639</v>
      </c>
      <c r="O375" s="8" t="s">
        <v>1639</v>
      </c>
      <c r="P375" s="17"/>
      <c r="Q375" s="18"/>
      <c r="R375" s="17"/>
      <c r="S375" s="17"/>
      <c r="T375" s="17"/>
      <c r="U375" s="17"/>
      <c r="V375" s="17"/>
      <c r="W375" s="17"/>
      <c r="X375" s="18"/>
      <c r="Y375" s="10" t="s">
        <v>1557</v>
      </c>
      <c r="Z375" s="11" t="str">
        <f t="shared" si="1"/>
        <v>{
    "id": "M2-MyM-1e-I-1-EN",
    "stimulus": "&lt;p&gt;Look at the image and select what is pointed out.&lt;/p&gt;&lt;div style=\"display:flex; justify-content:center;\"&gt;&lt;img src=\"https://blueberry-assets.oneclick.es/M2_MyM_1e_2.svg\"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v>
      </c>
      <c r="AA375" s="46" t="s">
        <v>1640</v>
      </c>
      <c r="AB375" s="12" t="str">
        <f t="shared" si="2"/>
        <v>M2-MyM-1e-I-1</v>
      </c>
      <c r="AC375" s="12" t="str">
        <f t="shared" si="3"/>
        <v>M2-MyM-1e-I-1-EN</v>
      </c>
      <c r="AD375" s="10" t="s">
        <v>46</v>
      </c>
      <c r="AE375" s="18"/>
      <c r="AF375" s="10" t="s">
        <v>47</v>
      </c>
      <c r="AG375" s="10" t="s">
        <v>48</v>
      </c>
    </row>
    <row r="376" ht="75.0" customHeight="1">
      <c r="A376" s="6" t="s">
        <v>1635</v>
      </c>
      <c r="B376" s="6" t="s">
        <v>1636</v>
      </c>
      <c r="C376" s="18" t="s">
        <v>34</v>
      </c>
      <c r="D376" s="7" t="s">
        <v>35</v>
      </c>
      <c r="E376" s="6"/>
      <c r="F376" s="8" t="s">
        <v>1641</v>
      </c>
      <c r="G376" s="9"/>
      <c r="H376" s="9"/>
      <c r="I376" s="6" t="s">
        <v>696</v>
      </c>
      <c r="J376" s="10" t="s">
        <v>497</v>
      </c>
      <c r="K376" s="9"/>
      <c r="L376" s="8" t="s">
        <v>1642</v>
      </c>
      <c r="M376" s="28" t="s">
        <v>41</v>
      </c>
      <c r="N376" s="8" t="s">
        <v>1639</v>
      </c>
      <c r="O376" s="8" t="s">
        <v>1639</v>
      </c>
      <c r="P376" s="17"/>
      <c r="Q376" s="18"/>
      <c r="R376" s="17"/>
      <c r="S376" s="17"/>
      <c r="T376" s="17"/>
      <c r="U376" s="17"/>
      <c r="V376" s="17"/>
      <c r="W376" s="17"/>
      <c r="X376" s="18"/>
      <c r="Y376" s="10" t="s">
        <v>1557</v>
      </c>
      <c r="Z376" s="11" t="str">
        <f t="shared" si="1"/>
        <v>{
    "id": "M2-MyM-1e-I-2-EN",
    "stimulus": "&lt;p&gt;Look at the image and select what is pointed out.&lt;/p&gt;&lt;div style=\"display:flex; justify-content:center;\"&gt;&lt;img src=\"https://blueberry-assets.oneclick.es/M2_MyM_1e_3.svg\"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v>
      </c>
      <c r="AA376" s="46" t="s">
        <v>1643</v>
      </c>
      <c r="AB376" s="12" t="str">
        <f t="shared" si="2"/>
        <v>M2-MyM-1e-I-2</v>
      </c>
      <c r="AC376" s="12" t="str">
        <f t="shared" si="3"/>
        <v>M2-MyM-1e-I-2-EN</v>
      </c>
      <c r="AD376" s="10" t="s">
        <v>46</v>
      </c>
      <c r="AE376" s="18"/>
      <c r="AF376" s="10" t="s">
        <v>47</v>
      </c>
      <c r="AG376" s="10" t="s">
        <v>48</v>
      </c>
    </row>
    <row r="377" ht="75.0" customHeight="1">
      <c r="A377" s="6" t="s">
        <v>1635</v>
      </c>
      <c r="B377" s="6" t="s">
        <v>1636</v>
      </c>
      <c r="C377" s="18" t="s">
        <v>34</v>
      </c>
      <c r="D377" s="7" t="s">
        <v>35</v>
      </c>
      <c r="E377" s="6"/>
      <c r="F377" s="8" t="s">
        <v>1644</v>
      </c>
      <c r="G377" s="9"/>
      <c r="H377" s="9"/>
      <c r="I377" s="6" t="s">
        <v>696</v>
      </c>
      <c r="J377" s="10" t="s">
        <v>497</v>
      </c>
      <c r="K377" s="9"/>
      <c r="L377" s="8" t="s">
        <v>1645</v>
      </c>
      <c r="M377" s="28" t="s">
        <v>41</v>
      </c>
      <c r="N377" s="8" t="s">
        <v>1639</v>
      </c>
      <c r="O377" s="8" t="s">
        <v>1639</v>
      </c>
      <c r="P377" s="17"/>
      <c r="Q377" s="18"/>
      <c r="R377" s="17"/>
      <c r="S377" s="17"/>
      <c r="T377" s="17"/>
      <c r="U377" s="17"/>
      <c r="V377" s="17"/>
      <c r="W377" s="17"/>
      <c r="X377" s="18"/>
      <c r="Y377" s="10" t="s">
        <v>1557</v>
      </c>
      <c r="Z377" s="11" t="str">
        <f t="shared" si="1"/>
        <v>{
    "id": "M2-MyM-1e-I-3-EN",
    "stimulus": "&lt;p&gt;Look at the image and select what is pointed out.&lt;/p&gt;&lt;div style=\"display:flex; justify-content:center;\"&gt;&lt;img src=\"https://blueberry-assets.oneclick.es/M2_MyM_1e_4.svg\"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v>
      </c>
      <c r="AA377" s="46" t="s">
        <v>1646</v>
      </c>
      <c r="AB377" s="12" t="str">
        <f t="shared" si="2"/>
        <v>M2-MyM-1e-I-3</v>
      </c>
      <c r="AC377" s="12" t="str">
        <f t="shared" si="3"/>
        <v>M2-MyM-1e-I-3-EN</v>
      </c>
      <c r="AD377" s="10" t="s">
        <v>46</v>
      </c>
      <c r="AE377" s="18"/>
      <c r="AF377" s="10" t="s">
        <v>47</v>
      </c>
      <c r="AG377" s="10" t="s">
        <v>48</v>
      </c>
    </row>
    <row r="378" ht="75.0" customHeight="1">
      <c r="A378" s="6" t="s">
        <v>1635</v>
      </c>
      <c r="B378" s="6" t="s">
        <v>1636</v>
      </c>
      <c r="C378" s="18" t="s">
        <v>34</v>
      </c>
      <c r="D378" s="7" t="s">
        <v>35</v>
      </c>
      <c r="E378" s="6"/>
      <c r="F378" s="8" t="s">
        <v>1647</v>
      </c>
      <c r="G378" s="9"/>
      <c r="H378" s="9"/>
      <c r="I378" s="6" t="s">
        <v>696</v>
      </c>
      <c r="J378" s="10" t="s">
        <v>497</v>
      </c>
      <c r="K378" s="9"/>
      <c r="L378" s="8" t="s">
        <v>1638</v>
      </c>
      <c r="M378" s="28" t="s">
        <v>41</v>
      </c>
      <c r="N378" s="8" t="s">
        <v>1639</v>
      </c>
      <c r="O378" s="8" t="s">
        <v>1639</v>
      </c>
      <c r="P378" s="17"/>
      <c r="Q378" s="18"/>
      <c r="R378" s="17"/>
      <c r="S378" s="17"/>
      <c r="T378" s="17"/>
      <c r="U378" s="17"/>
      <c r="V378" s="17"/>
      <c r="W378" s="17"/>
      <c r="X378" s="18"/>
      <c r="Y378" s="10" t="s">
        <v>1557</v>
      </c>
      <c r="Z378" s="11" t="str">
        <f t="shared" si="1"/>
        <v>{
    "id": "M2-MyM-1e-I-4-EN",
    "stimulus": "&lt;p&gt;Look at the image and select what is pointed out.&lt;/p&gt;&lt;div style=\"display:flex; justify-content:center;\"&gt;&lt;img src=\"https://blueberry-assets.oneclick.es/M2_MyM_1e_5.svg\"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
            {
                "name": "A2",
                "label": "{{function}}",
                "function": "The width",
                "incorrect": true
            },
            {
                "name": "A3",
                "label": "{{function}}",
                "function": "The height",
                "incorrect": true
            }
        ],
        "uniques": true
    },
    "algorithm": {
        "name": "trueFalse",
        "template": "Multiple choice – standard",
        "params": {
            "countCorrect": 1,
            "countIncorrect": 2,
            "showCheckIcon": false,
            "columns": 3
        }
    }
}</v>
      </c>
      <c r="AA378" s="46" t="s">
        <v>1648</v>
      </c>
      <c r="AB378" s="12" t="str">
        <f t="shared" si="2"/>
        <v>M2-MyM-1e-I-4</v>
      </c>
      <c r="AC378" s="12" t="str">
        <f t="shared" si="3"/>
        <v>M2-MyM-1e-I-4-EN</v>
      </c>
      <c r="AD378" s="10" t="s">
        <v>46</v>
      </c>
      <c r="AE378" s="18"/>
      <c r="AF378" s="10" t="s">
        <v>47</v>
      </c>
      <c r="AG378" s="10" t="s">
        <v>48</v>
      </c>
    </row>
    <row r="379" ht="75.0" customHeight="1">
      <c r="A379" s="6" t="s">
        <v>1635</v>
      </c>
      <c r="B379" s="6" t="s">
        <v>1636</v>
      </c>
      <c r="C379" s="18" t="s">
        <v>34</v>
      </c>
      <c r="D379" s="7" t="s">
        <v>35</v>
      </c>
      <c r="E379" s="6"/>
      <c r="F379" s="8" t="s">
        <v>1649</v>
      </c>
      <c r="G379" s="9"/>
      <c r="H379" s="9"/>
      <c r="I379" s="6" t="s">
        <v>696</v>
      </c>
      <c r="J379" s="10" t="s">
        <v>497</v>
      </c>
      <c r="K379" s="9"/>
      <c r="L379" s="8" t="s">
        <v>1642</v>
      </c>
      <c r="M379" s="28" t="s">
        <v>41</v>
      </c>
      <c r="N379" s="8" t="s">
        <v>1639</v>
      </c>
      <c r="O379" s="8" t="s">
        <v>1639</v>
      </c>
      <c r="P379" s="17"/>
      <c r="Q379" s="18"/>
      <c r="R379" s="17"/>
      <c r="S379" s="17"/>
      <c r="T379" s="17"/>
      <c r="U379" s="17"/>
      <c r="V379" s="17"/>
      <c r="W379" s="17"/>
      <c r="X379" s="18"/>
      <c r="Y379" s="10" t="s">
        <v>1557</v>
      </c>
      <c r="Z379" s="11" t="str">
        <f t="shared" si="1"/>
        <v>{
    "id": "M2-MyM-1e-I-5-EN",
    "stimulus": "&lt;p&gt;Look at the image and select what is pointed out.&lt;/p&gt;&lt;div style=\"display:flex; justify-content:center;\"&gt;&lt;img src=\"https://blueberry-assets.oneclick.es/M2_MyM_1e_6.svg\" width=\"300\"&gt;&lt;/img&gt;&lt;/div&gt;",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
            {
                "name": "A3",
                "label": "{{function}}",
                "function": "The height",
                "incorrect": true
            }
        ],
        "uniques": true
    },
    "algorithm": {
        "name": "trueFalse",
        "template": "Multiple choice – standard",
        "params": {
            "countCorrect": 1,
            "countIncorrect": 2,
            "showCheckIcon": false,
            "columns": 3
        }
    }
}</v>
      </c>
      <c r="AA379" s="46" t="s">
        <v>1650</v>
      </c>
      <c r="AB379" s="12" t="str">
        <f t="shared" si="2"/>
        <v>M2-MyM-1e-I-5</v>
      </c>
      <c r="AC379" s="12" t="str">
        <f t="shared" si="3"/>
        <v>M2-MyM-1e-I-5-EN</v>
      </c>
      <c r="AD379" s="10" t="s">
        <v>46</v>
      </c>
      <c r="AE379" s="18"/>
      <c r="AF379" s="10" t="s">
        <v>47</v>
      </c>
      <c r="AG379" s="10" t="s">
        <v>48</v>
      </c>
    </row>
    <row r="380" ht="75.0" customHeight="1">
      <c r="A380" s="6" t="s">
        <v>1635</v>
      </c>
      <c r="B380" s="6" t="s">
        <v>1636</v>
      </c>
      <c r="C380" s="18" t="s">
        <v>34</v>
      </c>
      <c r="D380" s="7" t="s">
        <v>35</v>
      </c>
      <c r="E380" s="6"/>
      <c r="F380" s="8" t="s">
        <v>1651</v>
      </c>
      <c r="G380" s="9"/>
      <c r="H380" s="9"/>
      <c r="I380" s="6" t="s">
        <v>696</v>
      </c>
      <c r="J380" s="10" t="s">
        <v>497</v>
      </c>
      <c r="K380" s="9"/>
      <c r="L380" s="8" t="s">
        <v>1645</v>
      </c>
      <c r="M380" s="28" t="s">
        <v>41</v>
      </c>
      <c r="N380" s="8" t="s">
        <v>1639</v>
      </c>
      <c r="O380" s="8" t="s">
        <v>1639</v>
      </c>
      <c r="P380" s="17"/>
      <c r="Q380" s="18"/>
      <c r="R380" s="17"/>
      <c r="S380" s="17"/>
      <c r="T380" s="17"/>
      <c r="U380" s="17"/>
      <c r="V380" s="17"/>
      <c r="W380" s="17"/>
      <c r="X380" s="18"/>
      <c r="Y380" s="10" t="s">
        <v>1557</v>
      </c>
      <c r="Z380" s="11" t="str">
        <f t="shared" si="1"/>
        <v>{
    "id": "M2-MyM-1e-I-6-EN",
    "stimulus": "&lt;p&gt;Look at the image and select what is pointed out.&lt;/p&gt;&lt;div style=\"display:flex; justify-content:center;\"&gt;&lt;img src=\"https://blueberry-assets.oneclick.es/M2_MyM_1e_7.svg\" width=\"250\"&gt;&lt;/img&gt;&lt;/div&gt;",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"{{function}}",
                "function": "The length",
                "incorrect": true
            },
            {
                "name": "A2",
                "label": "{{function}}",
                "function": "The width",
                "incorrect": true
            },
            {
                "name": "A3",
                "label": "{{function}}",
                "function": "The height"
            }
        ],
        "uniques": true
    },
    "algorithm": {
        "name": "trueFalse",
        "template": "Multiple choice – standard",
        "params": {
            "countCorrect": 1,
            "countIncorrect": 2,
            "showCheckIcon": false,
            "columns": 3
        }
    }
}</v>
      </c>
      <c r="AA380" s="46" t="s">
        <v>1652</v>
      </c>
      <c r="AB380" s="12" t="str">
        <f t="shared" si="2"/>
        <v>M2-MyM-1e-I-6</v>
      </c>
      <c r="AC380" s="12" t="str">
        <f t="shared" si="3"/>
        <v>M2-MyM-1e-I-6-EN</v>
      </c>
      <c r="AD380" s="10" t="s">
        <v>46</v>
      </c>
      <c r="AE380" s="18"/>
      <c r="AF380" s="10" t="s">
        <v>47</v>
      </c>
      <c r="AG380" s="10" t="s">
        <v>48</v>
      </c>
    </row>
    <row r="381" ht="75.0" customHeight="1">
      <c r="A381" s="6" t="s">
        <v>1635</v>
      </c>
      <c r="B381" s="6" t="s">
        <v>1636</v>
      </c>
      <c r="C381" s="18" t="s">
        <v>54</v>
      </c>
      <c r="D381" s="7" t="s">
        <v>35</v>
      </c>
      <c r="E381" s="6"/>
      <c r="F381" s="8" t="s">
        <v>1653</v>
      </c>
      <c r="G381" s="23"/>
      <c r="H381" s="9"/>
      <c r="I381" s="6" t="s">
        <v>696</v>
      </c>
      <c r="J381" s="6" t="s">
        <v>68</v>
      </c>
      <c r="K381" s="9"/>
      <c r="L381" s="8" t="s">
        <v>1654</v>
      </c>
      <c r="M381" s="28" t="s">
        <v>41</v>
      </c>
      <c r="N381" s="8" t="s">
        <v>1639</v>
      </c>
      <c r="O381" s="8" t="s">
        <v>1639</v>
      </c>
      <c r="P381" s="17"/>
      <c r="Q381" s="18"/>
      <c r="R381" s="17"/>
      <c r="S381" s="17"/>
      <c r="T381" s="17"/>
      <c r="U381" s="17"/>
      <c r="V381" s="17"/>
      <c r="W381" s="17"/>
      <c r="X381" s="18"/>
      <c r="Y381" s="10" t="s">
        <v>1557</v>
      </c>
      <c r="Z381" s="11" t="str">
        <f t="shared" si="1"/>
        <v>{
    "id": "M2-MyM-1e-E-1-EN",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"https://blueberry-assets.oneclick.es/M2_MyM_1e_8.png",
                "width": 500,
                "height": 200,
                "alt": "",
                "title": "",
                "percent": 1.2
            },
            "responses": [
                {
                    "x": 70,
                    "y": 260,
                    "z": 15,
                    "width": 60,
                    "height": 30,
                    "pointer": ""
                }
            ],
            "fontSize": 10
        }
    }
}</v>
      </c>
      <c r="AA381" s="45" t="s">
        <v>1655</v>
      </c>
      <c r="AB381" s="12" t="str">
        <f t="shared" si="2"/>
        <v>M2-MyM-1e-E-1</v>
      </c>
      <c r="AC381" s="12" t="str">
        <f t="shared" si="3"/>
        <v>M2-MyM-1e-E-1-EN</v>
      </c>
      <c r="AD381" s="10" t="s">
        <v>46</v>
      </c>
      <c r="AE381" s="18"/>
      <c r="AF381" s="10" t="s">
        <v>47</v>
      </c>
      <c r="AG381" s="10" t="s">
        <v>48</v>
      </c>
    </row>
    <row r="382" ht="75.0" customHeight="1">
      <c r="A382" s="6" t="s">
        <v>1635</v>
      </c>
      <c r="B382" s="6" t="s">
        <v>1636</v>
      </c>
      <c r="C382" s="18" t="s">
        <v>54</v>
      </c>
      <c r="D382" s="7" t="s">
        <v>35</v>
      </c>
      <c r="E382" s="6"/>
      <c r="F382" s="8" t="s">
        <v>1656</v>
      </c>
      <c r="G382" s="23"/>
      <c r="H382" s="9"/>
      <c r="I382" s="6" t="s">
        <v>696</v>
      </c>
      <c r="J382" s="6" t="s">
        <v>68</v>
      </c>
      <c r="K382" s="9"/>
      <c r="L382" s="8" t="s">
        <v>1657</v>
      </c>
      <c r="M382" s="24" t="s">
        <v>41</v>
      </c>
      <c r="N382" s="8" t="s">
        <v>1639</v>
      </c>
      <c r="O382" s="8" t="s">
        <v>1639</v>
      </c>
      <c r="P382" s="17"/>
      <c r="Q382" s="18"/>
      <c r="R382" s="17"/>
      <c r="S382" s="30"/>
      <c r="T382" s="30"/>
      <c r="U382" s="30"/>
      <c r="V382" s="30"/>
      <c r="W382" s="17"/>
      <c r="X382" s="18"/>
      <c r="Y382" s="10" t="s">
        <v>1557</v>
      </c>
      <c r="Z382" s="11" t="str">
        <f t="shared" si="1"/>
        <v>{
    "id": "M2-MyM-1e-E-2-EN",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"https://blueberry-assets.oneclick.es/M2_MyM_1e_9.png",
                "width": 650,
                "height": 300,
                "alt": "",
                "title": "",
                "percent": 1.2
            },
            "responses": [
                {
                    "x": 180,
                    "y": 260,
                    "z": 15,
                    "width": 60,
                    "height": 25,
                    "pointer": ""
                }
            ],
            "fontSize": 10
        }
    }
}</v>
      </c>
      <c r="AA382" s="45" t="s">
        <v>1658</v>
      </c>
      <c r="AB382" s="12" t="str">
        <f t="shared" si="2"/>
        <v>M2-MyM-1e-E-2</v>
      </c>
      <c r="AC382" s="12" t="str">
        <f t="shared" si="3"/>
        <v>M2-MyM-1e-E-2-EN</v>
      </c>
      <c r="AD382" s="10" t="s">
        <v>46</v>
      </c>
      <c r="AE382" s="18"/>
      <c r="AF382" s="10" t="s">
        <v>47</v>
      </c>
      <c r="AG382" s="10" t="s">
        <v>48</v>
      </c>
    </row>
    <row r="383" ht="75.0" customHeight="1">
      <c r="A383" s="6" t="s">
        <v>1635</v>
      </c>
      <c r="B383" s="6" t="s">
        <v>1636</v>
      </c>
      <c r="C383" s="18" t="s">
        <v>54</v>
      </c>
      <c r="D383" s="7" t="s">
        <v>35</v>
      </c>
      <c r="E383" s="6"/>
      <c r="F383" s="8" t="s">
        <v>1659</v>
      </c>
      <c r="G383" s="23"/>
      <c r="H383" s="9"/>
      <c r="I383" s="6" t="s">
        <v>696</v>
      </c>
      <c r="J383" s="6" t="s">
        <v>68</v>
      </c>
      <c r="K383" s="9"/>
      <c r="L383" s="8" t="s">
        <v>1660</v>
      </c>
      <c r="M383" s="28" t="s">
        <v>41</v>
      </c>
      <c r="N383" s="8" t="s">
        <v>1639</v>
      </c>
      <c r="O383" s="8" t="s">
        <v>1639</v>
      </c>
      <c r="P383" s="17"/>
      <c r="Q383" s="18"/>
      <c r="R383" s="17"/>
      <c r="S383" s="17"/>
      <c r="T383" s="17"/>
      <c r="U383" s="17"/>
      <c r="V383" s="17"/>
      <c r="W383" s="17"/>
      <c r="X383" s="18"/>
      <c r="Y383" s="10" t="s">
        <v>1557</v>
      </c>
      <c r="Z383" s="11" t="str">
        <f t="shared" si="1"/>
        <v>{
    "id": "M2-MyM-1e-E-3-EN",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"https://blueberry-assets.oneclick.es/M2_MyM_1e_10.png",
                "width": 650,
                "height": 300,
                "alt": "",
                "title": "",
                "percent": 1.2
            },
            "responses": [
                {
                    "x": 230,
                    "y": 120,
                    "z": 15,
                    "width": 60,
                    "height": 30,
                    "pointer": ""
                }
            ],
            "fontSize": 10
        }
    }
}</v>
      </c>
      <c r="AA383" s="46" t="s">
        <v>1661</v>
      </c>
      <c r="AB383" s="12" t="str">
        <f t="shared" si="2"/>
        <v>M2-MyM-1e-E-3</v>
      </c>
      <c r="AC383" s="12" t="str">
        <f t="shared" si="3"/>
        <v>M2-MyM-1e-E-3-EN</v>
      </c>
      <c r="AD383" s="10" t="s">
        <v>46</v>
      </c>
      <c r="AE383" s="18"/>
      <c r="AF383" s="10" t="s">
        <v>47</v>
      </c>
      <c r="AG383" s="10" t="s">
        <v>48</v>
      </c>
    </row>
    <row r="384" ht="75.0" customHeight="1">
      <c r="A384" s="6" t="s">
        <v>1635</v>
      </c>
      <c r="B384" s="6" t="s">
        <v>1636</v>
      </c>
      <c r="C384" s="18" t="s">
        <v>54</v>
      </c>
      <c r="D384" s="10" t="s">
        <v>35</v>
      </c>
      <c r="E384" s="6"/>
      <c r="F384" s="8" t="s">
        <v>1662</v>
      </c>
      <c r="G384" s="23"/>
      <c r="H384" s="9"/>
      <c r="I384" s="6" t="s">
        <v>696</v>
      </c>
      <c r="J384" s="6" t="s">
        <v>68</v>
      </c>
      <c r="K384" s="9"/>
      <c r="L384" s="8" t="s">
        <v>1654</v>
      </c>
      <c r="M384" s="24" t="s">
        <v>41</v>
      </c>
      <c r="N384" s="8" t="s">
        <v>1639</v>
      </c>
      <c r="O384" s="8" t="s">
        <v>1639</v>
      </c>
      <c r="P384" s="17"/>
      <c r="Q384" s="18"/>
      <c r="R384" s="17"/>
      <c r="S384" s="30"/>
      <c r="T384" s="30"/>
      <c r="U384" s="30"/>
      <c r="V384" s="30"/>
      <c r="W384" s="17"/>
      <c r="X384" s="18"/>
      <c r="Y384" s="10" t="s">
        <v>1557</v>
      </c>
      <c r="Z384" s="11" t="str">
        <f t="shared" si="1"/>
        <v>{
    "id": "M2-MyM-1e-E-4-EN",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
            {
                "name": "A2",
                "label": "width",
                "incorrect": true
            },
            {
                "name": "A3",
                "label": "height",
                "incorrect": true
            }
        ],
        "uniques": true
    },
    "algorithm": {
        "name": "labelImage",
        "template": "LabelImageDragDropV2",
        "params": {
            "image": {
                "src": "https://blueberry-assets.oneclick.es/M2_MyM_1e_11.png",
                "width": 650,
                "height": 300,
                "alt": "",
                "title": "",
                "percent": 1.2
            },
            "responses": [
                {
                    "x": 40,
                    "y": 195,
                    "z": 15,
                    "width": 60,
                    "height": 30,
                    "pointer": ""
                }
            ],
            "fontSize": 10
        }
    }
}</v>
      </c>
      <c r="AA384" s="46" t="s">
        <v>1663</v>
      </c>
      <c r="AB384" s="12" t="str">
        <f t="shared" si="2"/>
        <v>M2-MyM-1e-E-4</v>
      </c>
      <c r="AC384" s="12" t="str">
        <f t="shared" si="3"/>
        <v>M2-MyM-1e-E-4-EN</v>
      </c>
      <c r="AD384" s="10" t="s">
        <v>46</v>
      </c>
      <c r="AE384" s="18"/>
      <c r="AF384" s="10" t="s">
        <v>47</v>
      </c>
      <c r="AG384" s="10" t="s">
        <v>48</v>
      </c>
    </row>
    <row r="385" ht="75.0" customHeight="1">
      <c r="A385" s="6" t="s">
        <v>1635</v>
      </c>
      <c r="B385" s="6" t="s">
        <v>1636</v>
      </c>
      <c r="C385" s="18" t="s">
        <v>54</v>
      </c>
      <c r="D385" s="10" t="s">
        <v>35</v>
      </c>
      <c r="E385" s="6"/>
      <c r="F385" s="8" t="s">
        <v>1664</v>
      </c>
      <c r="G385" s="23"/>
      <c r="H385" s="9"/>
      <c r="I385" s="6" t="s">
        <v>696</v>
      </c>
      <c r="J385" s="6" t="s">
        <v>68</v>
      </c>
      <c r="K385" s="9"/>
      <c r="L385" s="8" t="s">
        <v>1657</v>
      </c>
      <c r="M385" s="28" t="s">
        <v>41</v>
      </c>
      <c r="N385" s="8" t="s">
        <v>1639</v>
      </c>
      <c r="O385" s="8" t="s">
        <v>1639</v>
      </c>
      <c r="P385" s="17"/>
      <c r="Q385" s="18"/>
      <c r="R385" s="17"/>
      <c r="S385" s="17"/>
      <c r="T385" s="17"/>
      <c r="U385" s="17"/>
      <c r="V385" s="17"/>
      <c r="W385" s="17"/>
      <c r="X385" s="18"/>
      <c r="Y385" s="10" t="s">
        <v>1557</v>
      </c>
      <c r="Z385" s="11" t="str">
        <f t="shared" si="1"/>
        <v>{
    "id": "M2-MyM-1e-E-5-EN",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
            {
                "name": "A3",
                "label": "height",
                "incorrect": true
            }
        ],
        "uniques": true
    },
    "algorithm": {
        "name": "labelImage",
        "template": "LabelImageDragDropV2",
        "params": {
            "image": {
                "src": "https://blueberry-assets.oneclick.es/M2_MyM_1e_12.png",
                "width": 650,
                "height": 300,
                "alt": "",
                "title": "",
                "percent": 1.1
            },
            "responses": [
                {
                    "x": 280,
                    "y": 180,
                    "z": 15,
                    "width": 100,
                    "height": 35,
                    "pointer": ""
                }
            ],
            "fontSize": 10
        }
    }
}</v>
      </c>
      <c r="AA385" s="45" t="s">
        <v>1665</v>
      </c>
      <c r="AB385" s="12" t="str">
        <f t="shared" si="2"/>
        <v>M2-MyM-1e-E-5</v>
      </c>
      <c r="AC385" s="12" t="str">
        <f t="shared" si="3"/>
        <v>M2-MyM-1e-E-5-EN</v>
      </c>
      <c r="AD385" s="10" t="s">
        <v>46</v>
      </c>
      <c r="AE385" s="18"/>
      <c r="AF385" s="10" t="s">
        <v>47</v>
      </c>
      <c r="AG385" s="10" t="s">
        <v>48</v>
      </c>
    </row>
    <row r="386" ht="75.0" customHeight="1">
      <c r="A386" s="6" t="s">
        <v>1635</v>
      </c>
      <c r="B386" s="6" t="s">
        <v>1636</v>
      </c>
      <c r="C386" s="18" t="s">
        <v>54</v>
      </c>
      <c r="D386" s="10" t="s">
        <v>35</v>
      </c>
      <c r="E386" s="6"/>
      <c r="F386" s="8" t="s">
        <v>1666</v>
      </c>
      <c r="G386" s="23"/>
      <c r="H386" s="9"/>
      <c r="I386" s="6" t="s">
        <v>696</v>
      </c>
      <c r="J386" s="6" t="s">
        <v>68</v>
      </c>
      <c r="K386" s="9"/>
      <c r="L386" s="8" t="s">
        <v>1660</v>
      </c>
      <c r="M386" s="24" t="s">
        <v>41</v>
      </c>
      <c r="N386" s="8" t="s">
        <v>1639</v>
      </c>
      <c r="O386" s="8" t="s">
        <v>1639</v>
      </c>
      <c r="P386" s="17"/>
      <c r="Q386" s="18"/>
      <c r="R386" s="17"/>
      <c r="S386" s="30"/>
      <c r="T386" s="30"/>
      <c r="U386" s="30"/>
      <c r="V386" s="30"/>
      <c r="W386" s="17"/>
      <c r="X386" s="18"/>
      <c r="Y386" s="10" t="s">
        <v>1557</v>
      </c>
      <c r="Z386" s="11" t="str">
        <f t="shared" si="1"/>
        <v>{
    "id": "M2-MyM-1e-E-6-EN",
    "stimulus": "&lt;p&gt;Drag which measurement is pointed out in this image.&lt;/p&gt;",
    "hint": "&lt;div style=\"display:flex; justify-content:center;\"&gt;&lt;img src=\"https://blueberry-assets.oneclick.es/M2-MyM-1e-1b.svg\" width=\"300\"&gt;&lt;/img&gt;&lt;/div&gt;",
    "feedback": "&lt;div style=\"display:flex; justify-content:center;\"&gt;&lt;img src=\"https://blueberry-assets.oneclick.es/M2-MyM-1e-1b.svg\" width=\"300\"&gt;&lt;/img&gt;&lt;/div&gt;",
    "seed": {
        "parameters": [],
        "calculated": [
            {
                "name": "A1",
                "label": "length",
                "incorrect": true
            },
            {
                "name": "A2",
                "label": "width",
                "incorrect": true
            },
            {
                "name": "A3",
                "label": "height"
            }
        ],
        "uniques": true
    },
    "algorithm": {
        "name": "labelImage",
        "template": "LabelImageDragDropV2",
        "params": {
            "image": {
                "src": "https://blueberry-assets.oneclick.es/M2_MyM_1e_13.png",
                "width": 650,
                "height": 300,
                "alt": "",
                "title": "",
                "percent": 1.1
            },
            "responses": [
                {
                    "x": 240,
                    "y": 137,
                    "z": 15,
                    "width": 100,
                    "height": 35,
                    "pointer": ""
                }
            ],
            "fontSize": 10
        }
    }
}</v>
      </c>
      <c r="AA386" s="45" t="s">
        <v>1667</v>
      </c>
      <c r="AB386" s="12" t="str">
        <f t="shared" si="2"/>
        <v>M2-MyM-1e-E-6</v>
      </c>
      <c r="AC386" s="12" t="str">
        <f t="shared" si="3"/>
        <v>M2-MyM-1e-E-6-EN</v>
      </c>
      <c r="AD386" s="10" t="s">
        <v>46</v>
      </c>
      <c r="AE386" s="18"/>
      <c r="AF386" s="10" t="s">
        <v>47</v>
      </c>
      <c r="AG386" s="10" t="s">
        <v>48</v>
      </c>
    </row>
    <row r="387" ht="75.0" customHeight="1">
      <c r="A387" s="6" t="s">
        <v>1668</v>
      </c>
      <c r="B387" s="6" t="s">
        <v>1669</v>
      </c>
      <c r="C387" s="18" t="s">
        <v>34</v>
      </c>
      <c r="D387" s="7" t="s">
        <v>35</v>
      </c>
      <c r="E387" s="6"/>
      <c r="F387" s="9" t="s">
        <v>1670</v>
      </c>
      <c r="G387" s="9"/>
      <c r="H387" s="9"/>
      <c r="I387" s="6" t="s">
        <v>671</v>
      </c>
      <c r="J387" s="6" t="s">
        <v>38</v>
      </c>
      <c r="K387" s="9" t="s">
        <v>1671</v>
      </c>
      <c r="L387" s="23" t="s">
        <v>1672</v>
      </c>
      <c r="M387" s="24" t="s">
        <v>41</v>
      </c>
      <c r="N387" s="8" t="s">
        <v>1673</v>
      </c>
      <c r="O387" s="8" t="s">
        <v>1674</v>
      </c>
      <c r="P387" s="17"/>
      <c r="Q387" s="18"/>
      <c r="R387" s="17"/>
      <c r="S387" s="30"/>
      <c r="T387" s="30"/>
      <c r="U387" s="30"/>
      <c r="V387" s="30"/>
      <c r="W387" s="17"/>
      <c r="X387" s="18"/>
      <c r="Y387" s="10" t="s">
        <v>1557</v>
      </c>
      <c r="Z387" s="11" t="str">
        <f t="shared" si="1"/>
        <v>{
    "id": "M2-MyM-2a-I-1-EN",
    "stimulus": "&lt;p&gt;Select the result of this subtraction.&lt;/p&gt;&lt;p&gt;{{T1}} {{Q11}} − {{Q2}} {{Q11}}.&lt;/p&gt;",
    "hint": "&lt;p&gt;Subtract the measures.&lt;/p&gt;",
    "feedback": "&lt;p&gt;Since the measures are expressed in the same unit, just subtract.&lt;/p&gt;",
    "seed": {
        "parameters": [
            {
                "name": "Q1",
                "label": null,
                "min": 10,
                "max": 100,
                "step": 1
            },
            {
                "name": "Q2",
                "label": null,
                "min": 10,
                "max": 100,
                "step": 1
            },
            {
                "name": "Q3",
                "label": null,
                "min": 1,
                "max": 9,
                "step": 1
            },
            {
                "name": "Q4",
                "label": null,
                "min": 1,
                "max": 10,
                "step": 1
            },
            {
                "name": "Q11",
                "label": null,
                "list": [
                    "m",
                    "cm"
                ]
            },
            {
                "name": "Q22",
                "label": null,
                "list": [
                    "m",
                    "cm"
                ]
            },
            {
                "name": "Q33",
                "label": null,
                "list": [
                    "m",
                    "cm"
                ]
            }
        ],
        "calculated": [
            {
                "name": "T1",
                "label": "{{function}}",
                "function": "{{Q1}} + {{Q2}}",
                "temp": true
            },
            {
                "name": "T2",
                "label": "{{function}}",
                "function": "{{Q1}} + {{Q3}}",
                "temp": true
            },
            {
                "name": "T3",
                "label": "{{function}}",
                "function": "{{Q1}} + {{Q4}}",
                "temp": true
            },
            {
                "name": "A1",
                "label": "{{Q1}} {{Q11}}"
            },
            {
                "name": "A2",
                "label": "{{Q1}} {{Q22}}",
                "incorrect": true
            },
            {
                "name": "A4",
                "label": "{{T2}} {{Q11}}",
                "incorrect": true
            },
            {
                "name": "A5",
                "label": "{{T3}} {{Q22}}",
                "incorrect": true
            }
        ],
        "uniques": true
    },
    "algorithm": {
        "name": "trueFalse",
        "template": "Multiple choice – standard",
        "params": {
            "countCorrect": 1,
            "countIncorrect": 2,
            "showCheckIcon":false,"columns":3
        }
    }
}</v>
      </c>
      <c r="AA387" s="14" t="s">
        <v>1675</v>
      </c>
      <c r="AB387" s="12" t="str">
        <f t="shared" si="2"/>
        <v>M2-MyM-2a-I-1</v>
      </c>
      <c r="AC387" s="12" t="str">
        <f t="shared" si="3"/>
        <v>M2-MyM-2a-I-1-EN</v>
      </c>
      <c r="AD387" s="18"/>
      <c r="AE387" s="10" t="s">
        <v>521</v>
      </c>
      <c r="AF387" s="18"/>
      <c r="AG387" s="10" t="s">
        <v>48</v>
      </c>
    </row>
    <row r="388" ht="75.0" customHeight="1">
      <c r="A388" s="6" t="s">
        <v>1668</v>
      </c>
      <c r="B388" s="6" t="s">
        <v>1669</v>
      </c>
      <c r="C388" s="18" t="s">
        <v>34</v>
      </c>
      <c r="D388" s="7" t="s">
        <v>35</v>
      </c>
      <c r="E388" s="6"/>
      <c r="F388" s="8" t="s">
        <v>1676</v>
      </c>
      <c r="G388" s="9"/>
      <c r="H388" s="9"/>
      <c r="I388" s="6" t="s">
        <v>671</v>
      </c>
      <c r="J388" s="10" t="s">
        <v>1677</v>
      </c>
      <c r="K388" s="8" t="s">
        <v>1678</v>
      </c>
      <c r="L388" s="25" t="s">
        <v>1679</v>
      </c>
      <c r="M388" s="24" t="s">
        <v>41</v>
      </c>
      <c r="N388" s="8" t="s">
        <v>1680</v>
      </c>
      <c r="O388" s="8" t="s">
        <v>1681</v>
      </c>
      <c r="P388" s="17"/>
      <c r="Q388" s="18"/>
      <c r="R388" s="17"/>
      <c r="S388" s="30"/>
      <c r="T388" s="30"/>
      <c r="U388" s="30"/>
      <c r="V388" s="30"/>
      <c r="W388" s="17"/>
      <c r="X388" s="18"/>
      <c r="Y388" s="10" t="s">
        <v>1557</v>
      </c>
      <c r="Z388" s="11" t="str">
        <f t="shared" si="1"/>
        <v>{
    "id": "M2-MyM-2a-I-2-EN",
    "stimulus": "&lt;p&gt;Select true or false.&lt;/p&gt;",
    "hint": "&lt;p&gt;Add the measures.&lt;/p&gt;",
    "feedback": "&lt;p&gt;Since the measures are expressed in the same unit, you only have to add.&lt;/p&gt;",
    "seed": {
        "parameters": [
            {
                "name": "Q1",
                "label": null,
                "min": 10,
                "max": 100,
                "step": 1
            },
            {
                "name": "Q2",
                "label": null,
                "min": 10,
                "max": 100,
                "step": 1
            },
            {
                "name": "Q3",
                "label": null,
                "min": 10,
                "max": 100,
                "step": 1
            },
            {
                "name": "Q4",
                "label": null,
                "min": 10,
                "max": 100,
                "step": 1
            },
            {
                "name": "Q11",
                "label": null,
                "list": [
                    "m",
                    "cm"
                ]
            },
            {
                "name": "Q22",
                "label": null,
                "list": [
                    "m",
                    "cm"
                ]
            },
            {
                "name": "Q33",
                "label": null,
                "list": [
                    "m",
                    "cm"
                ]
            }
        ],
        "calculated": [
            {
                "name": "T1",
                "label": "{{function}}",
                "function": "{{Q1}}+{{Q2}}",
                "temp": true
            },
            {
                "name": "T2",
                "label": "{{function}}",
                "function": "{{Q3}}+{{Q4}}",
                "temp": true
            },
            {
                "name": "A1",
                "label": "{{Q1}} {{Q11}} + {{Q2}} {{Q11}} = {{T1}} {{Q11}}",
                "function": ""
            },
            {
                "name": "A2",
                "label": "{{Q3}} {{Q33}} + {{Q4}} {{Q33}} = {{T2}} {{Q33}}",
                "function": ""
            },
            {
                "name": "A3",
                "label": "{{Q3}} {{Q33}} + {{Q4}} {{Q33}} = {{T2}} {{Q22}}",
                "function": "",
                "incorrect": true,
                "feedback": "{{Q3}} {{Q33}} + {{Q4}} {{Q33}} = {{T2}} {{Q33}}"
            },
            {
                "name": "A4",
                "label": "{{Q1}} {{Q11}} + {{Q2}} {{Q11}} = {{T1}} {{Q22}}",
                "function": "",
                "incorrect": true,
                "feedback": "{{Q1}} {{Q11}} + {{Q2}} {{Q11}} = {{T1}} {{Q11}}"
            },
            {
                "name": "A5",
                "label": "{{Q3}} {{Q33}} + {{Q4}} {{Q33}} = {{T1}} {{Q33}}",
                "function": "",
                "incorrect": true,
                "feedback": "{{Q3}} {{Q33}} + {{Q4}} {{Q33}} = {{T2}} {{Q33}}"
            },
            {
                "name": "A6",
                "label": "{{Q1}} {{Q11}} + {{Q2}} {{Q11}} = {{T2}} {{Q11}}",
                "function": "",
                "incorrect": true,
                "feedback": "{{Q1}} {{Q11}} + {{Q2}} {{Q11}} = {{T1}} {{Q11}}"
            }
        ],
        "uniques": true
    },
    "algorithm": {
        "name": "trueFalse",
        "template": "Choice matrix – inline",
        "params": {
            "countCorrect": 2,
            "countIncorrect": 1,
            "showCheckIcon": false,
            "options": [
                "True",
                "False"
            ]
        }
    }
}</v>
      </c>
      <c r="AA388" s="14" t="s">
        <v>1682</v>
      </c>
      <c r="AB388" s="12" t="str">
        <f t="shared" si="2"/>
        <v>M2-MyM-2a-I-2</v>
      </c>
      <c r="AC388" s="12" t="str">
        <f t="shared" si="3"/>
        <v>M2-MyM-2a-I-2-EN</v>
      </c>
      <c r="AD388" s="18"/>
      <c r="AE388" s="10" t="s">
        <v>521</v>
      </c>
      <c r="AF388" s="18"/>
      <c r="AG388" s="10" t="s">
        <v>48</v>
      </c>
    </row>
    <row r="389" ht="75.0" customHeight="1">
      <c r="A389" s="6" t="s">
        <v>1668</v>
      </c>
      <c r="B389" s="6" t="s">
        <v>1669</v>
      </c>
      <c r="C389" s="18" t="s">
        <v>54</v>
      </c>
      <c r="D389" s="7" t="s">
        <v>35</v>
      </c>
      <c r="E389" s="6"/>
      <c r="F389" s="9" t="s">
        <v>1683</v>
      </c>
      <c r="G389" s="9" t="s">
        <v>1684</v>
      </c>
      <c r="H389" s="9"/>
      <c r="I389" s="6" t="s">
        <v>671</v>
      </c>
      <c r="J389" s="6" t="s">
        <v>78</v>
      </c>
      <c r="K389" s="9" t="s">
        <v>1685</v>
      </c>
      <c r="L389" s="23" t="s">
        <v>1686</v>
      </c>
      <c r="M389" s="28" t="s">
        <v>41</v>
      </c>
      <c r="N389" s="8" t="s">
        <v>1680</v>
      </c>
      <c r="O389" s="8" t="s">
        <v>1681</v>
      </c>
      <c r="P389" s="17"/>
      <c r="Q389" s="18"/>
      <c r="R389" s="17"/>
      <c r="S389" s="17"/>
      <c r="T389" s="17"/>
      <c r="U389" s="17"/>
      <c r="V389" s="17"/>
      <c r="W389" s="17"/>
      <c r="X389" s="18"/>
      <c r="Y389" s="10" t="s">
        <v>1557</v>
      </c>
      <c r="Z389" s="11" t="str">
        <f t="shared" si="1"/>
        <v>{
    "id": "M2-MyM-2a-E-1-EN",
    "stimulus": "&lt;p&gt;Type the result of the addition.&lt;/p&gt;",
    "template": "&lt;p&gt;{{Q1}} {{Q11}} + {{Q2}} {{Q11}} = {{response}} {{Q11}}&lt;/p&gt;",
    "hint": "&lt;p&gt;Add the measures.&lt;/p&gt;",
    "feedback": "&lt;p&gt;Since the measures are expressed in the same unit, you only have to add.&lt;/p&gt;",
    "seed": {
        "parameters": [
            {
                "name": "Q1",
                "label": null,
                "min": 10,
                "max": 100,
                "step": 1
            },
            {
                "name": "Q2",
                "label": null,
                "min": 10,
                "max": 100,
                "step": 1
            },
            {
                "name": "Q11",
                "label": null,
                "list": [
                    "m",
                    "cm"
                ]
            }
        ],
        "calculated": [
            {
                "name": "A1",
                "function": "{{Q1}}+{{Q2}}"
            }
        ],
        "uniques": true
    },
    "algorithm": {
        "name": "calculateOperation",
        "params": {
            "method": "equivLiteral",
            "keyboard": "NUMERICAL"
        }
    }
}</v>
      </c>
      <c r="AA389" s="14" t="s">
        <v>1687</v>
      </c>
      <c r="AB389" s="12" t="str">
        <f t="shared" si="2"/>
        <v>M2-MyM-2a-E-1</v>
      </c>
      <c r="AC389" s="12" t="str">
        <f t="shared" si="3"/>
        <v>M2-MyM-2a-E-1-EN</v>
      </c>
      <c r="AD389" s="18"/>
      <c r="AE389" s="10" t="s">
        <v>521</v>
      </c>
      <c r="AF389" s="18"/>
      <c r="AG389" s="10" t="s">
        <v>48</v>
      </c>
    </row>
    <row r="390" ht="75.0" customHeight="1">
      <c r="A390" s="6" t="s">
        <v>1668</v>
      </c>
      <c r="B390" s="6" t="s">
        <v>1669</v>
      </c>
      <c r="C390" s="18" t="s">
        <v>54</v>
      </c>
      <c r="D390" s="7" t="s">
        <v>35</v>
      </c>
      <c r="E390" s="6"/>
      <c r="F390" s="9" t="s">
        <v>1688</v>
      </c>
      <c r="G390" s="9" t="s">
        <v>1689</v>
      </c>
      <c r="H390" s="9"/>
      <c r="I390" s="6" t="s">
        <v>671</v>
      </c>
      <c r="J390" s="6" t="s">
        <v>78</v>
      </c>
      <c r="K390" s="9" t="s">
        <v>1685</v>
      </c>
      <c r="L390" s="23" t="s">
        <v>1207</v>
      </c>
      <c r="M390" s="28" t="s">
        <v>41</v>
      </c>
      <c r="N390" s="8" t="s">
        <v>1673</v>
      </c>
      <c r="O390" s="8" t="s">
        <v>1674</v>
      </c>
      <c r="P390" s="17"/>
      <c r="Q390" s="18"/>
      <c r="R390" s="17"/>
      <c r="S390" s="17"/>
      <c r="T390" s="17"/>
      <c r="U390" s="17"/>
      <c r="V390" s="17"/>
      <c r="W390" s="17"/>
      <c r="X390" s="18"/>
      <c r="Y390" s="10" t="s">
        <v>1557</v>
      </c>
      <c r="Z390" s="11" t="str">
        <f t="shared" si="1"/>
        <v>{
    "id": "M2-MyM-2a-E-2-EN",
    "stimulus": "&lt;p&gt;Type the result of this subtraction.&lt;/p&gt;",
    "template": "&lt;p&gt;{{T1}} {{Q11}} − {{Q2}} {{Q11}} = {{response}} {{Q11}}&lt;/p&gt;",
    "hint": "&lt;p&gt;Subtract the measures.&lt;/p&gt;",
    "feedback": "&lt;p&gt;Since the measures are expressed in the same unit, just subtract.&lt;/p&gt;",
    "seed": {
        "parameters": [
            {
                "name": "Q1",
                "label": null,
                "min": 10,
                "max": 100,
                "step": 1
            },
            {
                "name": "Q2",
                "label": null,
                "min": 10,
                "max": 100,
                "step": 1
            },
            {
                "name": "Q11",
                "label": null,
                "list": [
                    "m",
                    "cm"
                ]
            }
        ],
        "calculated": [
            {
                "name": "T1",
                "function": "{{Q1}}+{{Q2}}",
                "temp": true
            },
            {
                "name": "A1",
                "function": "{{Q1}}"
            }
        ],
        "uniques": true
    },
    "algorithm": {
        "name": "calculateOperation",
        "params": {
            "method": "equivLiteral",
            "keyboard": "NUMERICAL"
        }
    }
}</v>
      </c>
      <c r="AA390" s="14" t="s">
        <v>1690</v>
      </c>
      <c r="AB390" s="12" t="str">
        <f t="shared" si="2"/>
        <v>M2-MyM-2a-E-2</v>
      </c>
      <c r="AC390" s="12" t="str">
        <f t="shared" si="3"/>
        <v>M2-MyM-2a-E-2-EN</v>
      </c>
      <c r="AD390" s="18"/>
      <c r="AE390" s="10" t="s">
        <v>521</v>
      </c>
      <c r="AF390" s="18"/>
      <c r="AG390" s="10" t="s">
        <v>48</v>
      </c>
    </row>
    <row r="391" ht="75.0" customHeight="1">
      <c r="A391" s="6" t="s">
        <v>1668</v>
      </c>
      <c r="B391" s="6" t="s">
        <v>1669</v>
      </c>
      <c r="C391" s="18" t="s">
        <v>681</v>
      </c>
      <c r="D391" s="7" t="s">
        <v>35</v>
      </c>
      <c r="E391" s="6"/>
      <c r="F391" s="9" t="s">
        <v>1691</v>
      </c>
      <c r="G391" s="9" t="s">
        <v>1692</v>
      </c>
      <c r="H391" s="9"/>
      <c r="I391" s="6" t="s">
        <v>671</v>
      </c>
      <c r="J391" s="6" t="s">
        <v>78</v>
      </c>
      <c r="K391" s="9" t="s">
        <v>1693</v>
      </c>
      <c r="L391" s="9" t="s">
        <v>1694</v>
      </c>
      <c r="M391" s="28" t="s">
        <v>41</v>
      </c>
      <c r="N391" s="8" t="s">
        <v>1680</v>
      </c>
      <c r="O391" s="8" t="s">
        <v>1681</v>
      </c>
      <c r="P391" s="17"/>
      <c r="Q391" s="18"/>
      <c r="R391" s="17"/>
      <c r="S391" s="17"/>
      <c r="T391" s="17"/>
      <c r="U391" s="17"/>
      <c r="V391" s="17"/>
      <c r="W391" s="17"/>
      <c r="X391" s="18"/>
      <c r="Y391" s="10" t="s">
        <v>1557</v>
      </c>
      <c r="Z391" s="11" t="str">
        <f t="shared" si="1"/>
        <v>{
    "id": "M2-MyM-2a-A-1-EN",
    "stimulus": "&lt;p&gt;Robert has a {{Q2}} m rope that he has tied to another one of {{Q1}} m. How long is the rope now?&lt;/p&gt;",
    "template": "&lt;p&gt;It measures {{response}} m.&lt;/p&gt;",
    "hint": "&lt;p&gt;Add the measures.&lt;/p&gt;",
    "feedback": "&lt;p&gt;Since the measures are expressed in the same unit, you only have to add.&lt;/p&gt;",
    "seed": {
        "parameters": [
            {
                "name": "Q1",
                "label": null,
                "min": 2,
                "max": 20,
                "step": 1
            },
            {
                "name": "Q2",
                "label": null,
                "min": 2,
                "max": 20,
                "step": 1
            }
        ],
        "calculated": [
            {
                "name": "A1",
                "function": "{{Q1}}+{{Q2}}"
            }
        ],
        "uniques": true
    },
    "algorithm": {
        "name": "calculateOperation",
        "params": {
            "method": "equivLiteral",
            "keyboard": "NUMERICAL"
        }
    }
}</v>
      </c>
      <c r="AA391" s="14" t="s">
        <v>1695</v>
      </c>
      <c r="AB391" s="12" t="str">
        <f t="shared" si="2"/>
        <v>M2-MyM-2a-A-1</v>
      </c>
      <c r="AC391" s="12" t="str">
        <f t="shared" si="3"/>
        <v>M2-MyM-2a-A-1-EN</v>
      </c>
      <c r="AD391" s="18"/>
      <c r="AE391" s="10" t="s">
        <v>521</v>
      </c>
      <c r="AF391" s="18"/>
      <c r="AG391" s="10" t="s">
        <v>48</v>
      </c>
    </row>
    <row r="392" ht="75.0" customHeight="1">
      <c r="A392" s="6" t="s">
        <v>1668</v>
      </c>
      <c r="B392" s="6" t="s">
        <v>1669</v>
      </c>
      <c r="C392" s="18" t="s">
        <v>681</v>
      </c>
      <c r="D392" s="7" t="s">
        <v>35</v>
      </c>
      <c r="E392" s="6"/>
      <c r="F392" s="9" t="s">
        <v>1696</v>
      </c>
      <c r="G392" s="9" t="s">
        <v>1697</v>
      </c>
      <c r="H392" s="9"/>
      <c r="I392" s="6" t="s">
        <v>671</v>
      </c>
      <c r="J392" s="6" t="s">
        <v>78</v>
      </c>
      <c r="K392" s="9" t="s">
        <v>1698</v>
      </c>
      <c r="L392" s="23" t="s">
        <v>1699</v>
      </c>
      <c r="M392" s="28" t="s">
        <v>41</v>
      </c>
      <c r="N392" s="8" t="s">
        <v>1673</v>
      </c>
      <c r="O392" s="8" t="s">
        <v>1674</v>
      </c>
      <c r="P392" s="17"/>
      <c r="Q392" s="18"/>
      <c r="R392" s="17"/>
      <c r="S392" s="17"/>
      <c r="T392" s="17"/>
      <c r="U392" s="17"/>
      <c r="V392" s="17"/>
      <c r="W392" s="17"/>
      <c r="X392" s="18"/>
      <c r="Y392" s="10" t="s">
        <v>1557</v>
      </c>
      <c r="Z392" s="11" t="str">
        <f t="shared" si="1"/>
        <v>{
    "id": "M2-MyM-2a-A-2-EN",
    "stimulus": "&lt;p&gt;Lucy climbs a {{T1}} m mountain. If she has already climbed {{Q2}} m. How many meters does she have left to reach the top?&lt;/p&gt;",
    "template": "&lt;p&gt;She has {{response}} m left.&lt;/p&gt;",
    "hint": "&lt;p&gt;Subtract the measures&lt;/p&gt;",
    "feedback": "&lt;p&gt;Since the measures are expressed in the same unit, just subtract.&lt;/p&gt;",
    "seed": {
        "parameters": [
            {
                "name": "Q1",
                "label": null,
                "min": 100,
                "max": 300,
                "step": 1
            },
            {
                "name": "Q2",
                "label": null,
                "min": 100,
                "max": 300,
                "step": 1
            }
        ],
        "calculated": [
            {
                "name": "T1",
                "function": "{{Q1}}+{{Q2}}",
                "temp": true
            },
            {
                "name": "A1",
                "function": "{{Q1}}"
            }
        ],
        "uniques": true
    },
    "algorithm": {
        "name": "calculateOperation",
        "params": {
            "method": "equivLiteral",
            "keyboard": "NUMERICAL"
        }
    }
}</v>
      </c>
      <c r="AA392" s="14" t="s">
        <v>1700</v>
      </c>
      <c r="AB392" s="12" t="str">
        <f t="shared" si="2"/>
        <v>M2-MyM-2a-A-2</v>
      </c>
      <c r="AC392" s="12" t="str">
        <f t="shared" si="3"/>
        <v>M2-MyM-2a-A-2-EN</v>
      </c>
      <c r="AD392" s="18"/>
      <c r="AE392" s="10" t="s">
        <v>521</v>
      </c>
      <c r="AF392" s="18"/>
      <c r="AG392" s="10" t="s">
        <v>48</v>
      </c>
    </row>
    <row r="393" ht="75.0" customHeight="1">
      <c r="A393" s="6" t="s">
        <v>1668</v>
      </c>
      <c r="B393" s="6" t="s">
        <v>1669</v>
      </c>
      <c r="C393" s="18" t="s">
        <v>681</v>
      </c>
      <c r="D393" s="7" t="s">
        <v>35</v>
      </c>
      <c r="E393" s="6"/>
      <c r="F393" s="9" t="s">
        <v>1701</v>
      </c>
      <c r="G393" s="9" t="s">
        <v>1702</v>
      </c>
      <c r="H393" s="9"/>
      <c r="I393" s="6" t="s">
        <v>671</v>
      </c>
      <c r="J393" s="6" t="s">
        <v>78</v>
      </c>
      <c r="K393" s="9" t="s">
        <v>1703</v>
      </c>
      <c r="L393" s="9" t="s">
        <v>1694</v>
      </c>
      <c r="M393" s="28" t="s">
        <v>41</v>
      </c>
      <c r="N393" s="8" t="s">
        <v>1680</v>
      </c>
      <c r="O393" s="8" t="s">
        <v>1681</v>
      </c>
      <c r="P393" s="17"/>
      <c r="Q393" s="18"/>
      <c r="R393" s="17"/>
      <c r="S393" s="17"/>
      <c r="T393" s="17"/>
      <c r="U393" s="17"/>
      <c r="V393" s="17"/>
      <c r="W393" s="17"/>
      <c r="X393" s="18"/>
      <c r="Y393" s="10" t="s">
        <v>1557</v>
      </c>
      <c r="Z393" s="11" t="str">
        <f t="shared" si="1"/>
        <v>{
    "id": "M2-MyM-2a-A-3-EN",
    "stimulus": "&lt;p&gt;John was {{Q1}} cm tall a few years ago and has grown {{Q2}} cm. How tall is he now?&lt;/p&gt;",
    "template": "&lt;p&gt;John is {{response}} cm tall now.&lt;/p&gt;",
    "hint": "&lt;p&gt;Add the measures.&lt;/p&gt;",
    "feedback": "&lt;p&gt;Since the measures are expressed in the same unit, you only have to add.&lt;/p&gt;",
    "seed": {
        "parameters": [
            {
                "name": "Q1",
                "label": null,
                "min": 80,
                "max": 100,
                "step": 1
            },
            {
                "name": "Q2",
                "label": null,
                "min": 10,
                "max": 50,
                "step": 1
            }
        ],
        "calculated": [
            {
                "name": "A1",
                "function": "{{Q1}}+{{Q2}}"
            }
        ],
        "uniques": true
    },
    "algorithm": {
        "name": "calculateOperation",
        "params": {
            "method": "equivLiteral",
            "keyboard": "NUMERICAL"
        }
    }
}</v>
      </c>
      <c r="AA393" s="14" t="s">
        <v>1704</v>
      </c>
      <c r="AB393" s="12" t="str">
        <f t="shared" si="2"/>
        <v>M2-MyM-2a-A-3</v>
      </c>
      <c r="AC393" s="12" t="str">
        <f t="shared" si="3"/>
        <v>M2-MyM-2a-A-3-EN</v>
      </c>
      <c r="AD393" s="18"/>
      <c r="AE393" s="10" t="s">
        <v>521</v>
      </c>
      <c r="AF393" s="18"/>
      <c r="AG393" s="10" t="s">
        <v>48</v>
      </c>
    </row>
    <row r="394" ht="75.0" customHeight="1">
      <c r="A394" s="6" t="s">
        <v>1705</v>
      </c>
      <c r="B394" s="6" t="s">
        <v>1706</v>
      </c>
      <c r="C394" s="47" t="s">
        <v>34</v>
      </c>
      <c r="D394" s="7" t="s">
        <v>35</v>
      </c>
      <c r="E394" s="6"/>
      <c r="F394" s="8" t="s">
        <v>1707</v>
      </c>
      <c r="G394" s="19"/>
      <c r="H394" s="19"/>
      <c r="I394" s="6" t="s">
        <v>696</v>
      </c>
      <c r="J394" s="10" t="s">
        <v>822</v>
      </c>
      <c r="K394" s="8" t="s">
        <v>1708</v>
      </c>
      <c r="L394" s="8" t="s">
        <v>1709</v>
      </c>
      <c r="M394" s="6" t="s">
        <v>41</v>
      </c>
      <c r="N394" s="8" t="s">
        <v>1710</v>
      </c>
      <c r="O394" s="8" t="s">
        <v>1711</v>
      </c>
      <c r="P394" s="17"/>
      <c r="Q394" s="18"/>
      <c r="R394" s="17"/>
      <c r="S394" s="17"/>
      <c r="T394" s="17"/>
      <c r="U394" s="17"/>
      <c r="V394" s="17"/>
      <c r="W394" s="17"/>
      <c r="X394" s="18"/>
      <c r="Y394" s="10" t="s">
        <v>1557</v>
      </c>
      <c r="Z394" s="11" t="str">
        <f t="shared" si="1"/>
        <v>{
    "id": "M2-MyM-13a-I-1-EN",
    "stimulus": "&lt;p&gt;How long is this fork? Choose the correct option.&lt;/p&gt;&lt;div style=\"display:flex; justify-content:center;\"&gt;&lt;img src=\"https://blueberry-assets.oneclick.es/M2_MyM_13a_1.svg\" width=\"400\"&gt;&lt;/img&gt;&lt;/div&gt;",
    "hint": "&lt;p&gt;Look at the numbers on the ruler.&lt;/p&gt;",
    "feedback": "&lt;p&gt;To measure a length, look at the numbers on the ruler.&lt;/p&gt;",
    "seed": {
        "parameters": [
            {
                "name": "Q2",
                "label": null,
                "list": [
                    9,
                    10,
                    11,
                    12,
                    14,
                    15
                ]
            },
            {
                "name": "Q3",
                "label": null,
                "list": [
                    9,
                    10,
                    11,
                    12,
                    14,
                    15
                ]
            }
        ],
        "calculated": [
            {
                "name": "A1",
                "label": "13 cm"
            },
            {
                "name": "A2",
                "label": "{{Q2}} cm",
                "incorrect": true
            },
            {
                "name": "A3",
                "label": "{{Q3}} cm",
                "incorrect": true
            }
        ],
        "uniques": true
    },
    "algorithm": {
        "name": "trueFalse",
        "template": "Multiple choice – standard",
        "params": {
            "countCorrect": 1,
            "countIncorrect": 2,
            "showCheckIcon": false,
            "columns": 3
        }
    }
}</v>
      </c>
      <c r="AA394" s="14" t="s">
        <v>1712</v>
      </c>
      <c r="AB394" s="12" t="str">
        <f t="shared" si="2"/>
        <v>M2-MyM-13a-I-1</v>
      </c>
      <c r="AC394" s="12" t="str">
        <f t="shared" si="3"/>
        <v>M2-MyM-13a-I-1-EN</v>
      </c>
      <c r="AD394" s="18"/>
      <c r="AE394" s="10"/>
      <c r="AF394" s="18"/>
      <c r="AG394" s="10" t="s">
        <v>48</v>
      </c>
    </row>
    <row r="395" ht="75.0" customHeight="1">
      <c r="A395" s="6" t="s">
        <v>1705</v>
      </c>
      <c r="B395" s="6" t="s">
        <v>1706</v>
      </c>
      <c r="C395" s="47" t="s">
        <v>34</v>
      </c>
      <c r="D395" s="7" t="s">
        <v>35</v>
      </c>
      <c r="E395" s="6"/>
      <c r="F395" s="8" t="s">
        <v>1713</v>
      </c>
      <c r="G395" s="19"/>
      <c r="H395" s="19"/>
      <c r="I395" s="6" t="s">
        <v>696</v>
      </c>
      <c r="J395" s="10" t="s">
        <v>822</v>
      </c>
      <c r="K395" s="8" t="s">
        <v>1714</v>
      </c>
      <c r="L395" s="8" t="s">
        <v>1715</v>
      </c>
      <c r="M395" s="6" t="s">
        <v>41</v>
      </c>
      <c r="N395" s="8" t="s">
        <v>1710</v>
      </c>
      <c r="O395" s="8" t="s">
        <v>1711</v>
      </c>
      <c r="P395" s="17"/>
      <c r="Q395" s="18"/>
      <c r="R395" s="17"/>
      <c r="S395" s="17"/>
      <c r="T395" s="17"/>
      <c r="U395" s="17"/>
      <c r="V395" s="17"/>
      <c r="W395" s="17"/>
      <c r="X395" s="18"/>
      <c r="Y395" s="10" t="s">
        <v>1557</v>
      </c>
      <c r="Z395" s="11" t="str">
        <f t="shared" si="1"/>
        <v>{
    "id": "M2-MyM-13a-I-2-EN",
    "stimulus": "&lt;p&gt;How long is this pen? Choose the correct option.&lt;/p&gt;&lt;div style=\"display:flex; justify-content:center;\"&gt;&lt;img src=\"https://blueberry-assets.oneclick.es/M2_MyM_13a_2.svg\" width=\"400\"&gt;&lt;/img&gt;&lt;/div&gt;",
    "hint": "&lt;p&gt;Look at the numbers on the ruler.&lt;/p&gt;",
    "feedback": "&lt;p&gt;To measure a length, look at the numbers on the ruler.&lt;/p&gt;",
    "seed": {
        "parameters": [
            {
                "name": "Q2",
                "label": null,
                "list": [
                    11,
                    12,
                    13,
                    14,
                    16,
                    17
                ]
            },
            {
                "name": "Q3",
                "label": null,
                "list": [
                    11,
                    12,
                    13,
                    14,
                    16,
                    17
                ]
            }
        ],
        "calculated": [
            {
                "name": "A1",
                "label": "15 cm"
            },
            {
                "name": "A2",
                "label": "{{Q2}} cm",
                "incorrect": true
            },
            {
                "name": "A3",
                "label": "{{Q3}} cm",
                "incorrect": true
            }
        ],
        "uniques": true
    },
    "algorithm": {
        "name": "trueFalse",
        "template": "Multiple choice – standard",
        "params": {
            "countCorrect": 1,
            "countIncorrect": 2,
            "showCheckIcon": false,
            "columns": 3
        }
    }
}</v>
      </c>
      <c r="AA395" s="14" t="s">
        <v>1716</v>
      </c>
      <c r="AB395" s="12" t="str">
        <f t="shared" si="2"/>
        <v>M2-MyM-13a-I-2</v>
      </c>
      <c r="AC395" s="12" t="str">
        <f t="shared" si="3"/>
        <v>M2-MyM-13a-I-2-EN</v>
      </c>
      <c r="AD395" s="18"/>
      <c r="AE395" s="10"/>
      <c r="AF395" s="18"/>
      <c r="AG395" s="10" t="s">
        <v>48</v>
      </c>
    </row>
    <row r="396" ht="75.0" customHeight="1">
      <c r="A396" s="6" t="s">
        <v>1705</v>
      </c>
      <c r="B396" s="6" t="s">
        <v>1706</v>
      </c>
      <c r="C396" s="47" t="s">
        <v>34</v>
      </c>
      <c r="D396" s="7" t="s">
        <v>35</v>
      </c>
      <c r="E396" s="6"/>
      <c r="F396" s="8" t="s">
        <v>1717</v>
      </c>
      <c r="G396" s="19"/>
      <c r="H396" s="19"/>
      <c r="I396" s="6" t="s">
        <v>696</v>
      </c>
      <c r="J396" s="10" t="s">
        <v>822</v>
      </c>
      <c r="K396" s="8" t="s">
        <v>1718</v>
      </c>
      <c r="L396" s="8" t="s">
        <v>1719</v>
      </c>
      <c r="M396" s="6" t="s">
        <v>41</v>
      </c>
      <c r="N396" s="8" t="s">
        <v>1710</v>
      </c>
      <c r="O396" s="8" t="s">
        <v>1711</v>
      </c>
      <c r="P396" s="17"/>
      <c r="Q396" s="18"/>
      <c r="R396" s="17"/>
      <c r="S396" s="17"/>
      <c r="T396" s="17"/>
      <c r="U396" s="17"/>
      <c r="V396" s="17"/>
      <c r="W396" s="17"/>
      <c r="X396" s="18"/>
      <c r="Y396" s="10" t="s">
        <v>1557</v>
      </c>
      <c r="Z396" s="11" t="str">
        <f t="shared" si="1"/>
        <v>{
    "id": "M2-MyM-13a-I-3-EN",
    "stimulus": "&lt;p&gt;How long is this pen? Choose the correct option.&lt;/p&gt;&lt;div style=\"display:flex; justify-content:center;\"&gt;&lt;img src=\"https://blueberry-assets.oneclick.es/M2_MyM_13a_3.svg\" width=\"400\"&gt;&lt;/img&gt;&lt;/div&gt;",
    "hint": "&lt;p&gt;Look at the numbers on the ruler.&lt;/p&gt;",
    "feedback": "&lt;p&gt;To measure a length, look at the numbers on the ruler.&lt;/p&gt;",
    "seed": {
        "parameters": [
            {
                "name": "Q2",
                "label": null,
                "list": [
                    3,
                    4,
                    5,
                    7,
                    8,
                    9
                ]
            },
            {
                "name": "Q3",
                "label": null,
                "list": [
                    3,
                    4,
                    5,
                    7,
                    8,
                    9
                ]
            }
        ],
        "calculated": [
            {
                "name": "A1",
                "label": "6 inches"
            },
            {
                "name": "A2",
                "label": "{{Q2}} inches",
                "incorrect": true
            },
            {
                "name": "A3",
                "label": "{{Q3}} inches",
                "incorrect": true
            }
        ],
        "uniques": true
    },
    "algorithm": {
        "name": "trueFalse",
        "template": "Multiple choice – standard",
        "params": {
            "countCorrect": 1,
            "countIncorrect": 2,
            "showCheckIcon": false,
            "columns": 3
        }
    }
}</v>
      </c>
      <c r="AA396" s="14" t="s">
        <v>1720</v>
      </c>
      <c r="AB396" s="12" t="str">
        <f t="shared" si="2"/>
        <v>M2-MyM-13a-I-3</v>
      </c>
      <c r="AC396" s="12" t="str">
        <f t="shared" si="3"/>
        <v>M2-MyM-13a-I-3-EN</v>
      </c>
      <c r="AD396" s="18"/>
      <c r="AE396" s="10"/>
      <c r="AF396" s="18"/>
      <c r="AG396" s="10" t="s">
        <v>48</v>
      </c>
    </row>
    <row r="397" ht="75.0" customHeight="1">
      <c r="A397" s="6" t="s">
        <v>1705</v>
      </c>
      <c r="B397" s="6" t="s">
        <v>1706</v>
      </c>
      <c r="C397" s="48" t="s">
        <v>54</v>
      </c>
      <c r="D397" s="7" t="s">
        <v>35</v>
      </c>
      <c r="E397" s="6"/>
      <c r="F397" s="8" t="s">
        <v>1721</v>
      </c>
      <c r="G397" s="8" t="s">
        <v>1722</v>
      </c>
      <c r="H397" s="19"/>
      <c r="I397" s="6" t="s">
        <v>696</v>
      </c>
      <c r="J397" s="6" t="s">
        <v>78</v>
      </c>
      <c r="K397" s="9"/>
      <c r="L397" s="23" t="s">
        <v>1723</v>
      </c>
      <c r="M397" s="6" t="s">
        <v>41</v>
      </c>
      <c r="N397" s="8" t="s">
        <v>1710</v>
      </c>
      <c r="O397" s="8" t="s">
        <v>1711</v>
      </c>
      <c r="P397" s="17"/>
      <c r="Q397" s="18"/>
      <c r="R397" s="17"/>
      <c r="S397" s="17"/>
      <c r="T397" s="17"/>
      <c r="U397" s="17"/>
      <c r="V397" s="17"/>
      <c r="W397" s="17"/>
      <c r="X397" s="18"/>
      <c r="Y397" s="10" t="s">
        <v>1557</v>
      </c>
      <c r="Z397" s="11" t="str">
        <f t="shared" si="1"/>
        <v>{
    "id": "M2-MyM-13a-E-1-EN",
    "stimulus": "&lt;p&gt;Complete the following statement.&lt;/p&gt;&lt;div style=\"display:flex; justify-content:center;\"&gt;&lt;img src=\"https://blueberry-assets.oneclick.es/M2_MyM_13a_4.svg\" width=\"400\"&gt;&lt;/img&gt;&lt;/div&gt;",
    "template": "&lt;p&gt;Theses glasses are {{response}} cm long.&lt;/p&gt;",
    "hint": "&lt;p&gt;Look at the numbers on the ruler.&lt;/p&gt;",
    "feedback": "&lt;p&gt;To measure a length, look at the numbers on the ruler.&lt;/p&gt;",
    "seed": {
        "parameters": [],
        "calculated": [
            {
                "name": "A1",
                "label": "{{function}}",
                "function": "14"
            }
        ],
        "uniques": true
    },
    "algorithm": {
        "name": "calculateOperation",
        "params": {
            "method": "equivLiteral",
            "keyboard": "NUMERICAL"
        }
    }
}</v>
      </c>
      <c r="AA397" s="14" t="s">
        <v>1724</v>
      </c>
      <c r="AB397" s="12" t="str">
        <f t="shared" si="2"/>
        <v>M2-MyM-13a-E-1</v>
      </c>
      <c r="AC397" s="12" t="str">
        <f t="shared" si="3"/>
        <v>M2-MyM-13a-E-1-EN</v>
      </c>
      <c r="AD397" s="18"/>
      <c r="AE397" s="10"/>
      <c r="AF397" s="18"/>
      <c r="AG397" s="10" t="s">
        <v>48</v>
      </c>
    </row>
    <row r="398" ht="75.0" customHeight="1">
      <c r="A398" s="6" t="s">
        <v>1705</v>
      </c>
      <c r="B398" s="6" t="s">
        <v>1706</v>
      </c>
      <c r="C398" s="48" t="s">
        <v>54</v>
      </c>
      <c r="D398" s="7" t="s">
        <v>35</v>
      </c>
      <c r="E398" s="6"/>
      <c r="F398" s="8" t="s">
        <v>1725</v>
      </c>
      <c r="G398" s="8" t="s">
        <v>1726</v>
      </c>
      <c r="H398" s="19"/>
      <c r="I398" s="6" t="s">
        <v>696</v>
      </c>
      <c r="J398" s="6" t="s">
        <v>78</v>
      </c>
      <c r="K398" s="9"/>
      <c r="L398" s="23" t="s">
        <v>1727</v>
      </c>
      <c r="M398" s="6" t="s">
        <v>41</v>
      </c>
      <c r="N398" s="8" t="s">
        <v>1710</v>
      </c>
      <c r="O398" s="8" t="s">
        <v>1711</v>
      </c>
      <c r="P398" s="17"/>
      <c r="Q398" s="18"/>
      <c r="R398" s="17"/>
      <c r="S398" s="17"/>
      <c r="T398" s="17"/>
      <c r="U398" s="17"/>
      <c r="V398" s="17"/>
      <c r="W398" s="17"/>
      <c r="X398" s="18"/>
      <c r="Y398" s="10" t="s">
        <v>1557</v>
      </c>
      <c r="Z398" s="11" t="str">
        <f t="shared" si="1"/>
        <v>{
    "id": "M2-MyM-13a-E-2-EN",
    "stimulus": "&lt;p&gt;Complete the following statement.&lt;/p&gt;&lt;div style=\"display:flex; justify-content:center;\"&gt;&lt;img src=\"https://blueberry-assets.oneclick.es/M2_MyM_13a_5.svg\" width=\"400\"&gt;&lt;/img&gt;&lt;/div&gt;",
    "template": "&lt;p&gt;The lizard measures {{response}} cm.&lt;/p&gt;",
    "hint": "&lt;p&gt;Look at the numbers on the ruler.&lt;/p&gt;",
    "feedback": "&lt;p&gt;To measure a length, look at the numbers on the ruler.&lt;/p&gt;",
    "seed": {
        "parameters": [],
        "calculated": [
            {
                "name": "A1",
                "label": "{{function}}",
                "function": "18"
            }
        ],
        "uniques": true
    },
    "algorithm": {
        "name": "calculateOperation",
        "params": {
            "method": "equivLiteral",
            "keyboard": "NUMERICAL"
        }
    }
}</v>
      </c>
      <c r="AA398" s="14" t="s">
        <v>1728</v>
      </c>
      <c r="AB398" s="12" t="str">
        <f t="shared" si="2"/>
        <v>M2-MyM-13a-E-2</v>
      </c>
      <c r="AC398" s="12" t="str">
        <f t="shared" si="3"/>
        <v>M2-MyM-13a-E-2-EN</v>
      </c>
      <c r="AD398" s="18"/>
      <c r="AE398" s="10"/>
      <c r="AF398" s="18"/>
      <c r="AG398" s="10" t="s">
        <v>48</v>
      </c>
    </row>
    <row r="399" ht="75.0" customHeight="1">
      <c r="A399" s="6" t="s">
        <v>1705</v>
      </c>
      <c r="B399" s="6" t="s">
        <v>1706</v>
      </c>
      <c r="C399" s="48" t="s">
        <v>54</v>
      </c>
      <c r="D399" s="7" t="s">
        <v>35</v>
      </c>
      <c r="E399" s="6"/>
      <c r="F399" s="8" t="s">
        <v>1729</v>
      </c>
      <c r="G399" s="8" t="s">
        <v>1730</v>
      </c>
      <c r="H399" s="19"/>
      <c r="I399" s="6" t="s">
        <v>696</v>
      </c>
      <c r="J399" s="6" t="s">
        <v>78</v>
      </c>
      <c r="K399" s="9"/>
      <c r="L399" s="23" t="s">
        <v>1731</v>
      </c>
      <c r="M399" s="6" t="s">
        <v>41</v>
      </c>
      <c r="N399" s="8" t="s">
        <v>1710</v>
      </c>
      <c r="O399" s="8" t="s">
        <v>1711</v>
      </c>
      <c r="P399" s="17"/>
      <c r="Q399" s="18"/>
      <c r="R399" s="17"/>
      <c r="S399" s="17"/>
      <c r="T399" s="17"/>
      <c r="U399" s="17"/>
      <c r="V399" s="17"/>
      <c r="W399" s="17"/>
      <c r="X399" s="18"/>
      <c r="Y399" s="10" t="s">
        <v>1557</v>
      </c>
      <c r="Z399" s="11" t="str">
        <f t="shared" si="1"/>
        <v>{
    "id": "M2-MyM-13a-E-3-EN",
    "stimulus": "&lt;p&gt;Complete the following statement.&lt;/p&gt;&lt;div style=\"display:flex; justify-content:center;\"&gt;&lt;img src=\"https://blueberry-assets.oneclick.es/M2_MyM_13a_6.svg\" width=\"350\"&gt;&lt;/img&gt;&lt;/div&gt;",
    "template": "&lt;p&gt;The lizard measures {{response}} inches.&lt;/p&gt;",
    "hint": "&lt;p&gt;Look at the numbers on the ruler.&lt;/p&gt;",
    "feedback": "&lt;p&gt;To measure a length, look at the numbers on the ruler.&lt;/p&gt;",
    "seed": {
        "parameters": [],
        "calculated": [
            {
                "name": "A1",
                "label": "{{function}}",
                "function": "7"
            }
        ],
        "uniques": true
    },
    "algorithm": {
        "name": "calculateOperation",
        "params": {
            "method": "equivLiteral",
            "keyboard": "NUMERICAL"
        }
    }
}</v>
      </c>
      <c r="AA399" s="14" t="s">
        <v>1732</v>
      </c>
      <c r="AB399" s="12" t="str">
        <f t="shared" si="2"/>
        <v>M2-MyM-13a-E-3</v>
      </c>
      <c r="AC399" s="12" t="str">
        <f t="shared" si="3"/>
        <v>M2-MyM-13a-E-3-EN</v>
      </c>
      <c r="AD399" s="18"/>
      <c r="AE399" s="10"/>
      <c r="AF399" s="18"/>
      <c r="AG399" s="10" t="s">
        <v>48</v>
      </c>
    </row>
    <row r="400" ht="75.0" customHeight="1">
      <c r="A400" s="6" t="s">
        <v>1733</v>
      </c>
      <c r="B400" s="6" t="s">
        <v>1734</v>
      </c>
      <c r="C400" s="47" t="s">
        <v>34</v>
      </c>
      <c r="D400" s="7" t="s">
        <v>35</v>
      </c>
      <c r="E400" s="6"/>
      <c r="F400" s="8" t="s">
        <v>1735</v>
      </c>
      <c r="G400" s="19" t="s">
        <v>1736</v>
      </c>
      <c r="H400" s="19"/>
      <c r="I400" s="10" t="s">
        <v>696</v>
      </c>
      <c r="J400" s="10" t="s">
        <v>75</v>
      </c>
      <c r="K400" s="8" t="s">
        <v>1737</v>
      </c>
      <c r="L400" s="25" t="s">
        <v>1738</v>
      </c>
      <c r="M400" s="10" t="s">
        <v>41</v>
      </c>
      <c r="N400" s="8" t="s">
        <v>1739</v>
      </c>
      <c r="O400" s="8" t="s">
        <v>1739</v>
      </c>
      <c r="P400" s="17"/>
      <c r="Q400" s="18"/>
      <c r="R400" s="17"/>
      <c r="S400" s="17"/>
      <c r="T400" s="17"/>
      <c r="U400" s="17"/>
      <c r="V400" s="17"/>
      <c r="W400" s="17"/>
      <c r="X400" s="18"/>
      <c r="Y400" s="10" t="s">
        <v>1557</v>
      </c>
      <c r="Z400" s="11" t="str">
        <f t="shared" si="1"/>
        <v>{
    "id": "M2-MyM-14a-I-1-EN",
    "stimulus": "&lt;p&gt;How long is this rectangle? Count the arrows and the centimeters.&lt;/p&gt;&lt;p&gt;&lt;img src=\"https://blueberry-assets.oneclick.es/M2_MyM_14a_1.svg\" width=\"475\"&gt;&lt;/img&gt;&lt;/p&gt;&lt;div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"template": "&lt;p&gt;{{response}} arrows&lt;/p&gt;&lt;p&gt;{{response}} centimeters&lt;/p&gt;",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"name": "Q3",
                "label": null,
                "min": 2,
                "max": 12,
                "step": 1
            },
            {
                "name": "Q4",
                "label": null,
                "min": 2,
                "max": 12,
                "step": 1
            },
            {
                "name": "Q5",
                "label": null,
                "min": 2,
                "max": 12,
                "step": 1
            },
            {
                "name": "Q6",
                "label": null,
                "min": 2,
                "max": 12,
                "step": 1
            }
        ],
        "calculated": [
            {
                "name": "T1",
                "label": "{{function}}",
                "function": "'&lt;img src=\"{{Q2}}\"&gt;'.repeat({{Q1}})",
                "temp": true
            },
            {
                "name": "A1",
                "label": "{{function}}",
                "function": "{{Q1}}",
                "group": 1
            },
            {
                "name": "A2",
                "label": "{{function}}",
                "function": "{{Q3}}",
                "incorrect": "true",
                "group": 1
            },
            {
                "name": "A3",
                "label": "{{function}}",
                "function": "{{Q4}}",
                "incorrect": "true",
                "group": 1
            },
            {
                "name": "A4",
                "label": "{{function}}",
                "function": "{{Q1}}*1.5",
                "group": 2
            },
            {
                "name": "A5",
                "label": "{{function}}",
                "function": "math.round({{Q5}}*1.5)",
                "incorrect": "true",
                "group": 2
            },
            {
                "name": "A6",
                "label": "{{function}}",
                "function": "math.round({{Q6}}*1.5)",
                "incorrect": "true",
                "group": 2
            }
        ],
        "uniques": true
    },
    "algorithm": {
        "name": "groupResponses",
        "template": "Cloze with drop down"
    }
}</v>
      </c>
      <c r="AA400" s="14" t="s">
        <v>1740</v>
      </c>
      <c r="AB400" s="12" t="str">
        <f t="shared" si="2"/>
        <v>M2-MyM-14a-I-1</v>
      </c>
      <c r="AC400" s="12" t="str">
        <f t="shared" si="3"/>
        <v>M2-MyM-14a-I-1-EN</v>
      </c>
      <c r="AD400" s="18"/>
      <c r="AE400" s="10"/>
      <c r="AF400" s="18"/>
      <c r="AG400" s="10" t="s">
        <v>48</v>
      </c>
    </row>
    <row r="401" ht="75.0" customHeight="1">
      <c r="A401" s="6" t="s">
        <v>1733</v>
      </c>
      <c r="B401" s="6" t="s">
        <v>1734</v>
      </c>
      <c r="C401" s="48" t="s">
        <v>54</v>
      </c>
      <c r="D401" s="7" t="s">
        <v>35</v>
      </c>
      <c r="E401" s="6"/>
      <c r="F401" s="8" t="s">
        <v>1735</v>
      </c>
      <c r="G401" s="19" t="s">
        <v>1736</v>
      </c>
      <c r="H401" s="19"/>
      <c r="I401" s="10" t="s">
        <v>696</v>
      </c>
      <c r="J401" s="10" t="s">
        <v>78</v>
      </c>
      <c r="K401" s="8" t="s">
        <v>1741</v>
      </c>
      <c r="L401" s="25" t="s">
        <v>1742</v>
      </c>
      <c r="M401" s="10" t="s">
        <v>41</v>
      </c>
      <c r="N401" s="8" t="s">
        <v>1739</v>
      </c>
      <c r="O401" s="8" t="s">
        <v>1739</v>
      </c>
      <c r="P401" s="17"/>
      <c r="Q401" s="18"/>
      <c r="R401" s="17"/>
      <c r="S401" s="17"/>
      <c r="T401" s="17"/>
      <c r="U401" s="17"/>
      <c r="V401" s="17"/>
      <c r="W401" s="17"/>
      <c r="X401" s="18"/>
      <c r="Y401" s="10" t="s">
        <v>1557</v>
      </c>
      <c r="Z401" s="11" t="str">
        <f t="shared" si="1"/>
        <v>{
    "id": "M2-MyM-14a-E-1-EN",
    "stimulus": "&lt;p&gt;How long is this rectangle? Count the arrows and the centimeters.&lt;/p&gt;&lt;p&gt;&lt;img src=\"https://blueberry-assets.oneclick.es/M2_MyM_14a_1.svg\" width=\"475\"&gt;&lt;/img&gt;&lt;/p&gt;&lt;div style=\"display:flex; flex-wrap: wrap;\"&gt;&lt;img src=\"https://blueberry-assets.oneclick.es/M2_MyM_14a_3.svg\" width=\"10\"&gt;&lt;/img&gt;{{T2}}&lt;/div&gt;&lt;/p&gt;&lt;div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"template": "&lt;p&gt;{{response}} arrows&lt;/p&gt;&lt;p&gt;{{response}} centimeters&lt;/p&gt;",
    "seed": {
        "parameters": [
            {
                "name": "Q1",
                "label": null,
                "min": 2,
                "max": 12,
                "step": 2
            },
            {
                "name": "Q2",
                "label": null,
                "list": [
                    "https://blueberry-assets.oneclick.es/M2_MyM_14a_5a.png",
                    "https://blueberry-assets.oneclick.es/M2_MyM_14a_5b.png",
                    "https://blueberry-assets.oneclick.es/M2_MyM_14a_5c.png"
                ]
            }
        ],
        "calculated": [
            {
                "name": "T2",
                "label": "{{function}}",
                "function": "'&lt;img src=\"{{Q2}}\"&gt;'.repeat({{Q1}})",
                "temp": true
            },
            {
                "name": "A1",
                "label": "{{function}}",
                "function": "{{Q1}}"
            },
            {
                "name": "A2",
                "label": "{{function}}",
                "function": "{{Q1}}*1.5"
            }
        ],
        "uniques": true
    },
    "algorithm": {
        "name": "calculateOperation",
        "params": {
            "method": "equivLiteral",
            "keyboard": "NUMERICAL"
        }
    }
}</v>
      </c>
      <c r="AA401" s="14" t="s">
        <v>1743</v>
      </c>
      <c r="AB401" s="12" t="str">
        <f t="shared" si="2"/>
        <v>M2-MyM-14a-E-1</v>
      </c>
      <c r="AC401" s="12" t="str">
        <f t="shared" si="3"/>
        <v>M2-MyM-14a-E-1-EN</v>
      </c>
      <c r="AD401" s="18"/>
      <c r="AE401" s="10"/>
      <c r="AF401" s="18"/>
      <c r="AG401" s="10" t="s">
        <v>48</v>
      </c>
    </row>
    <row r="402" ht="75.0" customHeight="1">
      <c r="A402" s="6" t="s">
        <v>1744</v>
      </c>
      <c r="B402" s="6" t="s">
        <v>1745</v>
      </c>
      <c r="C402" s="47" t="s">
        <v>34</v>
      </c>
      <c r="D402" s="7" t="s">
        <v>35</v>
      </c>
      <c r="E402" s="6"/>
      <c r="F402" s="8" t="s">
        <v>1746</v>
      </c>
      <c r="G402" s="19"/>
      <c r="H402" s="19"/>
      <c r="I402" s="10" t="s">
        <v>696</v>
      </c>
      <c r="J402" s="10" t="s">
        <v>38</v>
      </c>
      <c r="K402" s="8" t="s">
        <v>1747</v>
      </c>
      <c r="L402" s="25" t="s">
        <v>1748</v>
      </c>
      <c r="M402" s="10" t="s">
        <v>41</v>
      </c>
      <c r="N402" s="8" t="s">
        <v>1749</v>
      </c>
      <c r="O402" s="8" t="s">
        <v>1749</v>
      </c>
      <c r="P402" s="17"/>
      <c r="Q402" s="18"/>
      <c r="R402" s="17"/>
      <c r="S402" s="17"/>
      <c r="T402" s="17"/>
      <c r="U402" s="17"/>
      <c r="V402" s="17"/>
      <c r="W402" s="17"/>
      <c r="X402" s="18"/>
      <c r="Y402" s="10" t="s">
        <v>1557</v>
      </c>
      <c r="Z402" s="11" t="str">
        <f t="shared" si="1"/>
        <v>{
    "id": "M2-MyM-14b-I-1-EN",
    "stimulus": "&lt;p&gt;Which of the two units is larger?&lt;/p&gt;&lt;p&gt;&lt;div style=\"display:flex; flex-wrap: wrap;\"&gt;&lt;img src=\"https://blueberry-assets.oneclick.es/M2_MyM_14a_3.svg\" width=\"10\"&gt;&lt;/img&gt;{{T1}}&lt;/div&gt;&lt;/p&gt;&lt;p&gt;&lt;img src=\"https://blueberry-assets.oneclick.es/M2_MyM_14a_1.svg\"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
            {
                "name": "A2",
                "label": "1 centimeter",
                "function": "",
                "incorrect": "true"
            }
        ],
        "uniques": true
    },
    "algorithm": {
        "name": "trueFalse",
        "template": "Multiple choice – standard",
        "params": {
            "countCorrect": 1,
            "countIncorrect": 1,
            "showCheckIcon": false,
            "columns": 2
        }
    }
}</v>
      </c>
      <c r="AA402" s="14" t="s">
        <v>1750</v>
      </c>
      <c r="AB402" s="12" t="str">
        <f t="shared" si="2"/>
        <v>M2-MyM-14b-I-1</v>
      </c>
      <c r="AC402" s="12" t="str">
        <f t="shared" si="3"/>
        <v>M2-MyM-14b-I-1-EN</v>
      </c>
      <c r="AD402" s="18"/>
      <c r="AE402" s="10"/>
      <c r="AF402" s="18"/>
      <c r="AG402" s="10" t="s">
        <v>48</v>
      </c>
    </row>
    <row r="403" ht="75.0" customHeight="1">
      <c r="A403" s="6" t="s">
        <v>1744</v>
      </c>
      <c r="B403" s="6" t="s">
        <v>1745</v>
      </c>
      <c r="C403" s="47" t="s">
        <v>34</v>
      </c>
      <c r="D403" s="7" t="s">
        <v>35</v>
      </c>
      <c r="E403" s="6"/>
      <c r="F403" s="8" t="s">
        <v>1751</v>
      </c>
      <c r="G403" s="19"/>
      <c r="H403" s="19"/>
      <c r="I403" s="10" t="s">
        <v>696</v>
      </c>
      <c r="J403" s="10" t="s">
        <v>38</v>
      </c>
      <c r="K403" s="8" t="s">
        <v>1747</v>
      </c>
      <c r="L403" s="25" t="s">
        <v>1748</v>
      </c>
      <c r="M403" s="10" t="s">
        <v>41</v>
      </c>
      <c r="N403" s="8" t="s">
        <v>1752</v>
      </c>
      <c r="O403" s="8" t="s">
        <v>1752</v>
      </c>
      <c r="P403" s="17"/>
      <c r="Q403" s="18"/>
      <c r="R403" s="17"/>
      <c r="S403" s="17"/>
      <c r="T403" s="17"/>
      <c r="U403" s="17"/>
      <c r="V403" s="17"/>
      <c r="W403" s="17"/>
      <c r="X403" s="18"/>
      <c r="Y403" s="10" t="s">
        <v>1557</v>
      </c>
      <c r="Z403" s="11" t="str">
        <f t="shared" si="1"/>
        <v>{
    "id": "M2-MyM-14b-I-2-EN",
    "stimulus": "&lt;p&gt;Which of the two units is larger?&lt;/p&gt;&lt;p&gt;&lt;div style=\"display:flex; flex-wrap: wrap;\"&gt;&lt;img src=\"https://blueberry-assets.oneclick.es/M2_MyM_14a_3.svg\" width=\"10\"&gt;&lt;/img&gt;{{T1}}&lt;/div&gt;&lt;/p&gt;&lt;p&gt;&lt;img src=\"https://blueberry-assets.oneclick.es/M2_MyM_14a_2.svg\" width=\"475\"&gt;&lt;/img&gt;&lt;/p&gt;&lt;p&gt;&lt;br&gt;&lt;/p&gt;&lt;p&gt;&lt;div style=\"display:flex; flex-wrap: wrap;\"&gt;&lt;img src=\"https://blueberry-assets.oneclick.es/M2_MyM_14a_3.svg\" width=\"10\"&gt;&lt;/img&gt;{{T1}}&lt;/div&gt;&lt;/p&gt;&lt;div class=\"lemo-fixed-to-responsive\" style=\"max-width: 502px;max-height: 42px;position: relative;width: 100%;display: inline-block;\"&gt;&lt;img src=\"https://blueberry-assets.oneclick.es/M2_MyM_14a_4.png\" alt=\"\" tabindex=\"0\"&gt;&lt;/img&gt;&lt;div class=\"lemo-graphie-container\" style=\"position: absolute;top: 0;left: 0;width: 100%;height: 100%;\"&gt;&lt;div class=\"lemo-graphie\" style=\"position: relative; width: 100%; height: 100%;\"&gt;&lt;span class=\"lemo-graphie-label\" style=\"position: absolute; left: 1.2%; top: 45%;\"&gt;0&lt;/span&gt;&lt;span class=\"lemo-graphie-label\" style=\"position: absolute; left: 6%; top: 45%;\"&gt;1&lt;/span&gt;&lt;span class=\"lemo-graphie-label\" style=\"position: absolute; left: 10.9%; top: 45%;\"&gt;2&lt;/span&gt;&lt;span class=\"lemo-graphie-label\" style=\"position: absolute; left: 15.6%; top: 45%;\"&gt;3&lt;/span&gt;&lt;span class=\"lemo-graphie-label\" style=\"position: absolute; left: 20.3%; top: 45%;\"&gt;4&lt;/span&gt;&lt;span class=\"lemo-graphie-label\" style=\"position: absolute; left: 25%; top: 45%;\"&gt;5&lt;/span&gt;&lt;span class=\"lemo-graphie-label\" style=\"position: absolute; left: 29.7%; top: 45%;\"&gt;6&lt;/span&gt;&lt;span class=\"lemo-graphie-label\" style=\"position: absolute; left: 34.5%; top: 45%;\"&gt;7&lt;/span&gt;&lt;span class=\"lemo-graphie-label\" style=\"position: absolute; left: 39.4%; top: 45%;\"&gt;8&lt;/span&gt;&lt;span class=\"lemo-graphie-label\" style=\"position: absolute; left: 44.1%; top: 45%;\"&gt;9&lt;/span&gt;&lt;span class=\"lemo-graphie-label\" style=\"position: absolute; left: 47.7%; top: 45%;\"&gt;10&lt;/span&gt;&lt;span class=\"lemo-graphie-label\" style=\"position: absolute; left: 52.6%; top: 45%;\"&gt;11&lt;/span&gt;&lt;span class=\"lemo-graphie-label\" style=\"position: absolute; left: 57.3%; top: 45%;\"&gt;12&lt;/span&gt;&lt;span class=\"lemo-graphie-label\" style=\"position: absolute; left: 62%; top: 45%;\"&gt;13&lt;/span&gt;&lt;span class=\"lemo-graphie-label\" style=\"position: absolute; left: 66.8%; top: 45%;\"&gt;14&lt;/span&gt;&lt;span class=\"lemo-graphie-label\" style=\"position: absolute; left: 71.6%; top: 45%;\"&gt;15&lt;/span&gt;&lt;span class=\"lemo-graphie-label\" style=\"position: absolute; left: 76.5%; top: 45%;\"&gt;16&lt;/span&gt;&lt;span class=\"lemo-graphie-label\" style=\"position: absolute; left: 81.3%; top: 45%;\"&gt;17&lt;/span&gt;&lt;span class=\"lemo-graphie-label\" style=\"position: absolute; left: 86.2%; top: 45%;\"&gt;18&lt;/span&gt;&lt;span class=\"lemo-graphie-label\" style=\"position: absolute; left: 91.1%; top: 45%;\"&gt;19&lt;/span&gt;&lt;span class=\"lemo-graphie-label\" style=\"position: absolute; left: 96%; top: 45%;\"&gt;20&lt;/span&gt;&lt;/div&gt;&lt;/div&gt;&lt;/div&gt;",
    "hint": "&lt;p&gt;The length of the rectangle is the same, but the units for measuring it are different.&lt;/p&gt;",
    "feedback": "&lt;p&gt;The length of the rectangle is the same, but the units for measuring it are different.&lt;/p&gt;",
    "seed": {
        "parameters": [
            {
                "name": "Q1",
                "label": null,
                "min": 2,
                "max": 12,
                "step": 2
            },
            {
                "name": "Q2",
                "label": null,
                "list": [
                    "https://blueberry-assets.oneclick.es/M2_MyM_14a_5a.png",
                    "https://blueberry-assets.oneclick.es/M2_MyM_14a_5b.png",
                    "https://blueberry-assets.oneclick.es/M2_MyM_14a_5c.png"
                ]
            }
        ],
        "calculated": [
            {
                "name": "T1",
                "label": "{{function}}",
                "function": "'&lt;img src=\"{{Q2}}\"&gt;'.repeat({{Q1}})",
                "temp": true
            },
            {
                "name": "A1",
                "label": "1 arrow",
                "function": "{{Q1}}",
                "incorrect": "true"
            },
            {
                "name": "A2",
                "label": "1 centimeter",
                "function": ""
            }
        ],
        "uniques": true
    },
    "algorithm": {
        "name": "trueFalse",
        "template": "Multiple choice – standard",
        "params": {
            "countCorrect": 1,
            "countIncorrect": 1,
            "showCheckIcon": false,
            "columns": 2
        }
    }
}</v>
      </c>
      <c r="AA403" s="14" t="s">
        <v>1753</v>
      </c>
      <c r="AB403" s="12" t="str">
        <f t="shared" si="2"/>
        <v>M2-MyM-14b-I-2</v>
      </c>
      <c r="AC403" s="12" t="str">
        <f t="shared" si="3"/>
        <v>M2-MyM-14b-I-2-EN</v>
      </c>
      <c r="AD403" s="18"/>
      <c r="AE403" s="10"/>
      <c r="AF403" s="18"/>
      <c r="AG403" s="10" t="s">
        <v>48</v>
      </c>
    </row>
    <row r="404" ht="75.0" customHeight="1">
      <c r="A404" s="6" t="s">
        <v>1754</v>
      </c>
      <c r="B404" s="6" t="s">
        <v>1755</v>
      </c>
      <c r="C404" s="47" t="s">
        <v>34</v>
      </c>
      <c r="D404" s="7" t="s">
        <v>35</v>
      </c>
      <c r="E404" s="6"/>
      <c r="F404" s="8" t="s">
        <v>1756</v>
      </c>
      <c r="G404" s="19" t="s">
        <v>1757</v>
      </c>
      <c r="H404" s="19"/>
      <c r="I404" s="10" t="s">
        <v>671</v>
      </c>
      <c r="J404" s="10" t="s">
        <v>68</v>
      </c>
      <c r="K404" s="8" t="s">
        <v>1758</v>
      </c>
      <c r="L404" s="25" t="s">
        <v>673</v>
      </c>
      <c r="M404" s="10" t="s">
        <v>41</v>
      </c>
      <c r="N404" s="8" t="s">
        <v>1759</v>
      </c>
      <c r="O404" s="8" t="s">
        <v>1760</v>
      </c>
      <c r="P404" s="17"/>
      <c r="Q404" s="18"/>
      <c r="R404" s="17"/>
      <c r="S404" s="17"/>
      <c r="T404" s="17"/>
      <c r="U404" s="17"/>
      <c r="V404" s="17"/>
      <c r="W404" s="17"/>
      <c r="X404" s="18"/>
      <c r="Y404" s="10" t="s">
        <v>1557</v>
      </c>
      <c r="Z404" s="11" t="str">
        <f t="shared" si="1"/>
        <v>{
    "id": "M2-MyM-15a-I-1-EN",
    "stimulus": "&lt;p&gt;Robert's cane is {{Q1}} cm long. Jessica's is {{Q2}} cm longer. How long is Jessica's cane? Drag the correct answer.&lt;/p&gt;",
    "template": "&lt;p&gt;It is {{response}} cm long.&lt;/p&gt;",
    "hint": "&lt;p&gt;You have to add the two measurements together.&lt;/p&gt;",
    "feedback": "&lt;p&gt;You have to add the two measurements together.&lt;/p&gt;&lt;p&gt;{{Q1}} + {{Q2}} = {{A1}} cm&lt;/p&gt;",
    "seed": {
        "parameters": [
            {
                "name": "Q1",
                "label": null,
                "min": 75,
                "max": 85,
                "step": 1
            },
            {
                "name": "Q2",
                "label": null,
                "min": 1,
                "max": 10,
                "step": 1
            },
            {
                "name": "Q3",
                "label": null,
                "min": 1,
                "max": 10,
                "step": 1
            },
            {
                "name": "Q4",
                "label": null,
                "min": 1,
                "max": 10,
                "step": 1
            }
        ],
        "calculated": [
            {
                "name": "A1",
                "label": "{{function}}",
                "function": "{{Q1}}+{{Q2}}"
            },
            {
                "name": "A2",
                "label": "{{function}}",
                "function": "{{Q1}}+{{Q3}}",
                "incorrect": true
            },
            {
                "name": "A3",
                "label": "{{function}}",
                "function": "{{Q1}}+{{Q4}}",
                "incorrect": true
            }
        ],
        "uniques": true
    },
    "algorithm": {
        "name": "calculateOperation",
        "template": "Cloze with drag &amp; drop"
    }
}</v>
      </c>
      <c r="AA404" s="14" t="s">
        <v>1761</v>
      </c>
      <c r="AB404" s="12" t="str">
        <f t="shared" si="2"/>
        <v>M2-MyM-15a-I-1</v>
      </c>
      <c r="AC404" s="12" t="str">
        <f t="shared" si="3"/>
        <v>M2-MyM-15a-I-1-EN</v>
      </c>
      <c r="AD404" s="18"/>
      <c r="AE404" s="10"/>
      <c r="AF404" s="18"/>
      <c r="AG404" s="10" t="s">
        <v>48</v>
      </c>
    </row>
    <row r="405" ht="75.0" customHeight="1">
      <c r="A405" s="6" t="s">
        <v>1754</v>
      </c>
      <c r="B405" s="6" t="s">
        <v>1755</v>
      </c>
      <c r="C405" s="47" t="s">
        <v>34</v>
      </c>
      <c r="D405" s="7" t="s">
        <v>35</v>
      </c>
      <c r="E405" s="6"/>
      <c r="F405" s="8" t="s">
        <v>1762</v>
      </c>
      <c r="G405" s="19" t="s">
        <v>1763</v>
      </c>
      <c r="H405" s="19"/>
      <c r="I405" s="10" t="s">
        <v>671</v>
      </c>
      <c r="J405" s="10" t="s">
        <v>68</v>
      </c>
      <c r="K405" s="8" t="s">
        <v>1764</v>
      </c>
      <c r="L405" s="25" t="s">
        <v>1765</v>
      </c>
      <c r="M405" s="10" t="s">
        <v>41</v>
      </c>
      <c r="N405" s="8" t="s">
        <v>1766</v>
      </c>
      <c r="O405" s="8" t="s">
        <v>1767</v>
      </c>
      <c r="P405" s="17"/>
      <c r="Q405" s="18"/>
      <c r="R405" s="17"/>
      <c r="S405" s="17"/>
      <c r="T405" s="17"/>
      <c r="U405" s="17"/>
      <c r="V405" s="17"/>
      <c r="W405" s="17"/>
      <c r="X405" s="18"/>
      <c r="Y405" s="10" t="s">
        <v>1557</v>
      </c>
      <c r="Z405" s="11" t="str">
        <f t="shared" si="1"/>
        <v>{
    "id": "M2-MyM-15a-I-2-EN",
    "stimulus": "&lt;p&gt;Irene's house has stairs {{T1}} cm high. Her neighbor's are {{Q1}} cm shorter. What is the height of these stairs? Drag the correct answer.&lt;/p&gt;",
    "template": "&lt;p&gt;They measure {{response}} cm.&lt;/p&gt;",
    "hint": "&lt;p&gt;Subtract the two measures.&lt;/p&gt;",
    "feedback": "&lt;p&gt;Subtract the two measures.&lt;/p&gt;&lt;p&gt;{{T1}} − {{Q1}} = {{Q2}} cm&lt;/p&gt;",
    "seed": {
        "parameters": [
            {
                "name": "Q1",
                "label": null,
                "min": 120,
                "max": 170,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AA405" s="14" t="s">
        <v>1768</v>
      </c>
      <c r="AB405" s="12" t="str">
        <f t="shared" si="2"/>
        <v>M2-MyM-15a-I-2</v>
      </c>
      <c r="AC405" s="12" t="str">
        <f t="shared" si="3"/>
        <v>M2-MyM-15a-I-2-EN</v>
      </c>
      <c r="AD405" s="18"/>
      <c r="AE405" s="10"/>
      <c r="AF405" s="18"/>
      <c r="AG405" s="10" t="s">
        <v>48</v>
      </c>
    </row>
    <row r="406" ht="75.0" customHeight="1">
      <c r="A406" s="6" t="s">
        <v>1754</v>
      </c>
      <c r="B406" s="6" t="s">
        <v>1755</v>
      </c>
      <c r="C406" s="47" t="s">
        <v>34</v>
      </c>
      <c r="D406" s="7" t="s">
        <v>35</v>
      </c>
      <c r="E406" s="6"/>
      <c r="F406" s="8" t="s">
        <v>1769</v>
      </c>
      <c r="G406" s="19" t="s">
        <v>1757</v>
      </c>
      <c r="H406" s="19"/>
      <c r="I406" s="10" t="s">
        <v>671</v>
      </c>
      <c r="J406" s="10" t="s">
        <v>68</v>
      </c>
      <c r="K406" s="8" t="s">
        <v>1770</v>
      </c>
      <c r="L406" s="25" t="s">
        <v>1765</v>
      </c>
      <c r="M406" s="10" t="s">
        <v>41</v>
      </c>
      <c r="N406" s="8" t="s">
        <v>1766</v>
      </c>
      <c r="O406" s="8" t="s">
        <v>1767</v>
      </c>
      <c r="P406" s="17"/>
      <c r="Q406" s="18"/>
      <c r="R406" s="17"/>
      <c r="S406" s="17"/>
      <c r="T406" s="17"/>
      <c r="U406" s="17"/>
      <c r="V406" s="17"/>
      <c r="W406" s="17"/>
      <c r="X406" s="18"/>
      <c r="Y406" s="10" t="s">
        <v>1557</v>
      </c>
      <c r="Z406" s="11" t="str">
        <f t="shared" si="1"/>
        <v>{
    "id": "M2-MyM-15a-I-3-EN",
    "stimulus": "&lt;p&gt;Since the string of a balloon was {{T1}} cm long, Nico has trimmed {{Q1}} cm off it. How long is the string of the balloon now? Drag the correct answer.&lt;/p&gt;",
    "template": "&lt;p&gt;It measures {{response}} cm.&lt;/p&gt;",
    "hint": "&lt;p&gt;Subtract the two measures.&lt;/p&gt;",
    "feedback": "&lt;p&gt;Subtract the two measures.&lt;/p&gt;&lt;p&gt;{{T1}} − {{Q1}} = {{Q2}} cm&lt;/p&gt;",
    "seed": {
        "parameters": [
            {
                "name": "Q1",
                "label": null,
                "min": 60,
                "max": 150,
                "step": 10
            },
            {
                "name": "Q2",
                "label": null,
                "min": 10,
                "max": 50,
                "step": 10
            },
            {
                "name": "Q3",
                "label": null,
                "min": 10,
                "max": 50,
                "step": 10
            },
            {
                "name": "Q4",
                "label": null,
                "min": 10,
                "max": 50,
                "step": 10
            }
        ],
        "calculated": [
            {
                "name": "T1",
                "label": "{{function}}",
                "function": "{{Q1}}+{{Q2}}",
                "temp": true
            },
            {
                "name": "A1",
                "label": "{{function}}",
                "function": "{{Q2}}"
            },
            {
                "name": "A2",
                "label": "{{function}}",
                "function": "{{Q3}}",
                "incorrect": true
            },
            {
                "name": "A3",
                "label": "{{function}}",
                "function": "{{Q4}}",
                "incorrect": true
            }
        ],
        "uniques": true
    },
    "algorithm": {
        "name": "calculateOperation",
        "template": "Cloze with drag &amp; drop"
    }
}</v>
      </c>
      <c r="AA406" s="14" t="s">
        <v>1771</v>
      </c>
      <c r="AB406" s="12" t="str">
        <f t="shared" si="2"/>
        <v>M2-MyM-15a-I-3</v>
      </c>
      <c r="AC406" s="12" t="str">
        <f t="shared" si="3"/>
        <v>M2-MyM-15a-I-3-EN</v>
      </c>
      <c r="AD406" s="18"/>
      <c r="AE406" s="10"/>
      <c r="AF406" s="18"/>
      <c r="AG406" s="10" t="s">
        <v>48</v>
      </c>
    </row>
    <row r="407" ht="75.0" customHeight="1">
      <c r="A407" s="6" t="s">
        <v>1754</v>
      </c>
      <c r="B407" s="6" t="s">
        <v>1755</v>
      </c>
      <c r="C407" s="48" t="s">
        <v>54</v>
      </c>
      <c r="D407" s="7" t="s">
        <v>35</v>
      </c>
      <c r="E407" s="6"/>
      <c r="F407" s="8" t="s">
        <v>1772</v>
      </c>
      <c r="G407" s="19" t="s">
        <v>1773</v>
      </c>
      <c r="H407" s="19"/>
      <c r="I407" s="10" t="s">
        <v>671</v>
      </c>
      <c r="J407" s="10" t="s">
        <v>78</v>
      </c>
      <c r="K407" s="8" t="s">
        <v>1774</v>
      </c>
      <c r="L407" s="25" t="s">
        <v>1775</v>
      </c>
      <c r="M407" s="10" t="s">
        <v>41</v>
      </c>
      <c r="N407" s="8" t="s">
        <v>1759</v>
      </c>
      <c r="O407" s="8" t="s">
        <v>1760</v>
      </c>
      <c r="P407" s="17"/>
      <c r="Q407" s="18"/>
      <c r="R407" s="17"/>
      <c r="S407" s="17"/>
      <c r="T407" s="17"/>
      <c r="U407" s="17"/>
      <c r="V407" s="17"/>
      <c r="W407" s="17"/>
      <c r="X407" s="18"/>
      <c r="Y407" s="10" t="s">
        <v>1557</v>
      </c>
      <c r="Z407" s="11" t="str">
        <f t="shared" si="1"/>
        <v>{
    "id": "M2-MyM-15a-E-1-EN",
    "stimulus": "&lt;p&gt;In Physical Education class, Luis has run {{Q1}} m. Sonia has run {{Q2}} m more than him. How much has she run?&lt;/p&gt;",
    "template": "&lt;p&gt;She has run {{response}} m.&lt;/p&gt;",
    "hint": "&lt;p&gt;Add the two measurements.&lt;/p&gt;",
    "feedback": "&lt;p&gt;Add the two measurements.&lt;/p&gt;&lt;p&gt;{{Q1}} + {{Q2}} = {{A1}} cm&lt;/p&gt;",
    "seed": {
        "parameters": [
            {
                "name": "Q1",
                "label": null,
                "min": 50,
                "max": 80,
                "step": 1
            },
            {
                "name": "Q2",
                "label": null,
                "min": 2,
                "max": 20,
                "step": 1
            }
        ],
        "calculated": [
            {
                "name": "A1",
                "label": "{{function}}",
                "function": "{{Q1}}+{{Q2}}"
            }
        ],
        "uniques": true
    },
    "algorithm": {
        "name": "calculateOperation",
        "params": {
            "method": "equivLiteral",
            "keyboard": "NUMERICAL"
        }
    }
}</v>
      </c>
      <c r="AA407" s="14" t="s">
        <v>1776</v>
      </c>
      <c r="AB407" s="12" t="str">
        <f t="shared" si="2"/>
        <v>M2-MyM-15a-E-1</v>
      </c>
      <c r="AC407" s="12" t="str">
        <f t="shared" si="3"/>
        <v>M2-MyM-15a-E-1-EN</v>
      </c>
      <c r="AD407" s="18"/>
      <c r="AE407" s="10"/>
      <c r="AF407" s="18"/>
      <c r="AG407" s="10" t="s">
        <v>48</v>
      </c>
    </row>
    <row r="408" ht="75.0" customHeight="1">
      <c r="A408" s="6" t="s">
        <v>1754</v>
      </c>
      <c r="B408" s="6" t="s">
        <v>1755</v>
      </c>
      <c r="C408" s="48" t="s">
        <v>54</v>
      </c>
      <c r="D408" s="7" t="s">
        <v>35</v>
      </c>
      <c r="E408" s="6"/>
      <c r="F408" s="8" t="s">
        <v>1777</v>
      </c>
      <c r="G408" s="19" t="s">
        <v>1778</v>
      </c>
      <c r="H408" s="19"/>
      <c r="I408" s="10" t="s">
        <v>671</v>
      </c>
      <c r="J408" s="10" t="s">
        <v>78</v>
      </c>
      <c r="K408" s="8" t="s">
        <v>1779</v>
      </c>
      <c r="L408" s="25" t="s">
        <v>1780</v>
      </c>
      <c r="M408" s="10" t="s">
        <v>41</v>
      </c>
      <c r="N408" s="8" t="s">
        <v>1766</v>
      </c>
      <c r="O408" s="8" t="s">
        <v>1767</v>
      </c>
      <c r="P408" s="17"/>
      <c r="Q408" s="18"/>
      <c r="R408" s="17"/>
      <c r="S408" s="17"/>
      <c r="T408" s="17"/>
      <c r="U408" s="17"/>
      <c r="V408" s="17"/>
      <c r="W408" s="17"/>
      <c r="X408" s="18"/>
      <c r="Y408" s="10" t="s">
        <v>1557</v>
      </c>
      <c r="Z408" s="11" t="str">
        <f t="shared" si="1"/>
        <v>{
    "id": "M2-MyM-15a-E-2-EN",
    "stimulus": "&lt;p&gt;A farmer has surrounded his farm with {{T1}} m of fences. A fellow farmer has put {{Q1}} m less on his land. How long is his fence?&lt;/p&gt;",
    "template": "&lt;p&gt;The fellow's fence measures {{response}} m.&lt;/p&gt;",
    "hint": "&lt;p&gt;Subtract the two measures.&lt;/p&gt;",
    "feedback": "&lt;p&gt;Subtract the two measures.&lt;/p&gt;&lt;p&gt;{{T1}} − {{Q1}} = {{Q2}} cm&lt;/p&gt;",
    "seed": {
        "parameters": [
            {
                "name": "Q1",
                "label": null,
                "min": 120,
                "max": 170,
                "step": 10
            },
            {
                "name": "Q2",
                "label": null,
                "min": 10,
                "max": 50,
                "step": 10
            }
        ],
        "calculated": [
            {
                "name": "T1",
                "label": "{{function}}",
                "function": "{{Q1}}+{{Q2}}",
                "temp": true
            },
            {
                "name": "A1",
                "label": "{{function}}",
                "function": "{{Q2}}"
            }
        ],
        "uniques": true
    },
    "algorithm": {
        "name": "calculateOperation",
        "params": {
            "method": "equivLiteral",
            "keyboard": "NUMERICAL"
        }
    }
}</v>
      </c>
      <c r="AA408" s="14" t="s">
        <v>1781</v>
      </c>
      <c r="AB408" s="12" t="str">
        <f t="shared" si="2"/>
        <v>M2-MyM-15a-E-2</v>
      </c>
      <c r="AC408" s="12" t="str">
        <f t="shared" si="3"/>
        <v>M2-MyM-15a-E-2-EN</v>
      </c>
      <c r="AD408" s="18"/>
      <c r="AE408" s="10"/>
      <c r="AF408" s="18"/>
      <c r="AG408" s="10" t="s">
        <v>48</v>
      </c>
    </row>
    <row r="409" ht="75.0" customHeight="1">
      <c r="A409" s="6" t="s">
        <v>1754</v>
      </c>
      <c r="B409" s="6" t="s">
        <v>1755</v>
      </c>
      <c r="C409" s="48" t="s">
        <v>54</v>
      </c>
      <c r="D409" s="7" t="s">
        <v>35</v>
      </c>
      <c r="E409" s="6"/>
      <c r="F409" s="8" t="s">
        <v>1782</v>
      </c>
      <c r="G409" s="19" t="s">
        <v>1757</v>
      </c>
      <c r="H409" s="19"/>
      <c r="I409" s="10" t="s">
        <v>671</v>
      </c>
      <c r="J409" s="10" t="s">
        <v>78</v>
      </c>
      <c r="K409" s="8" t="s">
        <v>1783</v>
      </c>
      <c r="L409" s="25" t="s">
        <v>1780</v>
      </c>
      <c r="M409" s="10" t="s">
        <v>41</v>
      </c>
      <c r="N409" s="8" t="s">
        <v>1766</v>
      </c>
      <c r="O409" s="8" t="s">
        <v>1767</v>
      </c>
      <c r="P409" s="17"/>
      <c r="Q409" s="18"/>
      <c r="R409" s="17"/>
      <c r="S409" s="17"/>
      <c r="T409" s="17"/>
      <c r="U409" s="17"/>
      <c r="V409" s="17"/>
      <c r="W409" s="17"/>
      <c r="X409" s="18"/>
      <c r="Y409" s="10" t="s">
        <v>1557</v>
      </c>
      <c r="Z409" s="11" t="str">
        <f t="shared" si="1"/>
        <v>{
    "id": "M2-MyM-15a-E-3-EN",
    "stimulus": "&lt;p&gt;When Beatrice's hair grew to {{T1}} cm, she cut it off {{Q1}} cm. How long is her hair now?&lt;/p&gt;",
    "template": "&lt;p&gt;It measures {{response}} cm.&lt;/p&gt;",
    "hint": "&lt;p&gt;Subtract the two measures.&lt;/p&gt;",
    "feedback": "&lt;p&gt;Subtract the two measures.&lt;/p&gt;&lt;p&gt;{{T1}} − {{Q1}} = {{Q2}} cm&lt;/p&gt;",
    "seed": {
        "parameters": [
            {
                "name": "Q1",
                "label": null,
                "min": 2,
                "max": 10,
                "step": 1
            },
            {
                "name": "Q2",
                "label": null,
                "min": 20,
                "max": 30,
                "step": 1
            }
        ],
        "calculated": [
            {
                "name": "T1",
                "label": "{{function}}",
                "function": "{{Q1}}+{{Q2}}",
                "temp": true
            },
            {
                "name": "A1",
                "label": "{{function}}",
                "function": "{{Q2}}"
            }
        ],
        "uniques": true
    },
    "algorithm": {
        "name": "calculateOperation",
        "params": {
            "method": "equivLiteral",
            "keyboard": "NUMERICAL"
        }
    }
}</v>
      </c>
      <c r="AA409" s="14" t="s">
        <v>1784</v>
      </c>
      <c r="AB409" s="12" t="str">
        <f t="shared" si="2"/>
        <v>M2-MyM-15a-E-3</v>
      </c>
      <c r="AC409" s="12" t="str">
        <f t="shared" si="3"/>
        <v>M2-MyM-15a-E-3-EN</v>
      </c>
      <c r="AD409" s="18"/>
      <c r="AE409" s="10"/>
      <c r="AF409" s="18"/>
      <c r="AG409" s="10" t="s">
        <v>48</v>
      </c>
    </row>
    <row r="410" ht="75.0" customHeight="1">
      <c r="A410" s="6" t="s">
        <v>1785</v>
      </c>
      <c r="B410" s="6" t="s">
        <v>1786</v>
      </c>
      <c r="C410" s="18" t="s">
        <v>34</v>
      </c>
      <c r="D410" s="7" t="s">
        <v>35</v>
      </c>
      <c r="E410" s="6"/>
      <c r="F410" s="8" t="s">
        <v>1787</v>
      </c>
      <c r="G410" s="9"/>
      <c r="H410" s="9"/>
      <c r="I410" s="6" t="s">
        <v>696</v>
      </c>
      <c r="J410" s="10" t="s">
        <v>497</v>
      </c>
      <c r="K410" s="9" t="s">
        <v>1788</v>
      </c>
      <c r="L410" s="49" t="s">
        <v>1789</v>
      </c>
      <c r="M410" s="28" t="s">
        <v>41</v>
      </c>
      <c r="N410" s="50" t="s">
        <v>1790</v>
      </c>
      <c r="O410" s="51" t="s">
        <v>1791</v>
      </c>
      <c r="P410" s="17"/>
      <c r="Q410" s="18"/>
      <c r="R410" s="17"/>
      <c r="S410" s="17"/>
      <c r="T410" s="17"/>
      <c r="U410" s="17"/>
      <c r="V410" s="17"/>
      <c r="W410" s="17"/>
      <c r="X410" s="18"/>
      <c r="Y410" s="10" t="s">
        <v>1557</v>
      </c>
      <c r="Z410" s="11" t="str">
        <f t="shared" si="1"/>
        <v>{
    "id": "M2-MyM-5a-I-1-EN",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nickels = {{Q2}} × 5 = {{T4}}¢, so there are ${{T3}} and {{T4}}¢.&lt;/p&gt;",
    "seed": {
        "parameters": [
            {
                "name": "Q1",
                "label": null,
                "list": [
                    2,
                    3,
                    4,
                    5
                ]
            },
            {
                "name": "Q2",
                "label": null,
                "min": 2,
                "max": 9,
                "step": 1
            }
        ],
        "calculated": [
            {
                "name": "T1",
                "label": "{{function}}",
                "function": "'&lt;img src=\"https://blueberry-assets.oneclick.es/M2_MyM_5a_31.png\" width=\"170\"&gt;'.repeat({{Q1}}+1)",
                "temp": true
            },
            {
                "name": "T2",
                "label": "{{function}}",
                "function": "'&lt;img src=\"https://blueberry-assets.oneclick.es/M2-MyM-5a-24a.png\" width=\"130\"&gt;'.repeat({{Q2}}+1)",
                "temp": true
            },
            {
                "name": "T3",
                "label": "{{function}}",
                "function": "{{Q1}}*10",
                "temp": true
            },
            {
                "name": "T4",
                "label": "{{function}}",
                "function": "{{Q2}}*5",
                "temp": true
            },
            {
                "name": "T31",
                "label": "{{function}}",
                "function": "{{Q1}}*10+10",
                "temp": true
            },
            {
                "name": "T41",
                "label": "{{function}}",
                "function": "{{Q2}}*5+5",
                "temp": true
            },
            {
                "name": "T32",
                "label": "{{function}}",
                "function": "{{Q1}}*10-10",
                "temp": true
            },
            {
                "name": "T42",
                "label": "{{function}}",
                "function": "{{Q2}}*5-5",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v>
      </c>
      <c r="AA410" s="46" t="s">
        <v>1792</v>
      </c>
      <c r="AB410" s="12" t="str">
        <f t="shared" si="2"/>
        <v>M2-MyM-5a-I-1</v>
      </c>
      <c r="AC410" s="12" t="str">
        <f t="shared" si="3"/>
        <v>M2-MyM-5a-I-1-EN</v>
      </c>
      <c r="AD410" s="10" t="s">
        <v>46</v>
      </c>
      <c r="AE410" s="10" t="s">
        <v>521</v>
      </c>
      <c r="AF410" s="10" t="s">
        <v>47</v>
      </c>
      <c r="AG410" s="10" t="s">
        <v>48</v>
      </c>
    </row>
    <row r="411" ht="75.0" customHeight="1">
      <c r="A411" s="6" t="s">
        <v>1785</v>
      </c>
      <c r="B411" s="6" t="s">
        <v>1786</v>
      </c>
      <c r="C411" s="18" t="s">
        <v>34</v>
      </c>
      <c r="D411" s="7" t="s">
        <v>35</v>
      </c>
      <c r="E411" s="6"/>
      <c r="F411" s="8" t="s">
        <v>1787</v>
      </c>
      <c r="G411" s="9"/>
      <c r="H411" s="9"/>
      <c r="I411" s="6" t="s">
        <v>696</v>
      </c>
      <c r="J411" s="10" t="s">
        <v>497</v>
      </c>
      <c r="K411" s="9" t="s">
        <v>1793</v>
      </c>
      <c r="L411" s="49" t="s">
        <v>1794</v>
      </c>
      <c r="M411" s="28" t="s">
        <v>41</v>
      </c>
      <c r="N411" s="50" t="s">
        <v>1790</v>
      </c>
      <c r="O411" s="51" t="s">
        <v>1795</v>
      </c>
      <c r="P411" s="17"/>
      <c r="Q411" s="18"/>
      <c r="R411" s="17"/>
      <c r="S411" s="17"/>
      <c r="T411" s="17"/>
      <c r="U411" s="17"/>
      <c r="V411" s="17"/>
      <c r="W411" s="17"/>
      <c r="X411" s="18"/>
      <c r="Y411" s="10" t="s">
        <v>1557</v>
      </c>
      <c r="Z411" s="11" t="str">
        <f t="shared" si="1"/>
        <v>{
    "id": "M2-MyM-5a-I-2-EN",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$50 bills = {{Q1}} × 50 = ${{T3}}, and {{Q2}} quarters = {{Q2}} × 25 = {{T4}}¢, so there are ${{T3}} and {{T4}}¢.&lt;/p&gt;",
    "seed": {
        "parameters": [
            {
                "name": "Q1",
                "label": null,
                "list": [
                    2,
                    3,
                    4,
                    5
                ]
            },
            {
                "name": "Q2",
                "label": null,
                "list": [
                    2,
                    3
                ]
            }
        ],
        "calculated": [
            {
                "name": "T1",
                "label": "{{function}}",
                "function": "'&lt;img src=\"https://blueberry-assets.oneclick.es/M2_MyM_5a_33.png\" width=\"170\"&gt;'.repeat({{Q1}}+1)",
                "temp": true
            },
            {
                "name": "T2",
                "label": "{{function}}",
                "function": "'&lt;img src=\"https://blueberry-assets.oneclick.es/M2-MyM-5a-26a.png\" width=\"130\"&gt;'.repeat({{Q2}}+1)",
                "temp": true
            },
            {
                "name": "T3",
                "label": "{{function}}",
                "function": "{{Q1}}*50",
                "temp": true
            },
            {
                "name": "T4",
                "label": "{{function}}",
                "function": "{{Q2}}*25",
                "temp": true
            },
            {
                "name": "T31",
                "label": "{{function}}",
                "function": "{{Q1}}*50+50",
                "temp": true
            },
            {
                "name": "T41",
                "label": "{{function}}",
                "function": "{{Q2}}*25+25",
                "temp": true
            },
            {
                "name": "T32",
                "label": "{{function}}",
                "function": "{{Q1}}*50-50",
                "temp": true
            },
            {
                "name": "T42",
                "label": "{{function}}",
                "function": "{{Q2}}*25-25",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 false,
            "columns": 3
        }
    }
}</v>
      </c>
      <c r="AA411" s="14" t="s">
        <v>1796</v>
      </c>
      <c r="AB411" s="12" t="str">
        <f t="shared" si="2"/>
        <v>M2-MyM-5a-I-2</v>
      </c>
      <c r="AC411" s="12" t="str">
        <f t="shared" si="3"/>
        <v>M2-MyM-5a-I-2-EN</v>
      </c>
      <c r="AD411" s="10" t="s">
        <v>46</v>
      </c>
      <c r="AE411" s="10" t="s">
        <v>521</v>
      </c>
      <c r="AF411" s="10" t="s">
        <v>47</v>
      </c>
      <c r="AG411" s="10" t="s">
        <v>48</v>
      </c>
    </row>
    <row r="412" ht="75.0" customHeight="1">
      <c r="A412" s="6" t="s">
        <v>1785</v>
      </c>
      <c r="B412" s="6" t="s">
        <v>1786</v>
      </c>
      <c r="C412" s="18" t="s">
        <v>34</v>
      </c>
      <c r="D412" s="7" t="s">
        <v>35</v>
      </c>
      <c r="E412" s="6"/>
      <c r="F412" s="8" t="s">
        <v>1787</v>
      </c>
      <c r="G412" s="9"/>
      <c r="H412" s="9"/>
      <c r="I412" s="6" t="s">
        <v>696</v>
      </c>
      <c r="J412" s="10" t="s">
        <v>497</v>
      </c>
      <c r="K412" s="9" t="s">
        <v>1797</v>
      </c>
      <c r="L412" s="8" t="s">
        <v>1798</v>
      </c>
      <c r="M412" s="28" t="s">
        <v>41</v>
      </c>
      <c r="N412" s="50" t="s">
        <v>1790</v>
      </c>
      <c r="O412" s="51" t="s">
        <v>1799</v>
      </c>
      <c r="P412" s="17"/>
      <c r="Q412" s="18"/>
      <c r="R412" s="17"/>
      <c r="S412" s="17"/>
      <c r="T412" s="17"/>
      <c r="U412" s="17"/>
      <c r="V412" s="17"/>
      <c r="W412" s="17"/>
      <c r="X412" s="18"/>
      <c r="Y412" s="10" t="s">
        <v>1557</v>
      </c>
      <c r="Z412" s="11" t="str">
        <f t="shared" si="1"/>
        <v>{
    "id": "M2-MyM-5a-I-3-EN",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$20 bills = {{Q1}} × 20 = ${{T3}}, and {{Q2}} cents = {{Q2}} × 1 = {{T4}}¢, so there are ${{T3}} and {{T4}}¢.&lt;/p&gt;",
    "seed": {
        "parameters": [
            {
                "name": "Q1",
                "label": null,
                "list": [
                    2,
                    3,
                    4,
                    5
                ]
            },
            {
                "name": "Q2",
                "label": null,
                "min": 2,
                "max": 30,
                "step": 1
            }
        ],
        "calculated": [
            {
                "name": "T1",
                "label": "{{function}}",
                "function": "'&lt;img src=\"https://blueberry-assets.oneclick.es/M2_MyM_5a_32.png\" width=\"170\"&gt;'.repeat({{Q1}}+1)",
                "temp": true
            },
            {
                "name": "T2",
                "label": "{{function}}",
                "function": "'&lt;img src=\"https://blueberry-assets.oneclick.es/M2-MyM-5a-23a.png\" width=\"120\"&gt;'.repeat({{Q2}}+1)",
                "temp": true
            },
            {
                "name": "T3",
                "label": "{{function}}",
                "function": "{{Q1}}*20",
                "temp": true
            },
            {
                "name": "T4",
                "label": "{{function}}",
                "function": "{{Q2}}*1",
                "temp": true
            },
            {
                "name": "T31",
                "label": "{{function}}",
                "function": "{{Q1}}*20+20",
                "temp": true
            },
            {
                "name": "T41",
                "label": "{{function}}",
                "function": "{{Q2}}*1+1",
                "temp": true
            },
            {
                "name": "T32",
                "label": "{{function}}",
                "function": "{{Q1}}*20-20",
                "temp": true
            },
            {
                "name": "T42",
                "label": "{{function}}",
                "function": "{{Q2}}*1-1",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v>
      </c>
      <c r="AA412" s="14" t="s">
        <v>1800</v>
      </c>
      <c r="AB412" s="12" t="str">
        <f t="shared" si="2"/>
        <v>M2-MyM-5a-I-3</v>
      </c>
      <c r="AC412" s="12" t="str">
        <f t="shared" si="3"/>
        <v>M2-MyM-5a-I-3-EN</v>
      </c>
      <c r="AD412" s="10" t="s">
        <v>46</v>
      </c>
      <c r="AE412" s="10" t="s">
        <v>521</v>
      </c>
      <c r="AF412" s="10" t="s">
        <v>47</v>
      </c>
      <c r="AG412" s="10" t="s">
        <v>48</v>
      </c>
    </row>
    <row r="413" ht="75.0" customHeight="1">
      <c r="A413" s="6" t="s">
        <v>1785</v>
      </c>
      <c r="B413" s="6" t="s">
        <v>1786</v>
      </c>
      <c r="C413" s="18" t="s">
        <v>34</v>
      </c>
      <c r="D413" s="7" t="s">
        <v>35</v>
      </c>
      <c r="E413" s="6"/>
      <c r="F413" s="8" t="s">
        <v>1787</v>
      </c>
      <c r="G413" s="9"/>
      <c r="H413" s="9"/>
      <c r="I413" s="6" t="s">
        <v>696</v>
      </c>
      <c r="J413" s="10" t="s">
        <v>497</v>
      </c>
      <c r="K413" s="9" t="s">
        <v>1797</v>
      </c>
      <c r="L413" s="8" t="s">
        <v>1798</v>
      </c>
      <c r="M413" s="28" t="s">
        <v>41</v>
      </c>
      <c r="N413" s="50" t="s">
        <v>1790</v>
      </c>
      <c r="O413" s="51" t="s">
        <v>1799</v>
      </c>
      <c r="P413" s="17"/>
      <c r="Q413" s="18"/>
      <c r="R413" s="17"/>
      <c r="S413" s="17"/>
      <c r="T413" s="17"/>
      <c r="U413" s="17"/>
      <c r="V413" s="17"/>
      <c r="W413" s="17"/>
      <c r="X413" s="18"/>
      <c r="Y413" s="10" t="s">
        <v>1557</v>
      </c>
      <c r="Z413" s="11" t="str">
        <f t="shared" si="1"/>
        <v>{
    "id": "M2-MyM-5a-I-4-EN",
    "stimulus": "&lt;p&gt;Select the total money below:&lt;/p&gt;&lt;div style=\"display:flex; flex-wrap:wrap;&gt;{{T1}}&lt;/div&gt;&lt;div style=\"display:flex; flex-wrap:wrap;&gt;{{T2}}&lt;/div&gt;",
    "hint": "&lt;div style=\"display:flex; justify-content:center;\"&gt;&lt;img src=\"https://blueberry-assets.oneclick.es/M2_MyM_5a_35b.png\" width=\"300\"&gt;&lt;/img&gt;&lt;/div&gt;",
    "feedback": "&lt;p&gt;{{Q1}} $10 bills = {{Q1}} × 10 = ${{T3}}, and {{Q2}} dimes = {{Q2}} × 10 = {{T4}}¢, so there are ${{T3}} and {{T4}}¢.&lt;/p&gt;",
    "seed": {
        "parameters": [
            {
                "name": "Q1",
                "label": null,
                "list": [
                    2,
                    3,
                    4,
                    5
                ]
            },
            {
                "name": "Q2",
                "label": null,
                "list": [
                    2,
                    3,
                    4,
                    5,
                    6,
                    7,
                    8
                ]
            }
        ],
        "calculated": [
            {
                "name": "T1",
                "label": "{{function}}",
                "function": "'&lt;img src=\"https://blueberry-assets.oneclick.es/M2_MyM_5a_31.png\" width=\"170\"&gt;'.repeat({{Q1}}+1)",
                "temp": true
            },
            {
                "name": "T2",
                "label": "{{function}}",
                "function": "'&lt;img src=\"https://blueberry-assets.oneclick.es/M2-MyM-5a-25a.png\" width=\"130\"&gt;'.repeat({{Q2}}+1)",
                "temp": true
            },
            {
                "name": "T3",
                "label": "{{function}}",
                "function": "{{Q1}}*10",
                "temp": true
            },
            {
                "name": "T4",
                "label": "{{function}}",
                "function": "{{Q2}}*10",
                "temp": true
            },
            {
                "name": "T31",
                "label": "{{function}}",
                "function": "{{Q1}}*10+10",
                "temp": true
            },
            {
                "name": "T41",
                "label": "{{function}}",
                "function": "{{Q2}}*10+10",
                "temp": true
            },
            {
                "name": "T32",
                "label": "{{function}}",
                "function": "{{Q1}}*10-10",
                "temp": true
            },
            {
                "name": "T42",
                "label": "{{function}}",
                "function": "{{Q2}}*10-10",
                "temp": true
            },
            {
                "name": "A1",
                "label": "{{function}}",
                "function": "${{T3}} and {{T4}}¢"
            },
            {
                "name": "A2",
                "label": "{{function}}",
                "function": "${{T31}} and {{T41}}¢",
                "incorrect": true
            },
            {
                "name": "A3",
                "label": "{{function}}",
                "function": "${{T32}} and {{T42}}¢",
                "incorrect": true
            }
        ],
        "uniques": true
    },
    "algorithm": {
        "name": "trueFalse",
        "template": "Multiple choice – standard",
        "params": {
            "countCorrect": 1,
            "countIncorrect": 2,
            "showCheckIcon":false,"columns":3
        }
    }
}</v>
      </c>
      <c r="AA413" s="14" t="s">
        <v>1801</v>
      </c>
      <c r="AB413" s="12" t="str">
        <f t="shared" si="2"/>
        <v>M2-MyM-5a-I-4</v>
      </c>
      <c r="AC413" s="12" t="str">
        <f t="shared" si="3"/>
        <v>M2-MyM-5a-I-4-EN</v>
      </c>
      <c r="AD413" s="10" t="s">
        <v>46</v>
      </c>
      <c r="AE413" s="10" t="s">
        <v>521</v>
      </c>
      <c r="AF413" s="10" t="s">
        <v>47</v>
      </c>
      <c r="AG413" s="10" t="s">
        <v>48</v>
      </c>
    </row>
    <row r="414" ht="75.0" customHeight="1">
      <c r="A414" s="6" t="s">
        <v>1785</v>
      </c>
      <c r="B414" s="6" t="s">
        <v>1786</v>
      </c>
      <c r="C414" s="18" t="s">
        <v>54</v>
      </c>
      <c r="D414" s="7" t="s">
        <v>35</v>
      </c>
      <c r="E414" s="6"/>
      <c r="F414" s="8" t="s">
        <v>1802</v>
      </c>
      <c r="G414" s="9" t="s">
        <v>1803</v>
      </c>
      <c r="H414" s="9"/>
      <c r="I414" s="6" t="s">
        <v>696</v>
      </c>
      <c r="J414" s="6" t="s">
        <v>78</v>
      </c>
      <c r="K414" s="9" t="s">
        <v>1804</v>
      </c>
      <c r="L414" s="49" t="s">
        <v>1805</v>
      </c>
      <c r="M414" s="28" t="s">
        <v>41</v>
      </c>
      <c r="N414" s="50" t="s">
        <v>1790</v>
      </c>
      <c r="O414" s="51" t="s">
        <v>1806</v>
      </c>
      <c r="P414" s="17"/>
      <c r="Q414" s="18"/>
      <c r="R414" s="17"/>
      <c r="S414" s="17"/>
      <c r="T414" s="17"/>
      <c r="U414" s="17"/>
      <c r="V414" s="17"/>
      <c r="W414" s="17"/>
      <c r="X414" s="18"/>
      <c r="Y414" s="10" t="s">
        <v>1557</v>
      </c>
      <c r="Z414" s="11" t="str">
        <f t="shared" si="1"/>
        <v>{
    "id": "M2-MyM-5a-E-1-EN",
    "stimulus": "&lt;p&gt;Type how many dollars and cents there are in total.&lt;/p&gt;&lt;div style=\"display:flex; flex-wrap:wrap;&gt;{{T1}}&lt;div style=\"display:flex; flex-wrap:wrap;&gt;{{T2}}&lt;/div&gt;",
    "template": "In total there are ${{response}} and {{response}}¢.",
    "hint": "&lt;div style=\"display:flex; justify-content:center;\"&gt;&lt;img src=\"https://blueberry-assets.oneclick.es/M2_MyM_5a_35b.png\" width=\"300\"&gt;&lt;/img&gt;&lt;/div&gt;",
    "feedback": "&lt;p&gt;{{Q1}} $20 bills = {{Q1}} × 20 = ${{A1}}, and {{Q2}} dimes = {{Q2}} × 10 = {{A2}}¢, so there are ${{A1}} and {{A2}}¢.&lt;/p&gt;",
    "seed": {
        "parameters": [
            {
                "name": "Q1",
                "label": null,
                "list": [
                    2,
                    3,
                    4
                ]
            },
            {
                "name": "Q2",
                "label": null,
                "min": 2,
                "max": 9,
                "step": 1
            }
        ],
        "calculated": [
            {
                "name": "T1",
                "label": "{{function}}",
                "function": "'&lt;img src=\"https://blueberry-assets.oneclick.es/M2_MyM_5a_32.png\" width=\"170\"&gt;'.repeat({{Q1}}+1)",
                "temp": true
            },
            {
                "name": "T2",
                "label": "{{function}}",
                "function": "'&lt;img src=\"https://blueberry-assets.oneclick.es/M2-MyM-5a-25a.png\" width=\"130\"&gt;'.repeat({{Q2}}+1)",
                "temp": true
            },
            {
                "name": "A1",
                "label": "{{function}}",
                "function": "{{Q1}}*20"
            },
            {
                "name": "A2",
                "label": "{{function}}",
                "function": "{{Q2}}*10"
            }
        ],
        "uniques": true
    },
    "algorithm": {
        "name": "calculateOperation",
        "params": {
            "method": "equivLiteral",
            "keyboard": "NUMERICAL"
        }
    }
}</v>
      </c>
      <c r="AA414" s="14" t="s">
        <v>1807</v>
      </c>
      <c r="AB414" s="12" t="str">
        <f t="shared" si="2"/>
        <v>M2-MyM-5a-E-1</v>
      </c>
      <c r="AC414" s="12" t="str">
        <f t="shared" si="3"/>
        <v>M2-MyM-5a-E-1-EN</v>
      </c>
      <c r="AD414" s="10" t="s">
        <v>46</v>
      </c>
      <c r="AE414" s="10" t="s">
        <v>521</v>
      </c>
      <c r="AF414" s="10" t="s">
        <v>47</v>
      </c>
      <c r="AG414" s="10" t="s">
        <v>48</v>
      </c>
    </row>
    <row r="415" ht="75.0" customHeight="1">
      <c r="A415" s="6" t="s">
        <v>1785</v>
      </c>
      <c r="B415" s="6" t="s">
        <v>1786</v>
      </c>
      <c r="C415" s="18" t="s">
        <v>681</v>
      </c>
      <c r="D415" s="7" t="s">
        <v>35</v>
      </c>
      <c r="E415" s="6"/>
      <c r="F415" s="8" t="s">
        <v>1808</v>
      </c>
      <c r="G415" s="9" t="s">
        <v>1809</v>
      </c>
      <c r="H415" s="9"/>
      <c r="I415" s="6" t="s">
        <v>696</v>
      </c>
      <c r="J415" s="6" t="s">
        <v>78</v>
      </c>
      <c r="K415" s="8" t="s">
        <v>1810</v>
      </c>
      <c r="L415" s="49" t="s">
        <v>1811</v>
      </c>
      <c r="M415" s="28" t="s">
        <v>41</v>
      </c>
      <c r="N415" s="50" t="s">
        <v>1790</v>
      </c>
      <c r="O415" s="51" t="s">
        <v>1812</v>
      </c>
      <c r="P415" s="17"/>
      <c r="Q415" s="18"/>
      <c r="R415" s="17"/>
      <c r="S415" s="17"/>
      <c r="T415" s="17"/>
      <c r="U415" s="17"/>
      <c r="V415" s="17"/>
      <c r="W415" s="17"/>
      <c r="X415" s="18"/>
      <c r="Y415" s="10" t="s">
        <v>1557</v>
      </c>
      <c r="Z415" s="11" t="str">
        <f t="shared" si="1"/>
        <v>{
    "id": "M2-MyM-5a-A-1-EN",
    "stimulus": "&lt;p&gt;To pay for a new sofa, {{Q10}} has used these bills and coins. Type how many dollars and cents it has cost.&lt;/p&gt;&lt;div style=\"display:flex; flex-wrap:wrap;&gt;{{T1}}&lt;/div&gt;&lt;div style=\"display:flex; flex-wrap:wrap;&gt;{{T2}}&lt;/div&gt;",
    "template": "{{Q10}} has spent ${{response}} and {{response}}¢.",
    "hint": "&lt;div style=\"display:flex; justify-content:center;\"&gt;&lt;img src=\"https://blueberry-assets.oneclick.es/M2_MyM_5a_35b.png\" width=\"300\"&gt;&lt;/img&gt;&lt;/div&gt;",
    "feedback": "&lt;p&gt;{{Q1}} $50 bills = {{Q1}} × 50 = ${{A1}}, and {{Q2}} quarters = {{Q2}} × 25 = {{A2}}¢, so there are ${{A1}} and {{A2}}¢.&lt;/p&gt;",
    "seed": {
        "parameters": [
            {
                "name": "Q10",
                "label": null,
                "list": [
                    "Emily",
                    "Jake",
                    "Lisa",
                    "Peter",
                    "Paul",
                    "Maisie"
                ]
            },
            {
                "name": "Q1",
                "label": null,
                "list": [
                    2,
                    3,
                    4,
                    5
                ]
            },
            {
                "name": "Q2",
                "label": null,
                "list": [
                    2,
                    3,
                    4
                ]
            }
        ],
        "calculated": [
            {
                "name": "T1",
                "label": "{{function}}",
                "function": "'&lt;img src=\"https://blueberry-assets.oneclick.es/M2_MyM_5a_33.png\" width=\"170\"&gt;'.repeat({{Q1}}+1)",
                "temp": true
            },
            {
                "name": "T2",
                "label": "{{function}}",
                "function": "'&lt;img src=\"https://blueberry-assets.oneclick.es/M2-MyM-5a-26a.png\" width=\"130\"&gt;'.repeat({{Q2}}+1)",
                "temp": true
            },
            {
                "name": "A1",
                "label": "{{function}}",
                "function": "{{Q1}}*50"
            },
            {
                "name": "A2",
                "label": "{{function}}",
                "function": "{{Q2}}*25"
            }
        ],
        "uniques": true
    },
    "algorithm": {
        "name": "calculateOperation",
        "params": {
            "method": "equivLiteral",
            "keyboard": "NUMERICAL"
        }
    }
}</v>
      </c>
      <c r="AA415" s="14" t="s">
        <v>1813</v>
      </c>
      <c r="AB415" s="12" t="str">
        <f t="shared" si="2"/>
        <v>M2-MyM-5a-A-1</v>
      </c>
      <c r="AC415" s="12" t="str">
        <f t="shared" si="3"/>
        <v>M2-MyM-5a-A-1-EN</v>
      </c>
      <c r="AD415" s="10" t="s">
        <v>46</v>
      </c>
      <c r="AE415" s="10" t="s">
        <v>521</v>
      </c>
      <c r="AF415" s="10" t="s">
        <v>47</v>
      </c>
      <c r="AG415" s="10" t="s">
        <v>48</v>
      </c>
    </row>
    <row r="416" ht="75.0" customHeight="1">
      <c r="A416" s="6" t="s">
        <v>1785</v>
      </c>
      <c r="B416" s="6" t="s">
        <v>1786</v>
      </c>
      <c r="C416" s="18" t="s">
        <v>681</v>
      </c>
      <c r="D416" s="7" t="s">
        <v>35</v>
      </c>
      <c r="E416" s="6"/>
      <c r="F416" s="8" t="s">
        <v>1814</v>
      </c>
      <c r="G416" s="9" t="s">
        <v>1815</v>
      </c>
      <c r="H416" s="9"/>
      <c r="I416" s="6" t="s">
        <v>696</v>
      </c>
      <c r="J416" s="6" t="s">
        <v>78</v>
      </c>
      <c r="K416" s="8" t="s">
        <v>1816</v>
      </c>
      <c r="L416" s="49" t="s">
        <v>1817</v>
      </c>
      <c r="M416" s="28" t="s">
        <v>41</v>
      </c>
      <c r="N416" s="50" t="s">
        <v>1790</v>
      </c>
      <c r="O416" s="51" t="s">
        <v>1818</v>
      </c>
      <c r="P416" s="17"/>
      <c r="Q416" s="18"/>
      <c r="R416" s="17"/>
      <c r="S416" s="17"/>
      <c r="T416" s="17"/>
      <c r="U416" s="17"/>
      <c r="V416" s="17"/>
      <c r="W416" s="17"/>
      <c r="X416" s="18"/>
      <c r="Y416" s="10" t="s">
        <v>1557</v>
      </c>
      <c r="Z416" s="11" t="str">
        <f t="shared" si="1"/>
        <v>{
    "id": "M2-MyM-5a-A-2-EN",
    "stimulus": "&lt;p&gt;{{Q10}} has emptied an old change purse that had these coins and bills. How much money does {{Q10}} have now?&lt;/p&gt;&lt;div style=\"display:flex; flex-wrap:wrap;&gt;{{T1}}&lt;/div&gt;&lt;div style=\"display:flex; flex-wrap:wrap;&gt; {{T2}}&lt;/div&gt;",
    "template": "{{Q10}} has ${{response}} and {{response}}¢.",
    "hint": "&lt;div style=\"display:flex; justify-content:center;\"&gt;&lt;img src=\"https://blueberry-assets.oneclick.es/M2_MyM_5a_35b.png\" width=\"300\"&gt;&lt;/img&gt;&lt;/div&gt;",
    "feedback": "&lt;p&gt;{{Q1}} $5 bills = {{Q1}} × 5 = ${{A1}}, and {{Q2}} nickels = {{Q2}} × 5 = {{A2}}¢, so there are ${{A1}} and {{A2}}¢.&lt;/p&gt;",
    "seed": {
        "parameters": [
            {
                "name": "Q10",
                "label": null,
                "list": [
                    "Emily",
                    "Jake",
                    "Lisa",
                    "Peter",
                    "Paul",
                    "Maisie"
                ]
            },
            {
                "name": "Q1",
                "label": null,
                "list": [
                    2,
                    3,
                    4,
                    5,
                    6
                ]
            },
            {
                "name": "Q2",
                "label": null,
                "min": 2,
                "max": 9,
                "step": 1
            }
        ],
        "calculated": [
            {
                "name": "T1",
                "label": "{{function}}",
                "function": "'&lt;img src=\"https://blueberry-assets.oneclick.es/M2_MyM_5a_30.png\" width=\"170\"&gt;'.repeat({{Q1}}+1)",
                "temp": true
            },
            {
                "name": "T2",
                "label": "{{function}}",
                "function": "'&lt;img src=\"https://blueberry-assets.oneclick.es/M2-MyM-5a-24a.png\" width=\"130\"&gt;'.repeat({{Q2}}+1)",
                "temp": true
            },
            {
                "name": "A1",
                "label": "{{function}}",
                "function": "{{Q1}}*5"
            },
            {
                "name": "A2",
                "label": "{{function}}",
                "function": "{{Q2}}*5"
            }
        ],
        "uniques": true
    },
    "algorithm": {
        "name": "calculateOperation",
        "params": {
            "method": "equivLiteral",
            "keyboard": "NUMERICAL"
        }
    }
}</v>
      </c>
      <c r="AA416" s="14" t="s">
        <v>1819</v>
      </c>
      <c r="AB416" s="12" t="str">
        <f t="shared" si="2"/>
        <v>M2-MyM-5a-A-2</v>
      </c>
      <c r="AC416" s="12" t="str">
        <f t="shared" si="3"/>
        <v>M2-MyM-5a-A-2-EN</v>
      </c>
      <c r="AD416" s="10" t="s">
        <v>46</v>
      </c>
      <c r="AE416" s="10" t="s">
        <v>521</v>
      </c>
      <c r="AF416" s="10" t="s">
        <v>47</v>
      </c>
      <c r="AG416" s="10" t="s">
        <v>48</v>
      </c>
    </row>
    <row r="417" ht="75.0" customHeight="1">
      <c r="A417" s="6" t="s">
        <v>1785</v>
      </c>
      <c r="B417" s="6" t="s">
        <v>1786</v>
      </c>
      <c r="C417" s="18" t="s">
        <v>681</v>
      </c>
      <c r="D417" s="7" t="s">
        <v>35</v>
      </c>
      <c r="E417" s="6"/>
      <c r="F417" s="8" t="s">
        <v>1820</v>
      </c>
      <c r="G417" s="9" t="s">
        <v>1821</v>
      </c>
      <c r="H417" s="9"/>
      <c r="I417" s="6" t="s">
        <v>1822</v>
      </c>
      <c r="J417" s="6" t="s">
        <v>78</v>
      </c>
      <c r="K417" s="8" t="s">
        <v>1823</v>
      </c>
      <c r="L417" s="49" t="s">
        <v>1824</v>
      </c>
      <c r="M417" s="28" t="s">
        <v>41</v>
      </c>
      <c r="N417" s="50" t="s">
        <v>1790</v>
      </c>
      <c r="O417" s="51" t="s">
        <v>1825</v>
      </c>
      <c r="P417" s="17"/>
      <c r="Q417" s="18"/>
      <c r="R417" s="17"/>
      <c r="S417" s="17"/>
      <c r="T417" s="17"/>
      <c r="U417" s="17"/>
      <c r="V417" s="17"/>
      <c r="W417" s="17"/>
      <c r="X417" s="18"/>
      <c r="Y417" s="10" t="s">
        <v>1557</v>
      </c>
      <c r="Z417" s="11" t="str">
        <f t="shared" si="1"/>
        <v>{
    "id": "M2-MyM-5a-A-3-EN",
    "stimulus": "&lt;p&gt;How much money does {{Q10}} have saved?&lt;/p&gt;&lt;div style=\"display:flex; flex-wrap:wrap;&gt;{{T1}}&lt;/div&gt;&lt;div style=\"display:flex; flex-wrap:wrap;&gt;{{T2}}&lt;/div&gt;",
    "template": "{{Q10}} has ${{response}} and {{response}}¢.",
    "hint": "&lt;div style=\"display:flex; justify-content:center;\"&gt;&lt;img src=\"https://blueberry-assets.oneclick.es/M2_MyM_5a_35b.png\" width=\"300\"&gt;&lt;/img&gt;&lt;/div&gt;",
    "feedback": "&lt;p&gt;{{Q1}} $5 bills = {{Q1}} × 5 = ${{A1}}, and {{Q2}} cents = {{Q2}} × 1 = {{A2}}¢, so there are ${{A1}} and {{A2}}¢.&lt;/p&gt;",
    "seed": {
        "parameters": [
            {
                "name": "Q10",
                "label": null,
                "list": [
                    "Phil",
                    "Lisa",
                    "Peter",
                    "Matt",
                    "Paul",
                    "Nina"
                ]
            },
            {
                "name": "Q1",
                "label": null,
                "list": [
                    2,
                    3,
                    4
                ]
            },
            {
                "name": "Q2",
                "label": null,
                "min": 2,
                "max": 45,
                "step": 1
            }
        ],
        "calculated": [
            {
                "name": "T1",
                "label": "{{function}}",
                "function": "'&lt;img src=\"https://blueberry-assets.oneclick.es/M2_MyM_5a_33.png\" width=\"170\"&gt;'.repeat({{Q1}}+1)",
                "temp": true
            },
            {
                "name": "T2",
                "label": "{{function}}",
                "function": "'&lt;img src=\"https://blueberry-assets.oneclick.es/M2-MyM-5a-23a.png\" width=\"120\"&gt;'.repeat({{Q2}}+1)",
                "temp": true
            },
            {
                "name": "A1",
                "label": "{{function}}",
                "function": "{{Q1}}*50"
            },
            {
                "name": "A2",
                "label": "{{function}}",
                "function": "{{Q2}}*1"
            }
        ],
        "uniques": true
    },
    "algorithm": {
        "name": "calculateOperation",
        "params": {
            "method": "equivLiteral",
            "keyboard": "NUMERICAL"
        }
    }
}</v>
      </c>
      <c r="AA417" s="14" t="s">
        <v>1826</v>
      </c>
      <c r="AB417" s="12" t="str">
        <f t="shared" si="2"/>
        <v>M2-MyM-5a-A-3</v>
      </c>
      <c r="AC417" s="12" t="str">
        <f t="shared" si="3"/>
        <v>M2-MyM-5a-A-3-EN</v>
      </c>
      <c r="AD417" s="10" t="s">
        <v>46</v>
      </c>
      <c r="AE417" s="10" t="s">
        <v>521</v>
      </c>
      <c r="AF417" s="10" t="s">
        <v>47</v>
      </c>
      <c r="AG417" s="10" t="s">
        <v>48</v>
      </c>
    </row>
    <row r="418" ht="75.0" customHeight="1">
      <c r="A418" s="6" t="s">
        <v>1827</v>
      </c>
      <c r="B418" s="6" t="s">
        <v>1828</v>
      </c>
      <c r="C418" s="18" t="s">
        <v>34</v>
      </c>
      <c r="D418" s="10" t="s">
        <v>35</v>
      </c>
      <c r="E418" s="6"/>
      <c r="F418" s="8" t="s">
        <v>1829</v>
      </c>
      <c r="G418" s="9"/>
      <c r="H418" s="9"/>
      <c r="I418" s="6" t="s">
        <v>671</v>
      </c>
      <c r="J418" s="10" t="s">
        <v>497</v>
      </c>
      <c r="K418" s="19" t="s">
        <v>1830</v>
      </c>
      <c r="L418" s="8" t="s">
        <v>1831</v>
      </c>
      <c r="M418" s="28" t="s">
        <v>41</v>
      </c>
      <c r="N418" s="50" t="s">
        <v>1832</v>
      </c>
      <c r="O418" s="9" t="s">
        <v>1833</v>
      </c>
      <c r="P418" s="17"/>
      <c r="Q418" s="18"/>
      <c r="R418" s="17"/>
      <c r="S418" s="17"/>
      <c r="T418" s="17"/>
      <c r="U418" s="17"/>
      <c r="V418" s="17"/>
      <c r="W418" s="17"/>
      <c r="X418" s="18"/>
      <c r="Y418" s="10" t="s">
        <v>1557</v>
      </c>
      <c r="Z418" s="11" t="str">
        <f t="shared" si="1"/>
        <v>{
    "id": "M2-MyM-5b-I-1-EN",
    "stimulus": "&lt;p&gt;A concert ticket costs ${{T1}} and {{Q3}}¢. Select which of these options can be used to buy it.&lt;/p&gt;",
    "hint": "&lt;div style=\"display:flex; justify-content:center;\"&gt;&lt;img src=\"https://blueberry-assets.oneclick.es/M2_MyM_5a_35b.png\" width=\"300\"&gt;&lt;/img&gt;&lt;/div&gt;",
    "feedback": "&lt;p&gt;Add the values ​​of the bills and then the values ​​of the cents.&lt;/p&gt;",
    "seed": {
        "parameters": [
            {
                "name": "Q1",
                "label": null,
                "list": [
                    2,
                    3
                ]
            },
            {
                "name": "Q2",
                "label": null,
                "list": [
                    20,
                    50
                ]
            },
            {
                "name": "Q3",
                "label": null,
                "list": [
                    10,
                    20,
                    30,
                    40
                ]
            },
            {
                "name": "Q31",
                "label": null,
                "list": [
                    10,
                    20,
                    30,
                    40
                ]
            },
            {
                "name": "Q4",
                "label": null,
                "list": [
                    2,
                    3,
                    4
                ]
            },
            {
                "name": "Q5",
                "label": null,
                "list": [
                    20,
                    50
                ]
            }
        ],
        "calculated": [
            {
                "name": "T1",
                "label": "{{function}}",
                "function": "{{Q1}}*{{Q2}}",
                "temp": true
            },
            {
                "name": "A1",
                "label": "{{Q1}} bills of ${{Q2}} and {{Q3}}¢.",
                "function": ""
            },
            {
                "name": "A2",
                "label": "{{Q4}} bills of ${{Q5}} and {{Q31}}¢.",
                "function": "",
                "incorrect": true
            },
            {
                "name": "A3",
                "label": "{{Q4}} bills of ${{Q5}} and 50¢.",
                "function": "",
                "incorrect": true
            },
            {
                "name": "A4",
                "label": "{{Q1}} bills of ${{Q2}}.",
                "function": "",
                "incorrect": true
            }
        ],
        "uniques": true
    },
    "algorithm": {
        "name": "trueFalse",
        "template": "Multiple choice – standard",
        "params": {
            "countCorrect": 1,
            "countIncorrect": 2,
            "showCheckIcon": false,"columns":3
        }
    }
}</v>
      </c>
      <c r="AA418" s="14" t="s">
        <v>1834</v>
      </c>
      <c r="AB418" s="12" t="str">
        <f t="shared" si="2"/>
        <v>M2-MyM-5b-I-1</v>
      </c>
      <c r="AC418" s="12" t="str">
        <f t="shared" si="3"/>
        <v>M2-MyM-5b-I-1-EN</v>
      </c>
      <c r="AD418" s="10" t="s">
        <v>46</v>
      </c>
      <c r="AE418" s="10" t="s">
        <v>521</v>
      </c>
      <c r="AF418" s="10" t="s">
        <v>47</v>
      </c>
      <c r="AG418" s="10" t="s">
        <v>48</v>
      </c>
    </row>
    <row r="419" ht="75.0" customHeight="1">
      <c r="A419" s="6" t="s">
        <v>1827</v>
      </c>
      <c r="B419" s="6" t="s">
        <v>1828</v>
      </c>
      <c r="C419" s="18" t="s">
        <v>54</v>
      </c>
      <c r="D419" s="7" t="s">
        <v>35</v>
      </c>
      <c r="E419" s="6"/>
      <c r="F419" s="9" t="s">
        <v>1835</v>
      </c>
      <c r="G419" s="9" t="s">
        <v>1836</v>
      </c>
      <c r="H419" s="9"/>
      <c r="I419" s="6" t="s">
        <v>671</v>
      </c>
      <c r="J419" s="6" t="s">
        <v>78</v>
      </c>
      <c r="K419" s="9" t="s">
        <v>1837</v>
      </c>
      <c r="L419" s="9" t="s">
        <v>1838</v>
      </c>
      <c r="M419" s="28" t="s">
        <v>41</v>
      </c>
      <c r="N419" s="50" t="s">
        <v>1832</v>
      </c>
      <c r="O419" s="52" t="s">
        <v>1839</v>
      </c>
      <c r="P419" s="17"/>
      <c r="Q419" s="18"/>
      <c r="R419" s="17"/>
      <c r="S419" s="17"/>
      <c r="T419" s="17"/>
      <c r="U419" s="17"/>
      <c r="V419" s="17"/>
      <c r="W419" s="17"/>
      <c r="X419" s="18"/>
      <c r="Y419" s="10" t="s">
        <v>1557</v>
      </c>
      <c r="Z419" s="11" t="str">
        <f t="shared" si="1"/>
        <v>{
    "id": "M2-MyM-5b-E-1-EN",
    "stimulus": "&lt;p&gt;How many ${{Q1}} bills are needed to pay for a toy that costs ${{T1}}?&lt;/p&gt;",
    "feedback": "&lt;p&gt;Count how many times you have to add {{Q1}} to get {{T1}}.&lt;/p&gt;",
    "hint": "&lt;div style=\"display:flex; justify-content:center;\"&gt;&lt;img src=\"https://blueberry-assets.oneclick.es/M2_MyM_5a_35b.png\" width=\"300\"&gt;&lt;/img&gt;&lt;/div&gt;",
    "template": "&lt;p&gt;{{response}} bills of ${{Q1}} are needed.&lt;/p&gt;",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v>
      </c>
      <c r="AA419" s="14" t="s">
        <v>1840</v>
      </c>
      <c r="AB419" s="12" t="str">
        <f t="shared" si="2"/>
        <v>M2-MyM-5b-E-1</v>
      </c>
      <c r="AC419" s="12" t="str">
        <f t="shared" si="3"/>
        <v>M2-MyM-5b-E-1-EN</v>
      </c>
      <c r="AD419" s="10" t="s">
        <v>46</v>
      </c>
      <c r="AE419" s="10" t="s">
        <v>521</v>
      </c>
      <c r="AF419" s="10" t="s">
        <v>47</v>
      </c>
      <c r="AG419" s="10" t="s">
        <v>48</v>
      </c>
    </row>
    <row r="420" ht="75.0" customHeight="1">
      <c r="A420" s="6" t="s">
        <v>1827</v>
      </c>
      <c r="B420" s="6" t="s">
        <v>1828</v>
      </c>
      <c r="C420" s="18" t="s">
        <v>681</v>
      </c>
      <c r="D420" s="7" t="s">
        <v>35</v>
      </c>
      <c r="E420" s="6"/>
      <c r="F420" s="9" t="s">
        <v>1841</v>
      </c>
      <c r="G420" s="9" t="s">
        <v>1842</v>
      </c>
      <c r="H420" s="9"/>
      <c r="I420" s="6" t="s">
        <v>671</v>
      </c>
      <c r="J420" s="6" t="s">
        <v>78</v>
      </c>
      <c r="K420" s="9" t="s">
        <v>1843</v>
      </c>
      <c r="L420" s="9" t="s">
        <v>1838</v>
      </c>
      <c r="M420" s="28" t="s">
        <v>41</v>
      </c>
      <c r="N420" s="50" t="s">
        <v>1832</v>
      </c>
      <c r="O420" s="52" t="s">
        <v>1839</v>
      </c>
      <c r="P420" s="17"/>
      <c r="Q420" s="18"/>
      <c r="R420" s="17"/>
      <c r="S420" s="17"/>
      <c r="T420" s="17"/>
      <c r="U420" s="17"/>
      <c r="V420" s="17"/>
      <c r="W420" s="17"/>
      <c r="X420" s="18"/>
      <c r="Y420" s="10" t="s">
        <v>1557</v>
      </c>
      <c r="Z420" s="11" t="str">
        <f t="shared" si="1"/>
        <v>{
    "id": "M2-MyM-5b-A-1-EN",
    "stimulus": "&lt;p&gt;Joseph wants to buy a radio that costs ${{T1}}. How many ${{Q1}} bills does he need?&lt;/p&gt;",
    "feedback": "&lt;p&gt;Count how many times you have to add {{Q1}} to get {{T1}}.&lt;/p&gt;",
    "hint": "&lt;div style=\"display:flex; justify-content:center;\"&gt;&lt;img src=\"https://blueberry-assets.oneclick.es/M2_MyM_5a_35b.png\" width=\"300\"&gt;&lt;/img&gt;&lt;/div&gt;",
    "template": "&lt;p&gt;Joseph needs {{response}} bills of ${{Q1}}.&lt;/p&gt;",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v>
      </c>
      <c r="AA420" s="14" t="s">
        <v>1844</v>
      </c>
      <c r="AB420" s="12" t="str">
        <f t="shared" si="2"/>
        <v>M2-MyM-5b-A-1</v>
      </c>
      <c r="AC420" s="12" t="str">
        <f t="shared" si="3"/>
        <v>M2-MyM-5b-A-1-EN</v>
      </c>
      <c r="AD420" s="10" t="s">
        <v>46</v>
      </c>
      <c r="AE420" s="10" t="s">
        <v>521</v>
      </c>
      <c r="AF420" s="10" t="s">
        <v>47</v>
      </c>
      <c r="AG420" s="10" t="s">
        <v>48</v>
      </c>
    </row>
    <row r="421" ht="75.0" customHeight="1">
      <c r="A421" s="6" t="s">
        <v>1827</v>
      </c>
      <c r="B421" s="6" t="s">
        <v>1828</v>
      </c>
      <c r="C421" s="18" t="s">
        <v>681</v>
      </c>
      <c r="D421" s="7" t="s">
        <v>35</v>
      </c>
      <c r="E421" s="6"/>
      <c r="F421" s="9" t="s">
        <v>1845</v>
      </c>
      <c r="G421" s="9" t="s">
        <v>1846</v>
      </c>
      <c r="H421" s="9"/>
      <c r="I421" s="6" t="s">
        <v>671</v>
      </c>
      <c r="J421" s="6" t="s">
        <v>78</v>
      </c>
      <c r="K421" s="9" t="s">
        <v>1847</v>
      </c>
      <c r="L421" s="9" t="s">
        <v>1838</v>
      </c>
      <c r="M421" s="28" t="s">
        <v>41</v>
      </c>
      <c r="N421" s="50" t="s">
        <v>1832</v>
      </c>
      <c r="O421" s="52" t="s">
        <v>1839</v>
      </c>
      <c r="P421" s="17"/>
      <c r="Q421" s="18"/>
      <c r="R421" s="17"/>
      <c r="S421" s="17"/>
      <c r="T421" s="17"/>
      <c r="U421" s="17"/>
      <c r="V421" s="17"/>
      <c r="W421" s="17"/>
      <c r="X421" s="18"/>
      <c r="Y421" s="10" t="s">
        <v>1557</v>
      </c>
      <c r="Z421" s="11" t="str">
        <f t="shared" si="1"/>
        <v>{
    "id": "M2-MyM-5b-A-2-EN",
    "stimulus": "&lt;p&gt;Juliet is going to buy a video game for ${{T1}}.  How many ${{Q1}} bills does she need?&lt;/p&gt;",
    "feedback": "&lt;p&gt;Count how many times you have to add {{Q1}} to get {{T1}}.&lt;/p&gt;",
    "hint": "&lt;div style=\"display:flex; justify-content:center;\"&gt;&lt;img src=\"https://blueberry-assets.oneclick.es/M2_MyM_5a_35b.png\" width=\"300\"&gt;&lt;/img&gt;&lt;/div&gt;",
    "template": "&lt;p&gt;Juliet needs {{response}} tickets.&lt;/p&gt;",
    "seed": {
        "parameters": [
            {
                "name": "Q1",
                "label": null,
                "list": [
                    5,
                    10,
                    20
                ]
            },
            {
                "name": "Q2",
                "label": null,
                "list": [
                    2,
                    3,
                    4,
                    5
                ]
            }
        ],
        "calculated": [
            {
                "name": "T1",
                "label": "{{function}}",
                "function": "{{Q1}}*{{Q2}}",
                "temp": true
            },
            {
                "name": "A1",
                "label": "{{function}}",
                "function": "{{Q2}}"
            }
        ],
        "uniques": true
    },
    "algorithm": {
        "name": "calculateOperation",
        "params": {
            "method": "equivLiteral",
            "keyboard": "NUMERICAL"
        }
    }
}</v>
      </c>
      <c r="AA421" s="14" t="s">
        <v>1848</v>
      </c>
      <c r="AB421" s="12" t="str">
        <f t="shared" si="2"/>
        <v>M2-MyM-5b-A-2</v>
      </c>
      <c r="AC421" s="12" t="str">
        <f t="shared" si="3"/>
        <v>M2-MyM-5b-A-2-EN</v>
      </c>
      <c r="AD421" s="10" t="s">
        <v>46</v>
      </c>
      <c r="AE421" s="10" t="s">
        <v>521</v>
      </c>
      <c r="AF421" s="10" t="s">
        <v>47</v>
      </c>
      <c r="AG421" s="10" t="s">
        <v>48</v>
      </c>
    </row>
    <row r="422" ht="75.0" customHeight="1">
      <c r="A422" s="6" t="s">
        <v>1827</v>
      </c>
      <c r="B422" s="6" t="s">
        <v>1828</v>
      </c>
      <c r="C422" s="18" t="s">
        <v>681</v>
      </c>
      <c r="D422" s="7" t="s">
        <v>35</v>
      </c>
      <c r="E422" s="6"/>
      <c r="F422" s="9" t="s">
        <v>1849</v>
      </c>
      <c r="G422" s="9" t="s">
        <v>1850</v>
      </c>
      <c r="H422" s="9"/>
      <c r="I422" s="6" t="s">
        <v>671</v>
      </c>
      <c r="J422" s="6" t="s">
        <v>78</v>
      </c>
      <c r="K422" s="9" t="s">
        <v>1851</v>
      </c>
      <c r="L422" s="9" t="s">
        <v>1838</v>
      </c>
      <c r="M422" s="28" t="s">
        <v>41</v>
      </c>
      <c r="N422" s="50" t="s">
        <v>1832</v>
      </c>
      <c r="O422" s="52" t="s">
        <v>1839</v>
      </c>
      <c r="P422" s="17"/>
      <c r="Q422" s="18"/>
      <c r="R422" s="17"/>
      <c r="S422" s="17"/>
      <c r="T422" s="17"/>
      <c r="U422" s="17"/>
      <c r="V422" s="17"/>
      <c r="W422" s="17"/>
      <c r="X422" s="18"/>
      <c r="Y422" s="10" t="s">
        <v>1557</v>
      </c>
      <c r="Z422" s="11" t="str">
        <f t="shared" si="1"/>
        <v>{
    "id": "M2-MyM-5b-A-3-EN",
    "stimulus": "&lt;p&gt;Ryan goes on an excursion with his friends and decides to take ${{T1}} for his expenses. How many ${{Q1}} bills should he bring?&lt;/p&gt;",
    "feedback": "&lt;p&gt;Count how many times you have to add {{Q1}} to get {{T1}}.&lt;/p&gt;",
    "hint": "&lt;div style=\"display:flex; justify-content:center;\"&gt;&lt;img src=\"https://blueberry-assets.oneclick.es/M2_MyM_5a_35b.png\" width=\"300\"&gt;&lt;/img&gt;&lt;/div&gt;",
    "template": "&lt;p&gt;Pedro must bring {{response}} bills.&lt;/p&gt;",
    "seed": {
        "parameters": [
            {
                "name": "Q1",
                "label": null,
                "list": [
                    10,
                    20,
                    50
                ]
            },
            {
                "name": "Q2",
                "label": null,
                "list": [
                    2,
                    3,
                    4,
                    5
                ]
            }
        ],
        "calculated": [
            {
                "name": "T1",
                "label": "{{function}}",
                "function": "{{Q1}}*{{Q2}}",
                "temp": true
            },
            {
                "name": "A1",
                "label": "{{function}}",
                "function": "{{Q2}}"
            }
        ],
        "uniques": true
    },
    "algorithm": {
        "name": "calculateOperation",
        "params": {
            "method": "equivLiteral",
            "keyboard": "NUMERICAL"
        }
    }
}</v>
      </c>
      <c r="AA422" s="14" t="s">
        <v>1852</v>
      </c>
      <c r="AB422" s="12" t="str">
        <f t="shared" si="2"/>
        <v>M2-MyM-5b-A-3</v>
      </c>
      <c r="AC422" s="12" t="str">
        <f t="shared" si="3"/>
        <v>M2-MyM-5b-A-3-EN</v>
      </c>
      <c r="AD422" s="10" t="s">
        <v>46</v>
      </c>
      <c r="AE422" s="10" t="s">
        <v>521</v>
      </c>
      <c r="AF422" s="10" t="s">
        <v>47</v>
      </c>
      <c r="AG422" s="10" t="s">
        <v>48</v>
      </c>
    </row>
    <row r="423" ht="75.0" customHeight="1">
      <c r="A423" s="6" t="s">
        <v>1853</v>
      </c>
      <c r="B423" s="6" t="s">
        <v>1854</v>
      </c>
      <c r="C423" s="18" t="s">
        <v>34</v>
      </c>
      <c r="D423" s="7" t="s">
        <v>35</v>
      </c>
      <c r="E423" s="6"/>
      <c r="F423" s="8" t="s">
        <v>1855</v>
      </c>
      <c r="G423" s="9"/>
      <c r="H423" s="9"/>
      <c r="I423" s="6" t="s">
        <v>671</v>
      </c>
      <c r="J423" s="10" t="s">
        <v>1677</v>
      </c>
      <c r="K423" s="9"/>
      <c r="L423" s="8" t="s">
        <v>1856</v>
      </c>
      <c r="M423" s="28" t="s">
        <v>41</v>
      </c>
      <c r="N423" s="51" t="s">
        <v>1857</v>
      </c>
      <c r="O423" s="51" t="s">
        <v>1857</v>
      </c>
      <c r="P423" s="17"/>
      <c r="Q423" s="18"/>
      <c r="R423" s="17"/>
      <c r="S423" s="17"/>
      <c r="T423" s="17"/>
      <c r="U423" s="17"/>
      <c r="V423" s="17"/>
      <c r="W423" s="17"/>
      <c r="X423" s="18"/>
      <c r="Y423" s="10" t="s">
        <v>1557</v>
      </c>
      <c r="Z423" s="11" t="str">
        <f t="shared" si="1"/>
        <v>{
    "id": "M2-MyM-5c-I-1-EN",
    "stimulus": "&lt;p&gt;Select if the following statements are true or false.&lt;/p&gt;",
    "hint":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"feedback": "&lt;p&gt;One dollar equals:&lt;/p&gt;&lt;table style=\"width: 100%;\"&gt;&lt;tbody&gt;&lt;tr&gt;&lt;td style=\"width: 16.6667%; text-align: center; background-color: #BEE072; color: rgb(255, 255, 255);\"&gt;&lt;strong&gt;coins&lt;/strong&gt;&lt;/td&gt;&lt;td style=\"width: 16.6667%; text-align: center;\"&gt;2&lt;/td&gt;&lt;td style=\"width: 16.6667%; text-align: center;\"&gt;4&lt;/td&gt;&lt;td style=\"width: 16.6667%; text-align: center;\"&gt;10&lt;/td&gt;&lt;td style=\"width: 16.6667%; text-align: center;\"&gt;20&lt;/td&gt;&lt;td style=\"width: 16.6667%; text-align: center;\"&gt;100&lt;/td&gt;&lt;/tr&gt;&lt;tr&gt;&lt;td style=\"width: 16.6667%; text-align: center; background-color: #BEE072; color: rgb(255, 255, 255);\"&gt;&lt;strong&gt;¢&lt;/strong&gt;&lt;/td&gt;&lt;td style=\"width: 16.6667%; text-align: center;\"&gt;50&lt;/td&gt;&lt;td style=\"width: 16.6667%; text-align: center;\"&gt;25&lt;/td&gt;&lt;td style=\"width: 16.6667%; text-align: center;\"&gt;10&lt;/td&gt;&lt;td style=\"width: 16.6667%; text-align: center;\"&gt;5&lt;/td&gt;&lt;td style=\"width: 16.6667%; text-align: center;\"&gt;1&lt;/td&gt;&lt;/tr&gt;&lt;/tbody&gt;&lt;/table&gt;",
    "seed": {
        "parameters": [],
        "calculated": [
            {
                "name": "A1",
                "label": "{{function}}",
                "function": "$1 is equivalent to 20 coins of 5¢."
            },
            {
                "name": "A2",
                "label": "{{function}}",
                "function": "$1 is equivalent to 50 coins of 2¢."
            },
            {
                "name": "A3",
                "label": "{{function}}",
                "function": "$1 is equivalent to 10 coins of 10¢."
            },
            {
                "name": "A4",
                "label": "{{function}}",
                "function": "$1 is equivalent to 5 coins of 50¢."
            },
            {
                "name": "A5",
                "label": "{{function}}",
                "function": "$1 is equivalent to 100 coins of 1¢."
            },
            {
                "name": "A6",
                "label": "{{function}}",
                "function": "$1 is equivalent to 20 coins of 2¢.",
                "incorrect": true
            },
            {
                "name": "A7",
                "label": "{{function}}",
                "function": "$1 is equivalent to 10 coins of 5¢.",
                "incorrect": true
            },
            {
                "name": "A8",
                "label": "{{function}}",
                "function": "$1 is equivalent to 5 coins of 50¢.",
                "incorrect": true
            },
            {
                "name": "A9",
                "label": "{{function}}",
                "function": "$1 is equivalent to 10 coins of 20¢.",
                "incorrect": true
            }
        ],
        "uniques": true
    },
    "algorithm": {
        "name": "trueFalse",
        "template": "Choice matrix – inline",
        "params": {
            "countCorrect": 2,
            "countIncorrect": 1,
            "showCheckIcon": false,
            "options": [
                "True",
                "False"
            ]
        }
    }
}</v>
      </c>
      <c r="AA423" s="14" t="s">
        <v>1858</v>
      </c>
      <c r="AB423" s="12" t="str">
        <f t="shared" si="2"/>
        <v>M2-MyM-5c-I-1</v>
      </c>
      <c r="AC423" s="12" t="str">
        <f t="shared" si="3"/>
        <v>M2-MyM-5c-I-1-EN</v>
      </c>
      <c r="AD423" s="10" t="s">
        <v>46</v>
      </c>
      <c r="AE423" s="10" t="s">
        <v>521</v>
      </c>
      <c r="AF423" s="10" t="s">
        <v>47</v>
      </c>
      <c r="AG423" s="10" t="s">
        <v>48</v>
      </c>
    </row>
    <row r="424" ht="75.0" customHeight="1">
      <c r="A424" s="6" t="s">
        <v>1853</v>
      </c>
      <c r="B424" s="6" t="s">
        <v>1854</v>
      </c>
      <c r="C424" s="18" t="s">
        <v>54</v>
      </c>
      <c r="D424" s="7" t="s">
        <v>35</v>
      </c>
      <c r="E424" s="6"/>
      <c r="F424" s="9" t="s">
        <v>1859</v>
      </c>
      <c r="G424" s="9" t="s">
        <v>1860</v>
      </c>
      <c r="H424" s="9"/>
      <c r="I424" s="6" t="s">
        <v>671</v>
      </c>
      <c r="J424" s="6" t="s">
        <v>78</v>
      </c>
      <c r="K424" s="8" t="s">
        <v>1861</v>
      </c>
      <c r="L424" s="9" t="s">
        <v>1862</v>
      </c>
      <c r="M424" s="28" t="s">
        <v>41</v>
      </c>
      <c r="N424" s="51" t="s">
        <v>1863</v>
      </c>
      <c r="O424" s="52" t="s">
        <v>1864</v>
      </c>
      <c r="P424" s="17"/>
      <c r="Q424" s="18"/>
      <c r="R424" s="17"/>
      <c r="S424" s="17"/>
      <c r="T424" s="17"/>
      <c r="U424" s="17"/>
      <c r="V424" s="17"/>
      <c r="W424" s="17"/>
      <c r="X424" s="18"/>
      <c r="Y424" s="10" t="s">
        <v>1557</v>
      </c>
      <c r="Z424" s="11" t="str">
        <f t="shared" si="1"/>
        <v>{
    "id": "M2-MyM-5c-E-1-EN",
    "stimulus": "&lt;p&gt;How many ${{Q1}} bills are equivalent to ${{T1}}?&lt;/p&gt;",
    "template": "&lt;p&gt;{{response}} ${{Q1}} bills are equivalent to ${{T1}}.&lt;/p&gt;",
    "hint": "&lt;p&gt;2 $10 bills = $20&lt;/p&gt;&lt;p&gt;3 $10 bills = $30&lt;/p&gt;&lt;p&gt;5 $10 bills = $50&lt;/p&gt;",
    "feedback": "&lt;p&gt;Add up the ${{Q1}} bills needed to get ${{T1}}.&lt;/p&gt;",
    "seed": {
        "parameters": [
            {
                "name": "Q1",
                "label": null,
                "list": [
                    5,
                    10,
                    20,
                    50
                ]
            },
            {
                "name": "Q2",
                "label": null,
                "list": [
                    2,
                    3,
                    4
                ]
            }
        ],
        "calculated": [
            {
                "name": "T1",
                "label": "{{function}}",
                "function": "{{Q1}}*{{Q2}}",
                "temp": true
            },
            {
                "name": "A1",
                "label": "{{function}}",
                "function": "{{Q2}}"
            }
        ],
        "uniques": true
    },
    "algorithm": {
        "name": "calculateOperation",
        "params": {
            "method": "equivLiteral",
            "keyboard": "NUMERICAL"
        }
    }
}</v>
      </c>
      <c r="AA424" s="14" t="s">
        <v>1865</v>
      </c>
      <c r="AB424" s="12" t="str">
        <f t="shared" si="2"/>
        <v>M2-MyM-5c-E-1</v>
      </c>
      <c r="AC424" s="12" t="str">
        <f t="shared" si="3"/>
        <v>M2-MyM-5c-E-1-EN</v>
      </c>
      <c r="AD424" s="10" t="s">
        <v>46</v>
      </c>
      <c r="AE424" s="10" t="s">
        <v>521</v>
      </c>
      <c r="AF424" s="10" t="s">
        <v>47</v>
      </c>
      <c r="AG424" s="10" t="s">
        <v>48</v>
      </c>
    </row>
    <row r="425" ht="75.0" customHeight="1">
      <c r="A425" s="6" t="s">
        <v>1853</v>
      </c>
      <c r="B425" s="6" t="s">
        <v>1854</v>
      </c>
      <c r="C425" s="18" t="s">
        <v>54</v>
      </c>
      <c r="D425" s="7" t="s">
        <v>35</v>
      </c>
      <c r="E425" s="6"/>
      <c r="F425" s="9" t="s">
        <v>1866</v>
      </c>
      <c r="G425" s="9" t="s">
        <v>1867</v>
      </c>
      <c r="H425" s="9"/>
      <c r="I425" s="6" t="s">
        <v>671</v>
      </c>
      <c r="J425" s="6" t="s">
        <v>78</v>
      </c>
      <c r="K425" s="9" t="s">
        <v>1868</v>
      </c>
      <c r="L425" s="9" t="s">
        <v>1862</v>
      </c>
      <c r="M425" s="28" t="s">
        <v>41</v>
      </c>
      <c r="N425" s="52" t="s">
        <v>1869</v>
      </c>
      <c r="O425" s="52" t="s">
        <v>1870</v>
      </c>
      <c r="P425" s="17"/>
      <c r="Q425" s="18"/>
      <c r="R425" s="17"/>
      <c r="S425" s="17"/>
      <c r="T425" s="17"/>
      <c r="U425" s="17"/>
      <c r="V425" s="17"/>
      <c r="W425" s="17"/>
      <c r="X425" s="18"/>
      <c r="Y425" s="10" t="s">
        <v>1557</v>
      </c>
      <c r="Z425" s="11" t="str">
        <f t="shared" si="1"/>
        <v>{
    "id": "M2-MyM-5c-E-2-EN",
    "stimulus": "&lt;p&gt;How many {{Q1}}¢ coins are equal to {{T1}}¢?&lt;/p&gt;",
    "template": "&lt;p&gt;{{response}} {{Q1}}¢ coins.&lt;/p&gt;",
    "hint": "&lt;p&gt;2 coins of 5¢ = 10¢&lt;/p&gt;&lt;p&gt;4 coins of 5¢ = 20¢&lt;/p&gt;",
    "feedback": "&lt;p&gt;Add up the {{Q1}}¢ coins needed to get {{T1}}¢.&lt;/p&gt;",
    "seed": {
        "parameters": [
            {
                "name": "Q1",
                "label": null,
                "list": [
                    5,
                    10,
                    25,
                    50
                ]
            },
            {
                "name": "Q2",
                "label": null,
                "list": [
                    2,
                    3,
                    4
                ]
            }
        ],
        "calculated": [
            {
                "name": "T1",
                "label": "{{function}}",
                "function": "{{Q1}}*{{Q2}}",
                "temp": true
            },
            {
                "name": "A1",
                "label": "{{function}}",
                "function": "{{Q2}}"
            }
        ],
        "uniques": true
    },
    "algorithm": {
        "name": "calculateOperation",
        "params": {
            "method": "equivLiteral",
            "keyboard": "NUMERICAL"
        }
    }
}</v>
      </c>
      <c r="AA425" s="14" t="s">
        <v>1871</v>
      </c>
      <c r="AB425" s="12" t="str">
        <f t="shared" si="2"/>
        <v>M2-MyM-5c-E-2</v>
      </c>
      <c r="AC425" s="12" t="str">
        <f t="shared" si="3"/>
        <v>M2-MyM-5c-E-2-EN</v>
      </c>
      <c r="AD425" s="10" t="s">
        <v>46</v>
      </c>
      <c r="AE425" s="10" t="s">
        <v>521</v>
      </c>
      <c r="AF425" s="10" t="s">
        <v>47</v>
      </c>
      <c r="AG425" s="10" t="s">
        <v>48</v>
      </c>
    </row>
    <row r="426" ht="75.0" customHeight="1">
      <c r="A426" s="6" t="s">
        <v>1853</v>
      </c>
      <c r="B426" s="6" t="s">
        <v>1854</v>
      </c>
      <c r="C426" s="18" t="s">
        <v>681</v>
      </c>
      <c r="D426" s="7" t="s">
        <v>35</v>
      </c>
      <c r="E426" s="6"/>
      <c r="F426" s="9" t="s">
        <v>1872</v>
      </c>
      <c r="G426" s="9" t="s">
        <v>1873</v>
      </c>
      <c r="H426" s="9"/>
      <c r="I426" s="6" t="s">
        <v>671</v>
      </c>
      <c r="J426" s="6" t="s">
        <v>78</v>
      </c>
      <c r="K426" s="9" t="s">
        <v>1874</v>
      </c>
      <c r="L426" s="9" t="s">
        <v>1862</v>
      </c>
      <c r="M426" s="28" t="s">
        <v>41</v>
      </c>
      <c r="N426" s="52" t="s">
        <v>1869</v>
      </c>
      <c r="O426" s="52" t="s">
        <v>1870</v>
      </c>
      <c r="P426" s="17"/>
      <c r="Q426" s="18"/>
      <c r="R426" s="17"/>
      <c r="S426" s="17"/>
      <c r="T426" s="17"/>
      <c r="U426" s="17"/>
      <c r="V426" s="17"/>
      <c r="W426" s="17"/>
      <c r="X426" s="18"/>
      <c r="Y426" s="10" t="s">
        <v>1557</v>
      </c>
      <c r="Z426" s="11" t="str">
        <f t="shared" si="1"/>
        <v>{
    "id": "M2-MyM-5c-A-1-EN",
    "stimulus": "&lt;p&gt;Thomas has found {{T1}}¢ down the street. How many {{Q1}}¢ coins does this amount equal?&lt;/p&gt;",
    "template": "&lt;p&gt;It equals {{response}} {{Q1}}¢ coins.&lt;/p&gt;",
    "hint": "&lt;p&gt;2 coins of 5¢ = 10¢&lt;/p&gt;&lt;p&gt;4 coins of 5¢ = 20¢&lt;/p&gt;",
    "feedback": "&lt;p&gt;Add up the {{Q1}}¢ coins needed to get {{T1}}¢.&lt;/p&gt;",
    "seed": {
        "parameters": [
            {
                "name": "Q1",
                "label": null,
                "list": [
                    1,
                    5,
                    10,
                    25,
                    50
                ]
            },
            {
                "name": "Q2",
                "label": null,
                "list": [
                    2,
                    3,
                    4,
                    5
                ]
            }
        ],
        "calculated": [
            {
                "name": "T1",
                "label": "{{function}}",
                "function": "{{Q1}}*{{Q2}}",
                "temp": true
            },
            {
                "name": "A1",
                "label": "{{function}}",
                "function": "{{Q2}}"
            }
        ],
        "uniques": true
    },
    "algorithm": {
        "name": "calculateOperation",
        "params": {
            "method": "equivLiteral",
            "keyboard": "NUMERICAL"
        }
    }
}</v>
      </c>
      <c r="AA426" s="14" t="s">
        <v>1875</v>
      </c>
      <c r="AB426" s="12" t="str">
        <f t="shared" si="2"/>
        <v>M2-MyM-5c-A-1</v>
      </c>
      <c r="AC426" s="12" t="str">
        <f t="shared" si="3"/>
        <v>M2-MyM-5c-A-1-EN</v>
      </c>
      <c r="AD426" s="10" t="s">
        <v>46</v>
      </c>
      <c r="AE426" s="10" t="s">
        <v>521</v>
      </c>
      <c r="AF426" s="10" t="s">
        <v>47</v>
      </c>
      <c r="AG426" s="10" t="s">
        <v>48</v>
      </c>
    </row>
    <row r="427" ht="75.0" customHeight="1">
      <c r="A427" s="6" t="s">
        <v>1853</v>
      </c>
      <c r="B427" s="6" t="s">
        <v>1854</v>
      </c>
      <c r="C427" s="18" t="s">
        <v>681</v>
      </c>
      <c r="D427" s="7" t="s">
        <v>35</v>
      </c>
      <c r="E427" s="6"/>
      <c r="F427" s="9" t="s">
        <v>1876</v>
      </c>
      <c r="G427" s="9" t="s">
        <v>1877</v>
      </c>
      <c r="H427" s="9"/>
      <c r="I427" s="6" t="s">
        <v>671</v>
      </c>
      <c r="J427" s="6" t="s">
        <v>78</v>
      </c>
      <c r="K427" s="19" t="s">
        <v>1878</v>
      </c>
      <c r="L427" s="9" t="s">
        <v>1879</v>
      </c>
      <c r="M427" s="28" t="s">
        <v>41</v>
      </c>
      <c r="N427" s="52" t="s">
        <v>1880</v>
      </c>
      <c r="O427" s="52" t="s">
        <v>1881</v>
      </c>
      <c r="P427" s="17"/>
      <c r="Q427" s="18"/>
      <c r="R427" s="17"/>
      <c r="S427" s="17"/>
      <c r="T427" s="17"/>
      <c r="U427" s="17"/>
      <c r="V427" s="17"/>
      <c r="W427" s="17"/>
      <c r="X427" s="18"/>
      <c r="Y427" s="10" t="s">
        <v>1557</v>
      </c>
      <c r="Z427" s="11" t="str">
        <f t="shared" si="1"/>
        <v>{
    "id": "M2-MyM-5c-A-2-EN",
    "stimulus": "&lt;p&gt;Mary has ${{T1}} saved in her piggybank. How many ${{Q2}} bills does this amount equal?&lt;/p&gt;",
    "template": "&lt;p&gt;The ${{T1}} saved equals {{response}} ${{Q2}} bills.&lt;/p&gt;",
    "hint": "&lt;p&gt;2 $5 bills = $10&lt;/p&gt;&lt;p&gt;4 $5 bills = $20&lt;/p&gt;&lt;p&gt;6 $5 bills = $30&lt;/p&gt;&lt;p&gt;20 $5 bills = $100&lt;/p&gt;&lt;p&gt;10 $5 bills = $50&lt;/p&gt;",
    "feedback": "&lt;p&gt;Add up the bills ${{Q2}} needed to reach ${{T1}}.&lt;/p&gt;",
    "seed": {
        "parameters": [
            {
                "name": "Q1",
                "label": null,
                "list": [
                    2,
                    3,
                    4,
                    5,
                    6
                ]
            },
            {
                "name": "Q2",
                "label": null,
                "list": [
                    5,
                    10,
                    20,
                    50
                ]
            }
        ],
        "calculated": [
            {
                "name": "T1",
                "label": "{{function}}",
                "function": "{{Q1}}*{{Q2}}",
                "temp": true
            },
            {
                "name": "A1",
                "label": "{{function}}",
                "function": "{{Q1}}"
            }
        ],
        "uniques": true
    },
    "algorithm": {
        "name": "calculateOperation",
        "params": {
            "method": "equivLiteral",
            "keyboard": "NUMERICAL"
        }
    }
}</v>
      </c>
      <c r="AA427" s="14" t="s">
        <v>1882</v>
      </c>
      <c r="AB427" s="12" t="str">
        <f t="shared" si="2"/>
        <v>M2-MyM-5c-A-2</v>
      </c>
      <c r="AC427" s="12" t="str">
        <f t="shared" si="3"/>
        <v>M2-MyM-5c-A-2-EN</v>
      </c>
      <c r="AD427" s="10" t="s">
        <v>46</v>
      </c>
      <c r="AE427" s="10" t="s">
        <v>521</v>
      </c>
      <c r="AF427" s="10" t="s">
        <v>47</v>
      </c>
      <c r="AG427" s="10" t="s">
        <v>48</v>
      </c>
    </row>
    <row r="428" ht="75.0" customHeight="1">
      <c r="A428" s="6" t="s">
        <v>1853</v>
      </c>
      <c r="B428" s="6" t="s">
        <v>1854</v>
      </c>
      <c r="C428" s="18" t="s">
        <v>681</v>
      </c>
      <c r="D428" s="7" t="s">
        <v>35</v>
      </c>
      <c r="E428" s="6"/>
      <c r="F428" s="9" t="s">
        <v>1883</v>
      </c>
      <c r="G428" s="9" t="s">
        <v>1873</v>
      </c>
      <c r="H428" s="9"/>
      <c r="I428" s="6" t="s">
        <v>671</v>
      </c>
      <c r="J428" s="6" t="s">
        <v>78</v>
      </c>
      <c r="K428" s="9" t="s">
        <v>1884</v>
      </c>
      <c r="L428" s="9" t="s">
        <v>1862</v>
      </c>
      <c r="M428" s="28" t="s">
        <v>41</v>
      </c>
      <c r="N428" s="52" t="s">
        <v>1869</v>
      </c>
      <c r="O428" s="52" t="s">
        <v>1870</v>
      </c>
      <c r="P428" s="17"/>
      <c r="Q428" s="18"/>
      <c r="R428" s="17"/>
      <c r="S428" s="17"/>
      <c r="T428" s="17"/>
      <c r="U428" s="17"/>
      <c r="V428" s="17"/>
      <c r="W428" s="17"/>
      <c r="X428" s="18"/>
      <c r="Y428" s="10" t="s">
        <v>1557</v>
      </c>
      <c r="Z428" s="11" t="str">
        <f t="shared" si="1"/>
        <v>{
    "id": "M2-MyM-5c-A-3-EN",
    "stimulus": "&lt;p&gt;Daniel has {{T1}}¢ in a drawer. How many {{Q1}}¢ coins does this amount equal?&lt;/p&gt;",
    "template": "This amount is equivalent to {{response}} coins of {{Q1}}¢.",
    "hint": "&lt;p&gt;2 coins of 5¢ = 10¢&lt;/p&gt;&lt;p&gt;4 coins of 5¢ = 20¢&lt;/p&gt;",
    "feedback": "&lt;p&gt;Add up the {{Q1}}¢ coins needed to get {{T1}}¢.&lt;/p&gt;",
    "seed": {
        "parameters": [
            {
                "name": "Q1",
                "label": null,
                "list": [
                    2,
                    5,
                    10,
                    20
                ]
            },
            {
                "name": "Q2",
                "label": null,
                "list": [
                    2,
                    3,
                    4,
                    5
                ]
            }
        ],
        "calculated": [
            {
                "name": "T1",
                "label": "{{function}}",
                "function": "{{Q1}}*{{Q2}}",
                "temp": true
            },
            {
                "name": "A1",
                "label": "{{function}}",
                "function": "{{Q2}}"
            }
        ],
        "uniques": true
    },
    "algorithm": {
        "name": "calculateOperation",
        "params": {
            "method": "equivLiteral",
            "keyboard": "NUMERICAL"
        }
    }
}</v>
      </c>
      <c r="AA428" s="14" t="s">
        <v>1885</v>
      </c>
      <c r="AB428" s="12" t="str">
        <f t="shared" si="2"/>
        <v>M2-MyM-5c-A-3</v>
      </c>
      <c r="AC428" s="12" t="str">
        <f t="shared" si="3"/>
        <v>M2-MyM-5c-A-3-EN</v>
      </c>
      <c r="AD428" s="10" t="s">
        <v>46</v>
      </c>
      <c r="AE428" s="10" t="s">
        <v>521</v>
      </c>
      <c r="AF428" s="10" t="s">
        <v>47</v>
      </c>
      <c r="AG428" s="10" t="s">
        <v>48</v>
      </c>
    </row>
    <row r="429" ht="75.0" customHeight="1">
      <c r="A429" s="6" t="s">
        <v>1886</v>
      </c>
      <c r="B429" s="6" t="s">
        <v>1887</v>
      </c>
      <c r="C429" s="18" t="s">
        <v>34</v>
      </c>
      <c r="D429" s="7" t="s">
        <v>35</v>
      </c>
      <c r="E429" s="6"/>
      <c r="F429" s="8" t="s">
        <v>1888</v>
      </c>
      <c r="G429" s="9"/>
      <c r="H429" s="9"/>
      <c r="I429" s="6" t="s">
        <v>671</v>
      </c>
      <c r="J429" s="10" t="s">
        <v>497</v>
      </c>
      <c r="K429" s="8" t="s">
        <v>1889</v>
      </c>
      <c r="L429" s="8" t="s">
        <v>1890</v>
      </c>
      <c r="M429" s="18" t="s">
        <v>41</v>
      </c>
      <c r="N429" s="52" t="s">
        <v>1891</v>
      </c>
      <c r="O429" s="8" t="s">
        <v>1891</v>
      </c>
      <c r="P429" s="17"/>
      <c r="Q429" s="18"/>
      <c r="R429" s="17"/>
      <c r="S429" s="17"/>
      <c r="T429" s="17"/>
      <c r="U429" s="17"/>
      <c r="V429" s="17"/>
      <c r="W429" s="17"/>
      <c r="X429" s="18"/>
      <c r="Y429" s="10" t="s">
        <v>1557</v>
      </c>
      <c r="Z429" s="11" t="str">
        <f t="shared" si="1"/>
        <v>{
    "id": "M2-MyM-6a-I-1-EN",
    "stimulus": "&lt;p&gt;Click on the correct answer.&lt;/p&gt;",
    "hint": "&lt;p&gt;Months have 30 or 31 days, except February, which has 28 or 29 days.&lt;/p&gt;",
    "feedback": "&lt;p&gt;A year has 12 months.&lt;/p&gt;&lt;p&gt;Months have 30 or 31 days, except February, which has 28 or 29 days.&lt;/p&gt;&lt;p&gt;Weeks have 7 days.&lt;/p&gt;",
    "seed": {
        "parameters": [
            {
                "name": "Q1",
                "label": null,
                "list": [
                    "January",
                    "March",
                    "May",
                    "July",
                    "August",
                    "October",
                    "December"
                ]
            },
            {
                "name": "Q2",
                "label": null,
                "list": [
                    "April",
                    "June",
                    "September",
                    "November"
                ]
            }
        ],
        "calculated": [
            {
                "name": "A1",
                "label": "A week has 7 days.",
                "function": ""
            },
            {
                "name": "A2",
                "label": "Months have 30 or 31 days, except February, which has 28 or 29.",
                "function": ""
            },
            {
                "name": "A3",
                "label": "A year has 12 months.",
                "function": ""
            },
            {
                "name": "A4",
                "label": "The month of {{Q1}} has 31 days.",
                "function": ""
            },
            {
                "name": "A5",
                "label": "Every month has 30 days.",
                "function": "",
                "incorrect": true,
                "feedback": "There are months with 31 days."
            },
            {
                "name": "A6",
                "label": "February always has 28 days.",
                "function": "",
                "incorrect": true,
                "feedback": "February has 29 days every 4 years."
            },
            {
                "name": "A7",
                "label": "A week has 5 days.",
                "function": "",
                "incorrect": true,
                "feedback": "A week has 7 days."
            },
            {
                "name": "A8",
                "label": "{{Q2}} has 31 days.",
                "function": "",
                "incorrect": true,
                "feedback": "{{Q2}} has 30 days."
            }
        ],
        "uniques": true
    },
    "algorithm": {
        "name": "trueFalse",
        "template": "Multiple choice – standard",
        "params": {
            "countCorrect": 1,
            "countIncorrect": 2,
            "showCheckIcon":false,"columns":3
        }
    }
}</v>
      </c>
      <c r="AA429" s="14" t="s">
        <v>1892</v>
      </c>
      <c r="AB429" s="12" t="str">
        <f t="shared" si="2"/>
        <v>M2-MyM-6a-I-1</v>
      </c>
      <c r="AC429" s="12" t="str">
        <f t="shared" si="3"/>
        <v>M2-MyM-6a-I-1-EN</v>
      </c>
      <c r="AD429" s="10" t="s">
        <v>46</v>
      </c>
      <c r="AE429" s="10" t="s">
        <v>521</v>
      </c>
      <c r="AF429" s="10" t="s">
        <v>47</v>
      </c>
      <c r="AG429" s="10" t="s">
        <v>48</v>
      </c>
    </row>
    <row r="430" ht="75.0" customHeight="1">
      <c r="A430" s="6" t="s">
        <v>1886</v>
      </c>
      <c r="B430" s="6" t="s">
        <v>1887</v>
      </c>
      <c r="C430" s="18" t="s">
        <v>34</v>
      </c>
      <c r="D430" s="7" t="s">
        <v>35</v>
      </c>
      <c r="E430" s="6"/>
      <c r="F430" s="9" t="s">
        <v>355</v>
      </c>
      <c r="G430" s="8" t="s">
        <v>1893</v>
      </c>
      <c r="H430" s="9"/>
      <c r="I430" s="6" t="s">
        <v>671</v>
      </c>
      <c r="J430" s="6" t="s">
        <v>75</v>
      </c>
      <c r="K430" s="8" t="s">
        <v>1894</v>
      </c>
      <c r="L430" s="8" t="s">
        <v>1895</v>
      </c>
      <c r="M430" s="18" t="s">
        <v>41</v>
      </c>
      <c r="N430" s="52" t="s">
        <v>1896</v>
      </c>
      <c r="O430" s="52" t="s">
        <v>1896</v>
      </c>
      <c r="P430" s="17"/>
      <c r="Q430" s="18"/>
      <c r="R430" s="17"/>
      <c r="S430" s="17"/>
      <c r="T430" s="17"/>
      <c r="U430" s="17"/>
      <c r="V430" s="17"/>
      <c r="W430" s="17"/>
      <c r="X430" s="18"/>
      <c r="Y430" s="10" t="s">
        <v>1557</v>
      </c>
      <c r="Z430" s="11" t="str">
        <f t="shared" si="1"/>
        <v>{
    "id": "M2-MyM-6a-I-2-EN",
    "stimulus": "&lt;p&gt;Complete the following sentence.&lt;/p&gt;",
    "template": "&lt;p&gt;A week has {{response}} days and the month of {{Q1}} has {{response}} days.&lt;/p&gt;",
    "hint": "&lt;p&gt;Months have 30 or 31 days, except February, which has 28 or 29.&lt;/p&gt;&lt;p&gt;A week has 7 days.&lt;/p&gt;",
    "feedback": "&lt;p&gt;The month of {{Q1}} has {{A5}} days.&lt;/p&gt;&lt;p&gt;A week has 7 days.&lt;/p&gt;",
    "seed": {
        "parameters": [
            {
                "name": "Q1",
                "label": null,
                "list": [
                    "January",
                    "March",
                    "May",
                    "July",
                    "August",
                    "October",
                    "December"
                ]
            }
        ],
        "calculated": [
            {
                "name": "A1",
                "label": "{{function}}",
                "function": "5",
                "incorrect": true,
                "group": 1
            },
            {
                "name": "A2",
                "label": "{{function}}",
                "function": "30",
                "incorrect": true,
                "group": 1
            },
            {
                "name": "A3",
                "label": "{{function}}",
                "function": "7",
                "group": 1
            },
            {
                "name": "A4",
                "label": "{{function}}",
                "function": "7",
                "incorrect": true,
                "group": 2
            },
            {
                "name": "A5",
                "label": "{{function}}",
                "function": "31",
                "group": 2
            },
            {
                "name": "A6",
                "label": "{{function}}",
                "function": "30",
                "incorrect": true,
                "group": 2
            }
        ],
        "uniques": true
    },
    "algorithm": {
        "name": "groupResponses",
        "template": "Cloze with drop down"
    }
}</v>
      </c>
      <c r="AA430" s="14" t="s">
        <v>1897</v>
      </c>
      <c r="AB430" s="12" t="str">
        <f t="shared" si="2"/>
        <v>M2-MyM-6a-I-2</v>
      </c>
      <c r="AC430" s="12" t="str">
        <f t="shared" si="3"/>
        <v>M2-MyM-6a-I-2-EN</v>
      </c>
      <c r="AD430" s="10" t="s">
        <v>46</v>
      </c>
      <c r="AE430" s="10" t="s">
        <v>521</v>
      </c>
      <c r="AF430" s="10" t="s">
        <v>47</v>
      </c>
      <c r="AG430" s="10" t="s">
        <v>48</v>
      </c>
    </row>
    <row r="431" ht="75.0" customHeight="1">
      <c r="A431" s="6" t="s">
        <v>1886</v>
      </c>
      <c r="B431" s="6" t="s">
        <v>1887</v>
      </c>
      <c r="C431" s="18" t="s">
        <v>34</v>
      </c>
      <c r="D431" s="7" t="s">
        <v>35</v>
      </c>
      <c r="E431" s="6"/>
      <c r="F431" s="9" t="s">
        <v>355</v>
      </c>
      <c r="G431" s="8" t="s">
        <v>1898</v>
      </c>
      <c r="H431" s="9"/>
      <c r="I431" s="6" t="s">
        <v>671</v>
      </c>
      <c r="J431" s="6" t="s">
        <v>75</v>
      </c>
      <c r="K431" s="8" t="s">
        <v>1899</v>
      </c>
      <c r="L431" s="8" t="s">
        <v>1900</v>
      </c>
      <c r="M431" s="18" t="s">
        <v>41</v>
      </c>
      <c r="N431" s="52" t="s">
        <v>1901</v>
      </c>
      <c r="O431" s="52" t="s">
        <v>1901</v>
      </c>
      <c r="P431" s="17"/>
      <c r="Q431" s="18"/>
      <c r="R431" s="17"/>
      <c r="S431" s="17"/>
      <c r="T431" s="17"/>
      <c r="U431" s="17"/>
      <c r="V431" s="17"/>
      <c r="W431" s="17"/>
      <c r="X431" s="18"/>
      <c r="Y431" s="10" t="s">
        <v>1557</v>
      </c>
      <c r="Z431" s="11" t="str">
        <f t="shared" si="1"/>
        <v>{
    "id": "M2-MyM-6a-I-3-EN",
    "stimulus": "&lt;p&gt;Complete the following sentence.&lt;/p&gt;",
    "template": "&lt;p&gt;The months of {{Q1}} and {{Q2}} have {{response}} days and {{Q3}}, {{response}}.&lt;/p&gt;",
    "hint": "&lt;p&gt;The months have 30 or 31 days, except February, which has 28 or 29.&lt;/p&gt;",
    "feedback": "&lt;p&gt;The month of {{Q2}} has {{A3}} days and {{Q3}}, {{A5}}.&lt;/p&gt;",
    "seed": {
        "parameters": [
            {
                "name": "Q1",
                "label": null,
                "list": [
                    "January",
                    "March",
                    "May",
                    "July",
                    "August",
                    "October",
                    "December"
                ]
            },
            {
                "name": "Q2",
                "label": null,
                "list": [
                    "January",
                    "March",
                    "May",
                    "July",
                    "August",
                    "October",
                    "December"
                ]
            },
            {
                "name": "Q3",
                "label": null,
                "list": [
                    "April",
                    "June",
                    "September",
                    "November"
                ]
            }
        ],
        "calculated": [
            {
                "name": "A1",
                "label": "{{function}}",
                "function": "28",
                "incorrect": true,
                "group": 1
            },
            {
                "name": "A2",
                "label": "{{function}}",
                "function": "30",
                "incorrect": true,
                "group": 1
            },
            {
                "name": "A3",
                "label": "{{function}}",
                "function": "31",
                "group": 1
            },
            {
                "name": "A4",
                "label": "{{function}}",
                "function": "28",
                "incorrect": true,
                "group": 2
            },
            {
                "name": "A5",
                "label": "{{function}}",
                "function": "30",
                "group": 2
            },
            {
                "name": "A6",
                "label": "{{function}}",
                "function": "31",
                "incorrect": true,
                "group": 2
            }
        ],
        "uniques": true
    },
    "algorithm": {
        "name": "groupResponses",
        "template": "Cloze with drop down"
    }
}</v>
      </c>
      <c r="AA431" s="14" t="s">
        <v>1902</v>
      </c>
      <c r="AB431" s="12" t="str">
        <f t="shared" si="2"/>
        <v>M2-MyM-6a-I-3</v>
      </c>
      <c r="AC431" s="12" t="str">
        <f t="shared" si="3"/>
        <v>M2-MyM-6a-I-3-EN</v>
      </c>
      <c r="AD431" s="10" t="s">
        <v>46</v>
      </c>
      <c r="AE431" s="10" t="s">
        <v>521</v>
      </c>
      <c r="AF431" s="10" t="s">
        <v>47</v>
      </c>
      <c r="AG431" s="10" t="s">
        <v>48</v>
      </c>
    </row>
    <row r="432" ht="75.0" customHeight="1">
      <c r="A432" s="6" t="s">
        <v>1886</v>
      </c>
      <c r="B432" s="6" t="s">
        <v>1887</v>
      </c>
      <c r="C432" s="18" t="s">
        <v>54</v>
      </c>
      <c r="D432" s="7" t="s">
        <v>35</v>
      </c>
      <c r="E432" s="6"/>
      <c r="F432" s="9" t="s">
        <v>355</v>
      </c>
      <c r="G432" s="9" t="s">
        <v>1903</v>
      </c>
      <c r="H432" s="9"/>
      <c r="I432" s="6" t="s">
        <v>671</v>
      </c>
      <c r="J432" s="6" t="s">
        <v>78</v>
      </c>
      <c r="K432" s="9"/>
      <c r="L432" s="9" t="s">
        <v>1904</v>
      </c>
      <c r="M432" s="18" t="s">
        <v>41</v>
      </c>
      <c r="N432" s="52" t="s">
        <v>1905</v>
      </c>
      <c r="O432" s="52" t="s">
        <v>1905</v>
      </c>
      <c r="P432" s="17"/>
      <c r="Q432" s="18"/>
      <c r="R432" s="17"/>
      <c r="S432" s="17"/>
      <c r="T432" s="17"/>
      <c r="U432" s="17"/>
      <c r="V432" s="17"/>
      <c r="W432" s="17"/>
      <c r="X432" s="18"/>
      <c r="Y432" s="10" t="s">
        <v>1557</v>
      </c>
      <c r="Z432" s="11" t="str">
        <f t="shared" si="1"/>
        <v>{
    "id": "M2-MyM-6a-E-1-EN",
    "stimulus": "&lt;p&gt;Complete the following sentence.&lt;/p&gt;",
    "template": "&lt;p&gt;A week has {{response}} days and a year {{response}} months.&lt;/p&gt;",
    "hint": "&lt;p&gt;A year has 12 months.&lt;/p&gt;",
    "feedback": "&lt;p&gt;A year has 12 months and a week has 7 days.&lt;/p&gt;",
    "seed": {
        "parameters": [],
        "calculated": [
            {
                "name": "A1",
                "label": "{{function}}",
                "function": "7"
            },
            {
                "name": "A2",
                "label": "{{function}}",
                "function": "12"
            }
        ],
        "uniques": true
    },
    "algorithm": {
        "name": "calculateOperation",
        "params": {
            "method": "equivLiteral",
            "keyboard": "NUMERICAL"
        }
    }
}</v>
      </c>
      <c r="AA432" s="14" t="s">
        <v>1906</v>
      </c>
      <c r="AB432" s="12" t="str">
        <f t="shared" si="2"/>
        <v>M2-MyM-6a-E-1</v>
      </c>
      <c r="AC432" s="12" t="str">
        <f t="shared" si="3"/>
        <v>M2-MyM-6a-E-1-EN</v>
      </c>
      <c r="AD432" s="10" t="s">
        <v>46</v>
      </c>
      <c r="AE432" s="10" t="s">
        <v>521</v>
      </c>
      <c r="AF432" s="10" t="s">
        <v>47</v>
      </c>
      <c r="AG432" s="10" t="s">
        <v>48</v>
      </c>
    </row>
    <row r="433" ht="75.0" customHeight="1">
      <c r="A433" s="6" t="s">
        <v>1886</v>
      </c>
      <c r="B433" s="6" t="s">
        <v>1887</v>
      </c>
      <c r="C433" s="18" t="s">
        <v>54</v>
      </c>
      <c r="D433" s="7" t="s">
        <v>35</v>
      </c>
      <c r="E433" s="6"/>
      <c r="F433" s="9" t="s">
        <v>355</v>
      </c>
      <c r="G433" s="9" t="s">
        <v>1907</v>
      </c>
      <c r="H433" s="9"/>
      <c r="I433" s="6" t="s">
        <v>671</v>
      </c>
      <c r="J433" s="6" t="s">
        <v>78</v>
      </c>
      <c r="K433" s="8" t="s">
        <v>1908</v>
      </c>
      <c r="L433" s="9" t="s">
        <v>1909</v>
      </c>
      <c r="M433" s="18" t="s">
        <v>41</v>
      </c>
      <c r="N433" s="52" t="s">
        <v>1910</v>
      </c>
      <c r="O433" s="52" t="s">
        <v>1911</v>
      </c>
      <c r="P433" s="17"/>
      <c r="Q433" s="18"/>
      <c r="R433" s="17"/>
      <c r="S433" s="17"/>
      <c r="T433" s="17"/>
      <c r="U433" s="17"/>
      <c r="V433" s="17"/>
      <c r="W433" s="17"/>
      <c r="X433" s="18"/>
      <c r="Y433" s="10" t="s">
        <v>1557</v>
      </c>
      <c r="Z433" s="11" t="str">
        <f t="shared" si="1"/>
        <v>{
    "id": "M2-MyM-6a-E-2-EN",
    "stimulus": "&lt;p&gt;Complete the following sentence.&lt;/p&gt;",
    "template": "&lt;p&gt;The months of {{Q1}} and {{Q2}} add up to {{response}} days.&lt;/p&gt;",
    "hint": "&lt;p&gt;The months have 30 or 31 days, except February, which has 28 or 29.&lt;/p&gt;",
    "feedback": "&lt;p&gt;The months of {{Q1}} and {{Q2}} have 31 days each.&lt;/p&gt;",
    "seed": {
        "parameters": [
            {
                "name": "Q1",
                "label": null,
                "list": [
                    "January",
                    "March",
                    "May",
                    "July",
                    "August",
                    "October",
                    "December"
                ]
            },
            {
                "name": "Q2",
                "label": null,
                "list": [
                    "January",
                    "March",
                    "May",
                    "July",
                    "August",
                    "October",
                    "December"
                ]
            }
        ],
        "calculated": [
            {
                "name": "A1",
                "label": "{{function}}",
                "function": "62"
            }
        ],
        "uniques": true
    },
    "algorithm": {
        "name": "calculateOperation",
        "params": {
            "method": "equivLiteral",
            "keyboard": "NUMERICAL"
        }
    }
}</v>
      </c>
      <c r="AA433" s="14" t="s">
        <v>1912</v>
      </c>
      <c r="AB433" s="12" t="str">
        <f t="shared" si="2"/>
        <v>M2-MyM-6a-E-2</v>
      </c>
      <c r="AC433" s="12" t="str">
        <f t="shared" si="3"/>
        <v>M2-MyM-6a-E-2-EN</v>
      </c>
      <c r="AD433" s="10" t="s">
        <v>46</v>
      </c>
      <c r="AE433" s="10" t="s">
        <v>521</v>
      </c>
      <c r="AF433" s="10" t="s">
        <v>47</v>
      </c>
      <c r="AG433" s="10" t="s">
        <v>48</v>
      </c>
    </row>
    <row r="434" ht="75.0" customHeight="1">
      <c r="A434" s="6" t="s">
        <v>1886</v>
      </c>
      <c r="B434" s="6" t="s">
        <v>1887</v>
      </c>
      <c r="C434" s="18" t="s">
        <v>54</v>
      </c>
      <c r="D434" s="7" t="s">
        <v>35</v>
      </c>
      <c r="E434" s="6"/>
      <c r="F434" s="9" t="s">
        <v>355</v>
      </c>
      <c r="G434" s="9" t="s">
        <v>1913</v>
      </c>
      <c r="H434" s="9"/>
      <c r="I434" s="6" t="s">
        <v>671</v>
      </c>
      <c r="J434" s="6" t="s">
        <v>78</v>
      </c>
      <c r="K434" s="9" t="s">
        <v>1914</v>
      </c>
      <c r="L434" s="9" t="s">
        <v>1915</v>
      </c>
      <c r="M434" s="18" t="s">
        <v>41</v>
      </c>
      <c r="N434" s="52" t="s">
        <v>1916</v>
      </c>
      <c r="O434" s="51" t="s">
        <v>1917</v>
      </c>
      <c r="P434" s="17"/>
      <c r="Q434" s="18"/>
      <c r="R434" s="17"/>
      <c r="S434" s="17"/>
      <c r="T434" s="17"/>
      <c r="U434" s="17"/>
      <c r="V434" s="17"/>
      <c r="W434" s="17"/>
      <c r="X434" s="18"/>
      <c r="Y434" s="10" t="s">
        <v>1557</v>
      </c>
      <c r="Z434" s="11" t="str">
        <f t="shared" si="1"/>
        <v>{
    "id": "M2-MyM-6a-E-3-EN",
    "stimulus": "&lt;p&gt;Complete the following sentence.&lt;/p&gt;",
    "template": "&lt;p&gt;{{Q1}} weeks have {{response}} days.&lt;/p&gt;",
    "hint": "&lt;p&gt;A week has 7 days.&lt;/p&gt;",
    "feedback": "&lt;p&gt;A week has 7 days.&lt;/p&gt;&lt;p&gt;Add 7 days {{Q1}} times to get {{A1}} days.&lt;/p&gt;",
    "seed": {
        "parameters": [
            {
                "name": "Q1",
                "label": null,
                "list": [
                    2,
                    3,
                    4,
                    5
                ]
            }
        ],
        "calculated": [
            {
                "name": "A1",
                "label": "{{function}}",
                "function": "7*{{Q1}}"
            }
        ],
        "uniques": true
    },
    "algorithm": {
        "name": "calculateOperation",
        "params": {
            "method": "equivLiteral",
            "keyboard": "NUMERICAL"
        }
    }
}</v>
      </c>
      <c r="AA434" s="14" t="s">
        <v>1918</v>
      </c>
      <c r="AB434" s="12" t="str">
        <f t="shared" si="2"/>
        <v>M2-MyM-6a-E-3</v>
      </c>
      <c r="AC434" s="12" t="str">
        <f t="shared" si="3"/>
        <v>M2-MyM-6a-E-3-EN</v>
      </c>
      <c r="AD434" s="10" t="s">
        <v>46</v>
      </c>
      <c r="AE434" s="10" t="s">
        <v>521</v>
      </c>
      <c r="AF434" s="10" t="s">
        <v>47</v>
      </c>
      <c r="AG434" s="10" t="s">
        <v>48</v>
      </c>
    </row>
    <row r="435" ht="75.0" customHeight="1">
      <c r="A435" s="6" t="s">
        <v>1919</v>
      </c>
      <c r="B435" s="10" t="s">
        <v>1920</v>
      </c>
      <c r="C435" s="18" t="s">
        <v>34</v>
      </c>
      <c r="D435" s="10" t="s">
        <v>35</v>
      </c>
      <c r="E435" s="6"/>
      <c r="F435" s="8"/>
      <c r="G435" s="8"/>
      <c r="H435" s="19"/>
      <c r="I435" s="6"/>
      <c r="J435" s="10" t="s">
        <v>1921</v>
      </c>
      <c r="K435" s="9"/>
      <c r="L435" s="9"/>
      <c r="M435" s="10" t="s">
        <v>41</v>
      </c>
      <c r="N435" s="19"/>
      <c r="O435" s="19"/>
      <c r="P435" s="17"/>
      <c r="Q435" s="18"/>
      <c r="R435" s="17"/>
      <c r="S435" s="17"/>
      <c r="T435" s="17"/>
      <c r="U435" s="17"/>
      <c r="V435" s="17"/>
      <c r="W435" s="17"/>
      <c r="X435" s="18"/>
      <c r="Y435" s="10" t="s">
        <v>1557</v>
      </c>
      <c r="Z435" s="11" t="str">
        <f t="shared" si="1"/>
        <v>{
    "id": "M2-MyM-8a-I-1-EN",
    "stimulus": "&lt;p&gt;Set the hands of the clock to {{T12}}.&lt;/p&gt;",
    "feedback": "&lt;p&gt;The &lt;b&gt;short&lt;/b&gt; hand points to the &lt;b&gt;hour&lt;/b&gt;.&lt;/p&gt;&lt;p&gt;The &lt;b&gt;long&lt;/b&gt; hand points to the &lt;b&gt;minutes&lt;/b&gt;.&lt;/p&gt;",
    "hint": "&lt;p&gt;The &lt;b&gt;short&lt;/b&gt; hand points to the &lt;b&gt;hour&lt;/b&gt;.&lt;/p&gt;&lt;p&gt;The &lt;b&gt;long&lt;/b&gt; hand points to the &lt;b&gt;minutes&lt;/b&gt;.&lt;/p&gt;",
    "seed": {
        "parameters": [
            {
                "name": "Q1",
                "label": null,
                "min": 2,
                "max": 11,
                "step": 1
            },
            {
                "name": "Q2",
                "label": null,
                "min": 0,
                "max": 55,
                "step": 5
            }
        ],
        "calculated": [
            {
                "name": "T11",
                "label": "{{function}}",
                "function": "if ({{Q2}} &lt; 31) {{{Q1}}} else {{Q1}}+1",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"analog"
        }
    }
}</v>
      </c>
      <c r="AA435" s="14" t="s">
        <v>1922</v>
      </c>
      <c r="AB435" s="12" t="str">
        <f t="shared" si="2"/>
        <v>M2-MyM-8a-I-1</v>
      </c>
      <c r="AC435" s="12" t="str">
        <f t="shared" si="3"/>
        <v>M2-MyM-8a-I-1-EN</v>
      </c>
      <c r="AD435" s="18"/>
      <c r="AE435" s="18"/>
      <c r="AF435" s="18"/>
      <c r="AG435" s="10" t="s">
        <v>48</v>
      </c>
    </row>
    <row r="436" ht="75.0" customHeight="1">
      <c r="A436" s="6" t="s">
        <v>1923</v>
      </c>
      <c r="B436" s="10" t="s">
        <v>1924</v>
      </c>
      <c r="C436" s="18" t="s">
        <v>34</v>
      </c>
      <c r="D436" s="10" t="s">
        <v>35</v>
      </c>
      <c r="E436" s="6"/>
      <c r="F436" s="8"/>
      <c r="G436" s="8"/>
      <c r="H436" s="19"/>
      <c r="I436" s="6"/>
      <c r="J436" s="10" t="s">
        <v>1921</v>
      </c>
      <c r="K436" s="9"/>
      <c r="L436" s="9"/>
      <c r="M436" s="10" t="s">
        <v>41</v>
      </c>
      <c r="N436" s="19"/>
      <c r="O436" s="19"/>
      <c r="P436" s="17"/>
      <c r="Q436" s="18"/>
      <c r="R436" s="17"/>
      <c r="S436" s="17"/>
      <c r="T436" s="17"/>
      <c r="U436" s="17"/>
      <c r="V436" s="17"/>
      <c r="W436" s="17"/>
      <c r="X436" s="18"/>
      <c r="Y436" s="10" t="s">
        <v>1557</v>
      </c>
      <c r="Z436" s="11" t="str">
        <f t="shared" si="1"/>
        <v>{
    "id": "M2-MyM-8b-I-1-EN",
    "stimulus": "&lt;p&gt;Set the clock to {{T12}}.&lt;/p&gt;",
    "feedback": "&lt;p&gt;The number &lt;b&gt;before&lt;/b&gt; the colon is the &lt;b&gt;hour&lt;/b&gt;.&lt;/p&gt;&lt;p&gt;The number &lt;b&gt;after&lt;/b&gt; the colon are the &lt;b&gt;minutes&lt;/b&gt;.&lt;/p&gt;",
    "hint": "&lt;p&gt;The number &lt;b&gt;before&lt;/b&gt; the colon is the &lt;b&gt;hour&lt;/b&gt;.&lt;/p&gt;&lt;p&gt;The number &lt;b&gt;after&lt;/b&gt; the colon are the &lt;b&gt;minutes&lt;/b&gt;.&lt;/p&gt;",
    "seed": {
        "parameters": [
            {
                "name": "Q1",
                "label": null,
                "min": 2,
                "max": 11,
                "step": 1
            },
            {
                "name": "Q2",
                "label": null,
                "min": 0,
                "max": 55,
                "step": 5
            }
        ],
        "calculated": [
            {
                "name": "T11",
                "label": "{{function}}",
                "function": "if ({{Q2}} &lt;31) {{{Q1}}} else {{Q1}}",
                "temp": "true"
            },
            {
                "name": "T12",
                "label": "{{function}}",
                "function": "if ({{Q2}} == 15) {'quarter past {{T11}}'} else if ({{Q2}} == 30) {'half past {{T11}}'} else if ({{Q2}} == 0) {' {{T11}} o&amp;#700;clock'} else if ({{Q2}} == 45) {'quarter to {{T11}}'} else if ({{Q2}}&lt;30) {Lemonlib.numToWords({{Q2}}) + ' past ' + {{T11}}} else {Lemonlib.numToWords(60-{{Q2}}) + ' to ' + {{T11}}}",
                "temp": "true"
            },
            {
                "name": "A1",
                "function": "{{Q1}}"
            },
            {
                "name": "A2",
                "function": "{{Q2}}"
            },
            {
                "name": "A1LABEL",
                "label": "{{function}}",
                "function": "lemonlib.toTimeString({{Q1}},{{Q2}})",
                "temp": true
            }
        ],
        "uniques": true
    },
    "algorithm": {
        "name": "clock",
        "params": {
            "type": "digital"
        }
    }
}</v>
      </c>
      <c r="AA436" s="14" t="s">
        <v>1925</v>
      </c>
      <c r="AB436" s="12" t="str">
        <f t="shared" si="2"/>
        <v>M2-MyM-8b-I-1</v>
      </c>
      <c r="AC436" s="12" t="str">
        <f t="shared" si="3"/>
        <v>M2-MyM-8b-I-1-EN</v>
      </c>
      <c r="AD436" s="18"/>
      <c r="AE436" s="18"/>
      <c r="AF436" s="18"/>
      <c r="AG436" s="10" t="s">
        <v>48</v>
      </c>
    </row>
    <row r="437" ht="75.0" customHeight="1">
      <c r="A437" s="10" t="s">
        <v>1926</v>
      </c>
      <c r="B437" s="10" t="s">
        <v>1927</v>
      </c>
      <c r="C437" s="10" t="s">
        <v>34</v>
      </c>
      <c r="D437" s="7" t="s">
        <v>35</v>
      </c>
      <c r="E437" s="6"/>
      <c r="F437" s="8" t="s">
        <v>1928</v>
      </c>
      <c r="G437" s="8"/>
      <c r="H437" s="19"/>
      <c r="I437" s="10" t="s">
        <v>671</v>
      </c>
      <c r="J437" s="10" t="s">
        <v>1929</v>
      </c>
      <c r="K437" s="8" t="s">
        <v>1930</v>
      </c>
      <c r="L437" s="8" t="s">
        <v>1931</v>
      </c>
      <c r="M437" s="10" t="s">
        <v>41</v>
      </c>
      <c r="N437" s="19" t="s">
        <v>1932</v>
      </c>
      <c r="O437" s="19" t="s">
        <v>1932</v>
      </c>
      <c r="P437" s="17"/>
      <c r="Q437" s="18"/>
      <c r="R437" s="17"/>
      <c r="S437" s="17"/>
      <c r="T437" s="17"/>
      <c r="U437" s="17"/>
      <c r="V437" s="17"/>
      <c r="W437" s="17"/>
      <c r="X437" s="18"/>
      <c r="Y437" s="10" t="s">
        <v>1557</v>
      </c>
      <c r="Z437" s="11" t="str">
        <f t="shared" si="1"/>
        <v>{
    "id": "M2-MyM-8c-I-1-EN",
    "stimulus": "&lt;p&gt;{{Q1}} has left in the morning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
            {
                "name": "A2",
                "label": "{{Q3}}:{{Q4}} p. m.",
                "function": "",
                "incorrect": true
            }
        ],
        "uniques": true
    },
    "algorithm": {
        "name": "trueFalse",
        "template": "Multiple choice – standard",
        "params": {
            "countCorrect": 1,
            "countIncorrect": 1,
            "showCheckIcon": false,
            "columns": 2
        }
    }
}</v>
      </c>
      <c r="AA437" s="14" t="s">
        <v>1933</v>
      </c>
      <c r="AB437" s="12" t="str">
        <f t="shared" si="2"/>
        <v>M2-MyM-8c-I-1</v>
      </c>
      <c r="AC437" s="12" t="str">
        <f t="shared" si="3"/>
        <v>M2-MyM-8c-I-1-EN</v>
      </c>
      <c r="AD437" s="18"/>
      <c r="AE437" s="18"/>
      <c r="AF437" s="18"/>
      <c r="AG437" s="10" t="s">
        <v>48</v>
      </c>
    </row>
    <row r="438" ht="75.0" customHeight="1">
      <c r="A438" s="10" t="s">
        <v>1926</v>
      </c>
      <c r="B438" s="10" t="s">
        <v>1927</v>
      </c>
      <c r="C438" s="10" t="s">
        <v>34</v>
      </c>
      <c r="D438" s="7" t="s">
        <v>35</v>
      </c>
      <c r="E438" s="6"/>
      <c r="F438" s="8" t="s">
        <v>1934</v>
      </c>
      <c r="G438" s="8"/>
      <c r="H438" s="19"/>
      <c r="I438" s="10" t="s">
        <v>671</v>
      </c>
      <c r="J438" s="10" t="s">
        <v>1929</v>
      </c>
      <c r="K438" s="8" t="s">
        <v>1930</v>
      </c>
      <c r="L438" s="8" t="s">
        <v>1935</v>
      </c>
      <c r="M438" s="10" t="s">
        <v>41</v>
      </c>
      <c r="N438" s="19" t="s">
        <v>1932</v>
      </c>
      <c r="O438" s="19" t="s">
        <v>1932</v>
      </c>
      <c r="P438" s="17"/>
      <c r="Q438" s="18"/>
      <c r="R438" s="17"/>
      <c r="S438" s="17"/>
      <c r="T438" s="17"/>
      <c r="U438" s="17"/>
      <c r="V438" s="17"/>
      <c r="W438" s="17"/>
      <c r="X438" s="18"/>
      <c r="Y438" s="10" t="s">
        <v>1557</v>
      </c>
      <c r="Z438" s="11" t="str">
        <f t="shared" si="1"/>
        <v>{
    "id": "M2-MyM-8c-I-2-EN",
    "stimulus": "&lt;p&gt;{{Q1}} has left in the afternoon to {{Q2}}. The hands of the clock read {{Q3}}:{{Q4}}. What time is it?&lt;/p&gt;",
    "hint": "&lt;p&gt;It is used &lt;b&gt;a. m.&lt;/b&gt; for &lt;b&gt;before&lt;/b&gt; noon.&lt;/p&gt;&lt;p&gt;And &lt;b&gt;p. m.&lt;/b&gt; for &lt;b&gt;after&lt;/b&gt; noon.&lt;/p&gt;",
    "feedback": "&lt;p&gt;It is used &lt;b&gt;a. m.&lt;/b&gt; for &lt;b&gt;before&lt;/b&gt; noon&lt;/p&gt;&lt;p&gt;And &lt;b&gt;p. m.&lt;/b&gt; for &lt;b&gt;after&lt;/b&gt; noon.&lt;/p&gt;",
    "seed": {
        "parameters": [
            {
                "name": "Q1",
                "label": null,
                "list": [
                    "Manuel",
                    "Daniel",
                    "Matthew",
                    "Irene",
                    "Sadie",
                    "Martha"
                ]
            },
            {
                "name": "Q2",
                "label": null,
                "list": [
                    "buy bread",
                    "walk the dog",
                    "visit a friend"
                ]
            },
            {
                "name": "Q3",
                "label": null,
                "min": 7,
                "max": 11,
                "step": 1
            },
            {
                "name": "Q4",
                "label": null,
                "min": 10,
                "max": 50,
                "step": 10
            }
        ],
        "calculated": [
            {
                "name": "A1",
                "label": "{{Q3}}:{{Q4}} a. m.",
                "function": "",
                "incorrect": true
            },
            {
                "name": "A2",
                "label": "{{Q3}}:{{Q4}} p. m.",
                "function": ""
            }
        ],
        "uniques": true
    },
    "algorithm": {
        "name": "trueFalse",
        "template": "Multiple choice – standard",
        "params": {
            "countCorrect": 1,
            "countIncorrect": 1,
            "showCheckIcon": false,
            "columns": 2
        }
    }
}</v>
      </c>
      <c r="AA438" s="14" t="s">
        <v>1936</v>
      </c>
      <c r="AB438" s="12" t="str">
        <f t="shared" si="2"/>
        <v>M2-MyM-8c-I-2</v>
      </c>
      <c r="AC438" s="12" t="str">
        <f t="shared" si="3"/>
        <v>M2-MyM-8c-I-2-EN</v>
      </c>
      <c r="AD438" s="18"/>
      <c r="AE438" s="18"/>
      <c r="AF438" s="18"/>
      <c r="AG438" s="10" t="s">
        <v>48</v>
      </c>
    </row>
    <row r="439" ht="75.0" customHeight="1">
      <c r="A439" s="6" t="s">
        <v>1937</v>
      </c>
      <c r="B439" s="6" t="s">
        <v>1938</v>
      </c>
      <c r="C439" s="18" t="s">
        <v>34</v>
      </c>
      <c r="D439" s="7" t="s">
        <v>35</v>
      </c>
      <c r="E439" s="6"/>
      <c r="F439" s="8" t="s">
        <v>1939</v>
      </c>
      <c r="G439" s="9"/>
      <c r="H439" s="9"/>
      <c r="I439" s="9"/>
      <c r="J439" s="10" t="s">
        <v>415</v>
      </c>
      <c r="K439" s="9"/>
      <c r="L439" s="8" t="s">
        <v>1940</v>
      </c>
      <c r="M439" s="10" t="s">
        <v>41</v>
      </c>
      <c r="N439" s="8" t="s">
        <v>1941</v>
      </c>
      <c r="O439" s="8" t="s">
        <v>1941</v>
      </c>
      <c r="P439" s="17"/>
      <c r="Q439" s="18"/>
      <c r="R439" s="17"/>
      <c r="S439" s="17"/>
      <c r="T439" s="17"/>
      <c r="U439" s="17"/>
      <c r="V439" s="17"/>
      <c r="W439" s="17"/>
      <c r="X439" s="18"/>
      <c r="Y439" s="10" t="s">
        <v>1942</v>
      </c>
      <c r="Z439" s="11" t="str">
        <f t="shared" si="1"/>
        <v>{
    "id": "M2-G-1a-I-1-EN",
    "stimulus": "&lt;p&gt;Select if these sentences are true or false from the boy's perspective.&lt;div style=\"display:flex; justify-content:center;\"&gt;&lt;img src=\"https://blueberry-assets.oneclick.es/M2_G_1a_4.svg\"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left of the boy is a red ball.",
                "function": ""
            },
            {
                "name": "A2",
                "label": "To the right of the boy is a blue ball.",
                "function": ""
            },
            {
                "name": "A3",
                "label": "To the left of the boy are 2 blue balls.",
                "function": ""
            },
            {
                "name": "A4",
                "label": "To the right of the boy are 2 green balls.",
                "function": ""
            },
            {
                "name": "TO 5",
                "label": "To the left of the boy are 2 red balls.",
                "function": "",
                "incorrect": true
            },
            {
                "name": "A6",
                "label": "To the left of the boy is a blue ball.",
                "function": "",
                "incorrect": true
            },
            {
                "name": "A7",
                "label": "To the right of the boy is a green ball.",
                "function": "",
                "incorrect": true
            },
            {
                "name": "A8",
                "label": "To the right of the boy are 2 blue balls.",
                "function": "",
                "incorrect": true
            }
        ],
        "uniques": true
    },
    "algorithm": {
        "name": "trueFalse",
        "template": "Choice matrix – inline",
        "params": {
            "countCorrect": 2,
            "countIncorrect": 1,
            "showCheckIcon": false,
            "options": [
                "True",
                "False"
            ]
        }
    }
}</v>
      </c>
      <c r="AA439" s="14" t="s">
        <v>1943</v>
      </c>
      <c r="AB439" s="12" t="str">
        <f t="shared" si="2"/>
        <v>M2-G-1a-I-1</v>
      </c>
      <c r="AC439" s="12" t="str">
        <f t="shared" si="3"/>
        <v>M2-G-1a-I-1-EN</v>
      </c>
      <c r="AD439" s="10" t="s">
        <v>46</v>
      </c>
      <c r="AE439" s="10" t="s">
        <v>521</v>
      </c>
      <c r="AF439" s="10" t="s">
        <v>47</v>
      </c>
      <c r="AG439" s="10" t="s">
        <v>48</v>
      </c>
    </row>
    <row r="440" ht="75.0" customHeight="1">
      <c r="A440" s="6" t="s">
        <v>1937</v>
      </c>
      <c r="B440" s="6" t="s">
        <v>1938</v>
      </c>
      <c r="C440" s="18" t="s">
        <v>34</v>
      </c>
      <c r="D440" s="7" t="s">
        <v>35</v>
      </c>
      <c r="E440" s="6"/>
      <c r="F440" s="8" t="s">
        <v>1944</v>
      </c>
      <c r="G440" s="9"/>
      <c r="H440" s="9"/>
      <c r="I440" s="9"/>
      <c r="J440" s="10" t="s">
        <v>415</v>
      </c>
      <c r="K440" s="9"/>
      <c r="L440" s="8" t="s">
        <v>1945</v>
      </c>
      <c r="M440" s="10" t="s">
        <v>41</v>
      </c>
      <c r="N440" s="8" t="s">
        <v>1941</v>
      </c>
      <c r="O440" s="8" t="s">
        <v>1941</v>
      </c>
      <c r="P440" s="17"/>
      <c r="Q440" s="18"/>
      <c r="R440" s="17"/>
      <c r="S440" s="17"/>
      <c r="T440" s="17"/>
      <c r="U440" s="17"/>
      <c r="V440" s="17"/>
      <c r="W440" s="17"/>
      <c r="X440" s="18"/>
      <c r="Y440" s="10" t="s">
        <v>1942</v>
      </c>
      <c r="Z440" s="11" t="str">
        <f t="shared" si="1"/>
        <v>{
    "id": "M2-G-1a-I-2-EN",
    "stimulus": "&lt;p&gt;Select if these sentences are true or false.&lt;div style=\"display:flex; justify-content:center;\"&gt;&lt;img src=\"https://blueberry-assets.oneclick.es/M2_G_1a_5.svg\" width=\"300\"&gt;&lt;/img&gt;&lt;/div&gt;&lt;/p&gt;",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"calculated": [
            {
                "name": "A1",
                "label": "To the right of the boy are 3 apples.",
                "function": ""
            },
            {
                "name": "A3",
                "label": "To the left of the boy is a cookie.",
                "function": ""
            },
            {
                "name": "A4",
                "label": "To the left of the boy are 2 strawberries.",
                "function": ""
            },
            {
                "name": "TO 5",
                "label": "To the left of the boy are 2 cookies.",
                "function": "",
                "incorrect": true
            },
            {
                "name": "A6",
                "label": "To the left of the boy is a strawberry.",
                "function": "",
                "incorrect": true
            },
            {
                "name": "A8",
                "label": "To the right of the boy are 2 apples.",
                "function": "",
                "incorrect": true
            }
        ],
        "uniques": true
    },
    "algorithm": {
        "name": "trueFalse",
        "template": "Choice matrix – inline",
        "params": {
            "countCorrect": 2,
            "countIncorrect": 1,
            "showCheckIcon": false,
            "options": [
                "True",
                "False"
            ]
        }
    }
}</v>
      </c>
      <c r="AA440" s="14" t="s">
        <v>1946</v>
      </c>
      <c r="AB440" s="12" t="str">
        <f t="shared" si="2"/>
        <v>M2-G-1a-I-2</v>
      </c>
      <c r="AC440" s="12" t="str">
        <f t="shared" si="3"/>
        <v>M2-G-1a-I-2-EN</v>
      </c>
      <c r="AD440" s="10" t="s">
        <v>46</v>
      </c>
      <c r="AE440" s="10" t="s">
        <v>521</v>
      </c>
      <c r="AF440" s="10" t="s">
        <v>47</v>
      </c>
      <c r="AG440" s="10" t="s">
        <v>48</v>
      </c>
    </row>
    <row r="441" ht="75.0" customHeight="1">
      <c r="A441" s="6" t="s">
        <v>1937</v>
      </c>
      <c r="B441" s="6" t="s">
        <v>1938</v>
      </c>
      <c r="C441" s="18" t="s">
        <v>54</v>
      </c>
      <c r="D441" s="7" t="s">
        <v>35</v>
      </c>
      <c r="E441" s="6"/>
      <c r="F441" s="53" t="s">
        <v>1947</v>
      </c>
      <c r="G441" s="53" t="s">
        <v>1948</v>
      </c>
      <c r="H441" s="26"/>
      <c r="I441" s="9"/>
      <c r="J441" s="6" t="s">
        <v>75</v>
      </c>
      <c r="K441" s="8" t="s">
        <v>1949</v>
      </c>
      <c r="L441" s="8" t="s">
        <v>1950</v>
      </c>
      <c r="M441" s="10" t="s">
        <v>41</v>
      </c>
      <c r="N441" s="8" t="s">
        <v>1941</v>
      </c>
      <c r="O441" s="8" t="s">
        <v>1941</v>
      </c>
      <c r="P441" s="17"/>
      <c r="Q441" s="18"/>
      <c r="R441" s="17"/>
      <c r="S441" s="17"/>
      <c r="T441" s="17"/>
      <c r="U441" s="17"/>
      <c r="V441" s="17"/>
      <c r="W441" s="17"/>
      <c r="X441" s="18"/>
      <c r="Y441" s="10" t="s">
        <v>1942</v>
      </c>
      <c r="Z441" s="11" t="str">
        <f t="shared" si="1"/>
        <v>{
    "id": "M2-G-1a-E-1-EN",
    "stimulus": "&lt;p&gt;Look at the image and choose the correct option.&lt;div style=\"display:flex; justify-content:center;\"&gt;&lt;img src=\"https://blueberry-assets.oneclick.es/M2_G_1a_2.svg\" width=\"300\"&gt;&lt;/img&gt;&lt;/div&gt;&lt;/p&gt;",
    "template": "To the {{response}} of the girl there are some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"scissors",
                    "keys"
                ]
            }
        ],
        "calculated": [
            {
                "name": "A1",
                "label": "{{function}}",
                "function": "right",
                "group": 1
            },
            {
                "name": "A2",
                "label": "{{function}}",
                "function": "left",
                "incorrect": true,
                "group": 1
            }
        ],
        "uniques": true
    },
    "algorithm": {
        "name": "groupResponses",
        "template": "Cloze with drop down"
    }
}</v>
      </c>
      <c r="AA441" s="14" t="s">
        <v>1951</v>
      </c>
      <c r="AB441" s="12" t="str">
        <f t="shared" si="2"/>
        <v>M2-G-1a-E-1</v>
      </c>
      <c r="AC441" s="12" t="str">
        <f t="shared" si="3"/>
        <v>M2-G-1a-E-1-EN</v>
      </c>
      <c r="AD441" s="10" t="s">
        <v>46</v>
      </c>
      <c r="AE441" s="10" t="s">
        <v>521</v>
      </c>
      <c r="AF441" s="10" t="s">
        <v>47</v>
      </c>
      <c r="AG441" s="10" t="s">
        <v>48</v>
      </c>
    </row>
    <row r="442" ht="75.0" customHeight="1">
      <c r="A442" s="6" t="s">
        <v>1937</v>
      </c>
      <c r="B442" s="6" t="s">
        <v>1938</v>
      </c>
      <c r="C442" s="18" t="s">
        <v>54</v>
      </c>
      <c r="D442" s="7" t="s">
        <v>35</v>
      </c>
      <c r="E442" s="6"/>
      <c r="F442" s="53" t="s">
        <v>1947</v>
      </c>
      <c r="G442" s="53" t="s">
        <v>1952</v>
      </c>
      <c r="H442" s="26"/>
      <c r="I442" s="9"/>
      <c r="J442" s="6" t="s">
        <v>75</v>
      </c>
      <c r="K442" s="8" t="s">
        <v>1953</v>
      </c>
      <c r="L442" s="8" t="s">
        <v>1954</v>
      </c>
      <c r="M442" s="10" t="s">
        <v>41</v>
      </c>
      <c r="N442" s="8" t="s">
        <v>1941</v>
      </c>
      <c r="O442" s="8" t="s">
        <v>1941</v>
      </c>
      <c r="P442" s="17"/>
      <c r="Q442" s="18"/>
      <c r="R442" s="17"/>
      <c r="S442" s="17"/>
      <c r="T442" s="17"/>
      <c r="U442" s="17"/>
      <c r="V442" s="17"/>
      <c r="W442" s="17"/>
      <c r="X442" s="18"/>
      <c r="Y442" s="10" t="s">
        <v>1942</v>
      </c>
      <c r="Z442" s="11" t="str">
        <f t="shared" si="1"/>
        <v>{
    "id": "M2-G-1a-E-2-EN",
    "stimulus": "&lt;p&gt;Look at the image and choose the correct option.&lt;div style=\"display:flex; justify-content:center;\"&gt;&lt;img src=\"https://blueberry-assets.oneclick.es/M2_G_1a_2.svg\" width=\"300\"&gt;&lt;/img&gt;&lt;/div&gt;&lt;/p&gt;",
    "template": "To the {{response}} of the girl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"glass",
                    "book"
                ]
            }
        ],
        "calculated": [
            {
                "name": "A1",
                "label": "{{function}}",
                "function": "right",
                "incorrect": true,
                "group": 1
            },
            {
                "name": "A2",
                "label": "{{function}}",
                "function": "left",
                "group": 1
            }
        ],
        "uniques": true
    },
    "algorithm": {
        "name": "groupResponses",
        "template": "Cloze with drop down"
    }
}</v>
      </c>
      <c r="AA442" s="14" t="s">
        <v>1955</v>
      </c>
      <c r="AB442" s="12" t="str">
        <f t="shared" si="2"/>
        <v>M2-G-1a-E-2</v>
      </c>
      <c r="AC442" s="12" t="str">
        <f t="shared" si="3"/>
        <v>M2-G-1a-E-2-EN</v>
      </c>
      <c r="AD442" s="10" t="s">
        <v>46</v>
      </c>
      <c r="AE442" s="10" t="s">
        <v>521</v>
      </c>
      <c r="AF442" s="10" t="s">
        <v>47</v>
      </c>
      <c r="AG442" s="10" t="s">
        <v>48</v>
      </c>
    </row>
    <row r="443" ht="75.0" customHeight="1">
      <c r="A443" s="6" t="s">
        <v>1937</v>
      </c>
      <c r="B443" s="6" t="s">
        <v>1938</v>
      </c>
      <c r="C443" s="18" t="s">
        <v>54</v>
      </c>
      <c r="D443" s="7" t="s">
        <v>35</v>
      </c>
      <c r="E443" s="6"/>
      <c r="F443" s="53" t="s">
        <v>1956</v>
      </c>
      <c r="G443" s="53" t="s">
        <v>1957</v>
      </c>
      <c r="H443" s="9"/>
      <c r="I443" s="9"/>
      <c r="J443" s="6" t="s">
        <v>75</v>
      </c>
      <c r="K443" s="8" t="s">
        <v>1958</v>
      </c>
      <c r="L443" s="8" t="s">
        <v>1950</v>
      </c>
      <c r="M443" s="10" t="s">
        <v>41</v>
      </c>
      <c r="N443" s="8" t="s">
        <v>1941</v>
      </c>
      <c r="O443" s="8" t="s">
        <v>1941</v>
      </c>
      <c r="P443" s="17"/>
      <c r="Q443" s="18"/>
      <c r="R443" s="17"/>
      <c r="S443" s="17"/>
      <c r="T443" s="17"/>
      <c r="U443" s="17"/>
      <c r="V443" s="17"/>
      <c r="W443" s="17"/>
      <c r="X443" s="18"/>
      <c r="Y443" s="10" t="s">
        <v>1942</v>
      </c>
      <c r="Z443" s="11" t="str">
        <f t="shared" si="1"/>
        <v>{
    "id": "M2-G-1a-E-3-EN",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"ball",
                    "dog"
                ]
            }
        ],
        "calculated": [
            {
                "name": "A1",
                "label": "{{function}}",
                "function": "right",
                "group": 1
            },
            {
                "name": "A2",
                "label": "{{function}}",
                "function": "left",
                "incorrect": true,
                "group": 1
            }
        ],
        "uniques": true
    },
    "algorithm": {
        "name": "groupResponses",
        "template": "Cloze with drop down"
    }
}</v>
      </c>
      <c r="AA443" s="45" t="s">
        <v>1959</v>
      </c>
      <c r="AB443" s="12" t="str">
        <f t="shared" si="2"/>
        <v>M2-G-1a-E-3</v>
      </c>
      <c r="AC443" s="12" t="str">
        <f t="shared" si="3"/>
        <v>M2-G-1a-E-3-EN</v>
      </c>
      <c r="AD443" s="10" t="s">
        <v>46</v>
      </c>
      <c r="AE443" s="10" t="s">
        <v>521</v>
      </c>
      <c r="AF443" s="10" t="s">
        <v>47</v>
      </c>
      <c r="AG443" s="10" t="s">
        <v>48</v>
      </c>
    </row>
    <row r="444" ht="75.0" customHeight="1">
      <c r="A444" s="6" t="s">
        <v>1937</v>
      </c>
      <c r="B444" s="6" t="s">
        <v>1938</v>
      </c>
      <c r="C444" s="18" t="s">
        <v>54</v>
      </c>
      <c r="D444" s="7" t="s">
        <v>35</v>
      </c>
      <c r="E444" s="6"/>
      <c r="F444" s="53" t="s">
        <v>1956</v>
      </c>
      <c r="G444" s="53" t="s">
        <v>1960</v>
      </c>
      <c r="H444" s="9"/>
      <c r="I444" s="9"/>
      <c r="J444" s="6" t="s">
        <v>75</v>
      </c>
      <c r="K444" s="8" t="s">
        <v>1961</v>
      </c>
      <c r="L444" s="8" t="s">
        <v>1954</v>
      </c>
      <c r="M444" s="10" t="s">
        <v>41</v>
      </c>
      <c r="N444" s="8" t="s">
        <v>1941</v>
      </c>
      <c r="O444" s="8" t="s">
        <v>1941</v>
      </c>
      <c r="P444" s="17"/>
      <c r="Q444" s="18"/>
      <c r="R444" s="17"/>
      <c r="S444" s="17"/>
      <c r="T444" s="17"/>
      <c r="U444" s="17"/>
      <c r="V444" s="17"/>
      <c r="W444" s="17"/>
      <c r="X444" s="18"/>
      <c r="Y444" s="10" t="s">
        <v>1942</v>
      </c>
      <c r="Z444" s="11" t="str">
        <f t="shared" si="1"/>
        <v>{
    "id": "M2-G-1a-E-4-EN",
    "stimulus": "&lt;p&gt;Looking at the grandmother's position, choose the correct option.&lt;/p&gt;&lt;div style=\"display:flex; justify-content:center;\"&gt;&lt;img src=\"https://blueberry-assets.oneclick.es/M2_G_1a_3.svg\" width=\"450\"&gt;&lt;/img&gt;&lt;/div&gt;",
    "template": "To the {{response}} of the grandmother there is a {{Q1}}.",
    "hint":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"feedback": "&lt;div style=\"display:flex; justify-content:center;\"&gt;&lt;div class=\"lemo-fixed-to-responsive\" style=\"max-width: 550px;max-height: 220px;position: relative;width: 100%;display: inline-block;\"&gt;&lt;img src=\"https://blueberry-assets.oneclick.es/M2_G_1a_1.svg\" alt=\"\" tabindex=\"0\"&gt;&lt;/img&gt;&lt;div class=\"lemo-graphie-container\" style=\"position: absolute;top: 0;left: 0;width: 100%;height: 100%;\"&gt;&lt;div class=\"lemo-graphie\" style=\"position: relative; width: 100%; height: 100%;\"&gt;&lt;span class=\"lemo-graphie-label\" style=\"position: absolute; left: 64%; top: 94%;\"&gt;to the &lt;b&gt;right&lt;/b&gt; of the man&lt;/span&gt;&lt;span class=\"lemo-graphie-label\" style=\"position: absolute; left: 5%; top: 94%;\"&gt;to the &lt;b&gt;left&lt;/b&gt; of the man&lt;/span&gt;&lt;/div&gt;&lt;/div&gt;&lt;/div&gt;&lt;/div&gt;",
    "seed": {
        "parameters": [
            {
                "name": "Q1",
                "label": null,
                "list": [
                    "child",
                    "backpack"
                ]
            }
        ],
        "calculated": [
            {
                "name": "A1",
                "label": "{{function}}",
                "function": "right",
                "incorrect": true,
                "group": 1
            },
            {
                "name": "A2",
                "label": "{{function}}",
                "function": "left",
                "group": 1
            }
        ],
        "uniques": true
    },
    "algorithm": {
        "name": "groupResponses",
        "template": "Cloze with drop down"
    }
}</v>
      </c>
      <c r="AA444" s="14" t="s">
        <v>1962</v>
      </c>
      <c r="AB444" s="12" t="str">
        <f t="shared" si="2"/>
        <v>M2-G-1a-E-4</v>
      </c>
      <c r="AC444" s="12" t="str">
        <f t="shared" si="3"/>
        <v>M2-G-1a-E-4-EN</v>
      </c>
      <c r="AD444" s="10" t="s">
        <v>46</v>
      </c>
      <c r="AE444" s="10" t="s">
        <v>521</v>
      </c>
      <c r="AF444" s="10" t="s">
        <v>47</v>
      </c>
      <c r="AG444" s="10" t="s">
        <v>48</v>
      </c>
    </row>
    <row r="445" ht="75.0" customHeight="1">
      <c r="A445" s="6" t="s">
        <v>1963</v>
      </c>
      <c r="B445" s="6" t="s">
        <v>1964</v>
      </c>
      <c r="C445" s="18" t="s">
        <v>34</v>
      </c>
      <c r="D445" s="7" t="s">
        <v>35</v>
      </c>
      <c r="E445" s="6"/>
      <c r="F445" s="9" t="s">
        <v>1965</v>
      </c>
      <c r="G445" s="8" t="s">
        <v>1966</v>
      </c>
      <c r="H445" s="9"/>
      <c r="I445" s="9"/>
      <c r="J445" s="6" t="s">
        <v>1967</v>
      </c>
      <c r="K445" s="9" t="s">
        <v>660</v>
      </c>
      <c r="L445" s="9" t="s">
        <v>1968</v>
      </c>
      <c r="M445" s="18" t="s">
        <v>41</v>
      </c>
      <c r="N445" s="8" t="s">
        <v>1969</v>
      </c>
      <c r="O445" s="8" t="s">
        <v>1969</v>
      </c>
      <c r="P445" s="17"/>
      <c r="Q445" s="18"/>
      <c r="R445" s="17"/>
      <c r="S445" s="17"/>
      <c r="T445" s="17"/>
      <c r="U445" s="17"/>
      <c r="V445" s="17"/>
      <c r="W445" s="17"/>
      <c r="X445" s="18"/>
      <c r="Y445" s="10" t="s">
        <v>1942</v>
      </c>
      <c r="Z445" s="11" t="str">
        <f t="shared" si="1"/>
        <v>{
    "id": "M2-G-1b-I-1-EN",
    "stimulus": "&lt;p&gt;Drag the words according to what is on or under the child.&lt;/p&gt;",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"https://blueberry-assets.oneclick.es/M2_G_1b_1.png",
                "alt": "",
                "title": "",
                "percent": 1.1
            },
            "responses": [
                {
                    "x": 160,
                    "y": 5,
                    "z": 15,
                    "width": 100,
                    "height": 35,
                    "pointer": ""
                },
                {
                    "x": 260,
                    "y": 200,
                    "z": 27,
                    "width": 100,
                    "height": 35,
                    "pointer": ""
                }
            ],
            "fontSize": 10
        }
    }
}</v>
      </c>
      <c r="AA445" s="14" t="s">
        <v>1970</v>
      </c>
      <c r="AB445" s="12" t="str">
        <f t="shared" si="2"/>
        <v>M2-G-1b-I-1</v>
      </c>
      <c r="AC445" s="12" t="str">
        <f t="shared" si="3"/>
        <v>M2-G-1b-I-1-EN</v>
      </c>
      <c r="AD445" s="10" t="s">
        <v>46</v>
      </c>
      <c r="AE445" s="10" t="s">
        <v>521</v>
      </c>
      <c r="AF445" s="10" t="s">
        <v>47</v>
      </c>
      <c r="AG445" s="10" t="s">
        <v>48</v>
      </c>
    </row>
    <row r="446" ht="75.0" customHeight="1">
      <c r="A446" s="6" t="s">
        <v>1963</v>
      </c>
      <c r="B446" s="6" t="s">
        <v>1964</v>
      </c>
      <c r="C446" s="18" t="s">
        <v>34</v>
      </c>
      <c r="D446" s="7" t="s">
        <v>35</v>
      </c>
      <c r="E446" s="6"/>
      <c r="F446" s="9" t="s">
        <v>1971</v>
      </c>
      <c r="G446" s="8" t="s">
        <v>1972</v>
      </c>
      <c r="H446" s="9"/>
      <c r="I446" s="9"/>
      <c r="J446" s="6" t="s">
        <v>1967</v>
      </c>
      <c r="K446" s="9" t="s">
        <v>660</v>
      </c>
      <c r="L446" s="9" t="s">
        <v>1968</v>
      </c>
      <c r="M446" s="18" t="s">
        <v>41</v>
      </c>
      <c r="N446" s="8" t="s">
        <v>1969</v>
      </c>
      <c r="O446" s="8" t="s">
        <v>1969</v>
      </c>
      <c r="P446" s="17"/>
      <c r="Q446" s="18"/>
      <c r="R446" s="17"/>
      <c r="S446" s="17"/>
      <c r="T446" s="17"/>
      <c r="U446" s="17"/>
      <c r="V446" s="17"/>
      <c r="W446" s="17"/>
      <c r="X446" s="18"/>
      <c r="Y446" s="10" t="s">
        <v>1942</v>
      </c>
      <c r="Z446" s="11" t="str">
        <f t="shared" si="1"/>
        <v>{
    "id": "M2-G-1b-I-2-EN",
    "stimulus": "&lt;p&gt;Drag the words according to what is on or under the umbrella.&lt;/p&gt;",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"https://blueberry-assets.oneclick.es/M2_G_1b_3.png",
                "alt": "",
                "title": "",
                "percent": 1.1
            },
            "responses": [
                {
                    "x": 150,
                    "y": 50,
                    "z": 15,
                    "width": 100,
                    "height": 35,
                    "pointer": ""
                },
                {
                    "x": 250,
                    "y": 210,
                    "z": 27,
                    "width": 100,
                    "height": 35,
                    "pointer": ""
                }
            ],
            "fontSize": 10
        }
    }
}</v>
      </c>
      <c r="AA446" s="14" t="s">
        <v>1973</v>
      </c>
      <c r="AB446" s="12" t="str">
        <f t="shared" si="2"/>
        <v>M2-G-1b-I-2</v>
      </c>
      <c r="AC446" s="12" t="str">
        <f t="shared" si="3"/>
        <v>M2-G-1b-I-2-EN</v>
      </c>
      <c r="AD446" s="10" t="s">
        <v>46</v>
      </c>
      <c r="AE446" s="10" t="s">
        <v>521</v>
      </c>
      <c r="AF446" s="10" t="s">
        <v>47</v>
      </c>
      <c r="AG446" s="10" t="s">
        <v>48</v>
      </c>
    </row>
    <row r="447" ht="75.0" customHeight="1">
      <c r="A447" s="6" t="s">
        <v>1963</v>
      </c>
      <c r="B447" s="6" t="s">
        <v>1964</v>
      </c>
      <c r="C447" s="18" t="s">
        <v>34</v>
      </c>
      <c r="D447" s="7" t="s">
        <v>35</v>
      </c>
      <c r="E447" s="6"/>
      <c r="F447" s="9" t="s">
        <v>1974</v>
      </c>
      <c r="G447" s="8" t="s">
        <v>1975</v>
      </c>
      <c r="H447" s="9"/>
      <c r="I447" s="9"/>
      <c r="J447" s="6" t="s">
        <v>1967</v>
      </c>
      <c r="K447" s="9" t="s">
        <v>660</v>
      </c>
      <c r="L447" s="9" t="s">
        <v>1968</v>
      </c>
      <c r="M447" s="18" t="s">
        <v>41</v>
      </c>
      <c r="N447" s="8" t="s">
        <v>1969</v>
      </c>
      <c r="O447" s="8" t="s">
        <v>1969</v>
      </c>
      <c r="P447" s="17"/>
      <c r="Q447" s="18"/>
      <c r="R447" s="17"/>
      <c r="S447" s="17"/>
      <c r="T447" s="17"/>
      <c r="U447" s="17"/>
      <c r="V447" s="17"/>
      <c r="W447" s="17"/>
      <c r="X447" s="18"/>
      <c r="Y447" s="10" t="s">
        <v>1942</v>
      </c>
      <c r="Z447" s="11" t="str">
        <f t="shared" si="1"/>
        <v>{
    "id": "M2-G-1b-I-3-EN",
    "stimulus": "&lt;p&gt;Drag the words according to what is on or under the table.&lt;/p&gt;",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40.2459%; top: 3.7512%;\"&gt;&lt;b&gt;on&lt;/b&gt;&lt;/span&gt;&lt;span class=\"lemo-graphie-label\" style=\"position: absolute; left: 38.8591%; top: 84.5427%;\"&gt;&lt;b&gt;under&lt;/b&gt;&lt;/span&gt;&lt;/div&gt;&lt;/div&gt;&lt;/div&gt;&lt;/div&gt;",
    "seed": {
        "parameters": [],
        "calculated": [
            {
                "name": "A1",
                "label": "on"
            },
            {
                "name": "A2",
                "label": "under"
            }
        ],
        "uniques": true
    },
    "algorithm": {
        "name": "labelImage",
        "template": "LabelImageDragDropV2",
        "params": {
            "image": {
                "src": "https://blueberry-assets.oneclick.es/M2_G_1b_4.png",
                "alt": "",
                "title": "",
                "percent": 1
            },
            "responses": [
                {
                    "x": 210,
                    "y": 0,
                    "z": 15,
                    "width": 100,
                    "height": 35,
                    "pointer": ""
                },
                {
                    "x": 250,
                    "y": 225,
                    "z": 27,
                    "width": 100,
                    "height": 35,
                    "pointer": ""
                }
            ],
            "fontSize": 10
        }
    }
}</v>
      </c>
      <c r="AA447" s="14" t="s">
        <v>1976</v>
      </c>
      <c r="AB447" s="12" t="str">
        <f t="shared" si="2"/>
        <v>M2-G-1b-I-3</v>
      </c>
      <c r="AC447" s="12" t="str">
        <f t="shared" si="3"/>
        <v>M2-G-1b-I-3-EN</v>
      </c>
      <c r="AD447" s="10" t="s">
        <v>46</v>
      </c>
      <c r="AE447" s="10" t="s">
        <v>521</v>
      </c>
      <c r="AF447" s="10" t="s">
        <v>47</v>
      </c>
      <c r="AG447" s="10" t="s">
        <v>48</v>
      </c>
    </row>
    <row r="448" ht="75.0" customHeight="1">
      <c r="A448" s="6" t="s">
        <v>1963</v>
      </c>
      <c r="B448" s="6" t="s">
        <v>1964</v>
      </c>
      <c r="C448" s="18" t="s">
        <v>54</v>
      </c>
      <c r="D448" s="7" t="s">
        <v>35</v>
      </c>
      <c r="E448" s="6"/>
      <c r="F448" s="8" t="s">
        <v>1977</v>
      </c>
      <c r="G448" s="9"/>
      <c r="H448" s="9"/>
      <c r="I448" s="9"/>
      <c r="J448" s="10" t="s">
        <v>497</v>
      </c>
      <c r="K448" s="9"/>
      <c r="L448" s="8" t="s">
        <v>1978</v>
      </c>
      <c r="M448" s="18" t="s">
        <v>41</v>
      </c>
      <c r="N448" s="8" t="s">
        <v>1969</v>
      </c>
      <c r="O448" s="8" t="s">
        <v>1969</v>
      </c>
      <c r="P448" s="17"/>
      <c r="Q448" s="18"/>
      <c r="R448" s="17"/>
      <c r="S448" s="17"/>
      <c r="T448" s="17"/>
      <c r="U448" s="17"/>
      <c r="V448" s="17"/>
      <c r="W448" s="17"/>
      <c r="X448" s="18"/>
      <c r="Y448" s="10" t="s">
        <v>1942</v>
      </c>
      <c r="Z448" s="11" t="str">
        <f t="shared" si="1"/>
        <v>{
    "id": "M2-G-1b-E-1-EN",
    "stimulus": "&lt;p&gt;What animal is on the shelf?&lt;div style=\"display:flex; justify-content:center;\"&gt;&lt;img src=\"https://blueberry-assets.oneclick.es/M2_G_1b_5.svg\"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chicken"
            },
            {
                "name": "A2",
                "label": "{{function}}",
                "function": "The chick",
                "incorrect": true
            },
            {
                "name": "A3",
                "label": "{{function}}",
                "function": "The rooster",
                "incorrect": true
            }
        ],
        "uniques": true
    },
    "algorithm": {
        "name": "trueFalse",
        "template": "Multiple choice – standard",
        "params": {
            "countCorrect": 1,
            "countIncorrect": 2,
            "showCheckIcon": false,
            "columns": 3
        }
    }
}</v>
      </c>
      <c r="AA448" s="14" t="s">
        <v>1979</v>
      </c>
      <c r="AB448" s="12" t="str">
        <f t="shared" si="2"/>
        <v>M2-G-1b-E-1</v>
      </c>
      <c r="AC448" s="12" t="str">
        <f t="shared" si="3"/>
        <v>M2-G-1b-E-1-EN</v>
      </c>
      <c r="AD448" s="10" t="s">
        <v>46</v>
      </c>
      <c r="AE448" s="10" t="s">
        <v>521</v>
      </c>
      <c r="AF448" s="10" t="s">
        <v>47</v>
      </c>
      <c r="AG448" s="10" t="s">
        <v>48</v>
      </c>
    </row>
    <row r="449" ht="75.0" customHeight="1">
      <c r="A449" s="6" t="s">
        <v>1963</v>
      </c>
      <c r="B449" s="6" t="s">
        <v>1964</v>
      </c>
      <c r="C449" s="18" t="s">
        <v>54</v>
      </c>
      <c r="D449" s="7" t="s">
        <v>35</v>
      </c>
      <c r="E449" s="6"/>
      <c r="F449" s="8" t="s">
        <v>1980</v>
      </c>
      <c r="G449" s="9"/>
      <c r="H449" s="9"/>
      <c r="I449" s="9"/>
      <c r="J449" s="10" t="s">
        <v>497</v>
      </c>
      <c r="K449" s="9"/>
      <c r="L449" s="8" t="s">
        <v>1981</v>
      </c>
      <c r="M449" s="18" t="s">
        <v>41</v>
      </c>
      <c r="N449" s="8" t="s">
        <v>1969</v>
      </c>
      <c r="O449" s="8" t="s">
        <v>1969</v>
      </c>
      <c r="P449" s="17"/>
      <c r="Q449" s="18"/>
      <c r="R449" s="17"/>
      <c r="S449" s="17"/>
      <c r="T449" s="17"/>
      <c r="U449" s="17"/>
      <c r="V449" s="17"/>
      <c r="W449" s="17"/>
      <c r="X449" s="18"/>
      <c r="Y449" s="10" t="s">
        <v>1942</v>
      </c>
      <c r="Z449" s="11" t="str">
        <f t="shared" si="1"/>
        <v>{
    "id": "M2-G-1b-E-2-EN",
    "stimulus": "&lt;p&gt;What animal is under the wire?&lt;div style=\"display:flex; justify-content:center;\"&gt;&lt;img src=\"https://blueberry-assets.oneclick.es/M2_G_1b_7.svg\"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"The bird",
                "incorrect": true
            },
            {
                "name": "A2",
                "label": "{{function}}",
                "function": "The dove",
                "incorrect": true
            },
            {
                "name": "A3",
                "label": "{{function}}",
                "function": "The cat"
            }
        ],
        "uniques": true
    },
    "algorithm": {
        "name": "trueFalse",
        "template": "Multiple choice – standard",
        "params": {
            "countCorrect": 1,
            "countIncorrect": 2,
            "showCheckIcon": false,
            "columns": 3
        }
    }
}</v>
      </c>
      <c r="AA449" s="14" t="s">
        <v>1982</v>
      </c>
      <c r="AB449" s="12" t="str">
        <f t="shared" si="2"/>
        <v>M2-G-1b-E-2</v>
      </c>
      <c r="AC449" s="12" t="str">
        <f t="shared" si="3"/>
        <v>M2-G-1b-E-2-EN</v>
      </c>
      <c r="AD449" s="10" t="s">
        <v>46</v>
      </c>
      <c r="AE449" s="10" t="s">
        <v>521</v>
      </c>
      <c r="AF449" s="10" t="s">
        <v>47</v>
      </c>
      <c r="AG449" s="10" t="s">
        <v>48</v>
      </c>
    </row>
    <row r="450" ht="75.0" customHeight="1">
      <c r="A450" s="6" t="s">
        <v>1963</v>
      </c>
      <c r="B450" s="6" t="s">
        <v>1964</v>
      </c>
      <c r="C450" s="18" t="s">
        <v>54</v>
      </c>
      <c r="D450" s="7" t="s">
        <v>35</v>
      </c>
      <c r="E450" s="6"/>
      <c r="F450" s="8" t="s">
        <v>1983</v>
      </c>
      <c r="G450" s="9"/>
      <c r="H450" s="9"/>
      <c r="I450" s="9"/>
      <c r="J450" s="10" t="s">
        <v>497</v>
      </c>
      <c r="K450" s="9"/>
      <c r="L450" s="8" t="s">
        <v>1984</v>
      </c>
      <c r="M450" s="18" t="s">
        <v>41</v>
      </c>
      <c r="N450" s="8" t="s">
        <v>1969</v>
      </c>
      <c r="O450" s="8" t="s">
        <v>1969</v>
      </c>
      <c r="P450" s="17"/>
      <c r="Q450" s="18"/>
      <c r="R450" s="17"/>
      <c r="S450" s="17"/>
      <c r="T450" s="17"/>
      <c r="U450" s="17"/>
      <c r="V450" s="17"/>
      <c r="W450" s="17"/>
      <c r="X450" s="18"/>
      <c r="Y450" s="10" t="s">
        <v>1942</v>
      </c>
      <c r="Z450" s="11" t="str">
        <f t="shared" si="1"/>
        <v>{
    "id": "M2-G-1b-E-3-EN",
    "stimulus": "&lt;p&gt;What is on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
            {
                "name": "A2",
                "label": "{{function}}",
                "function": "A book"
            },
            {
                "name": "A3",
                "label": "{{function}}",
                "function": "A remote control",
                "incorrect": true
            },
            {
                "name": "A4",
                "label": "{{function}}",
                "function": "A Rubik's cube",
                "incorrect": true
            }
        ],
        "uniques": true
    },
    "algorithm": {
        "name": "trueFalse",
        "template": "Multiple choice – standard",
        "params": {
            "countCorrect": 1,
            "countIncorrect": 2,
            "showCheckIcon": false,
            "columns": 3
        }
    }
}</v>
      </c>
      <c r="AA450" s="14" t="s">
        <v>1985</v>
      </c>
      <c r="AB450" s="12" t="str">
        <f t="shared" si="2"/>
        <v>M2-G-1b-E-3</v>
      </c>
      <c r="AC450" s="12" t="str">
        <f t="shared" si="3"/>
        <v>M2-G-1b-E-3-EN</v>
      </c>
      <c r="AD450" s="10" t="s">
        <v>46</v>
      </c>
      <c r="AE450" s="10" t="s">
        <v>521</v>
      </c>
      <c r="AF450" s="10" t="s">
        <v>47</v>
      </c>
      <c r="AG450" s="10" t="s">
        <v>48</v>
      </c>
    </row>
    <row r="451" ht="75.0" customHeight="1">
      <c r="A451" s="6" t="s">
        <v>1963</v>
      </c>
      <c r="B451" s="6" t="s">
        <v>1964</v>
      </c>
      <c r="C451" s="18" t="s">
        <v>54</v>
      </c>
      <c r="D451" s="7" t="s">
        <v>35</v>
      </c>
      <c r="E451" s="6"/>
      <c r="F451" s="8" t="s">
        <v>1986</v>
      </c>
      <c r="G451" s="9"/>
      <c r="H451" s="9"/>
      <c r="I451" s="9"/>
      <c r="J451" s="10" t="s">
        <v>497</v>
      </c>
      <c r="K451" s="9"/>
      <c r="L451" s="8" t="s">
        <v>1987</v>
      </c>
      <c r="M451" s="18" t="s">
        <v>41</v>
      </c>
      <c r="N451" s="8" t="s">
        <v>1969</v>
      </c>
      <c r="O451" s="8" t="s">
        <v>1969</v>
      </c>
      <c r="P451" s="17"/>
      <c r="Q451" s="18"/>
      <c r="R451" s="17"/>
      <c r="S451" s="17"/>
      <c r="T451" s="17"/>
      <c r="U451" s="17"/>
      <c r="V451" s="17"/>
      <c r="W451" s="17"/>
      <c r="X451" s="18"/>
      <c r="Y451" s="10" t="s">
        <v>1942</v>
      </c>
      <c r="Z451" s="11" t="str">
        <f t="shared" si="1"/>
        <v>{
    "id": "M2-G-1b-E-4-EN",
    "stimulus": "&lt;p&gt;What is under the chair?&lt;div style=\"display:flex; justify-content:center;\"&gt;&lt;img src=\"https://blueberry-assets.oneclick.es/M2_G_1b_6.svg\" width=\"300\"&gt;&lt;/img&gt;&lt;/div&gt;&lt;/p&gt;",
    "hint":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"feedback": "&lt;div style=\"display:flex; justify-content:center;\"&gt;&lt;div class=\"lemo-fixed-to-responsive\" style=\"max-width: 300px;max-height: 300px;position: relative;width: 100%;display: inline-block;\"&gt;&lt;img src=\"https://blueberry-assets.oneclick.es/M2_G_1b_2.svg\" alt=\"\" tabindex=\"0\"&gt;&lt;/img&gt;&lt;div class=\"lemo-graphie-container\" style=\"position: absolute;top: 0;left: 0;width: 100%;height: 100%;\"&gt;&lt;div class=\"lemo-graphie\" style=\"position: relative; width: 100%; height: 100%;\"&gt;&lt;span class=\"lemo-graphie-label\" style=\"position: absolute; left: 5%; top: 27.4731%;\"&gt;&lt;b&gt;on&lt;/b&gt;&lt;/span&gt;&lt;span class=\"lemo-graphie-label\" style=\"position: absolute; left: 5%; top: 68.6051%;\"&gt;&lt;b&gt;under&lt;/b&gt;&lt;/span&gt;&lt;/div&gt;&lt;/div&gt;&lt;/div&gt;&lt;/div&gt;",
    "seed": {
        "parameters": [],
        "calculated": [
            {
                "name": "A1",
                "label": "{{function}}",
                "function": "A blanket",
                "incorrect": true
            },
            {
                "name": "A2",
                "label": "{{function}}",
                "function": "A book",
                "incorrect": true
            },
            {
                "name": "A3",
                "label": "{{function}}",
                "function": "A remote control"
            },
            {
                "name": "A4",
                "label": "{{function}}",
                "function": "A Rubik's cube"
            }
        ],
        "uniques": true
    },
    "algorithm": {
        "name": "trueFalse",
        "template": "Multiple choice – standard",
        "params": {
            "countCorrect": 1,
            "countIncorrect": 2,
            "showCheckIcon": false,
            "columns": 3
        }
    }
}</v>
      </c>
      <c r="AA451" s="14" t="s">
        <v>1988</v>
      </c>
      <c r="AB451" s="12" t="str">
        <f t="shared" si="2"/>
        <v>M2-G-1b-E-4</v>
      </c>
      <c r="AC451" s="12" t="str">
        <f t="shared" si="3"/>
        <v>M2-G-1b-E-4-EN</v>
      </c>
      <c r="AD451" s="10" t="s">
        <v>46</v>
      </c>
      <c r="AE451" s="10" t="s">
        <v>521</v>
      </c>
      <c r="AF451" s="10" t="s">
        <v>47</v>
      </c>
      <c r="AG451" s="10" t="s">
        <v>48</v>
      </c>
    </row>
    <row r="452" ht="75.0" customHeight="1">
      <c r="A452" s="6" t="s">
        <v>1989</v>
      </c>
      <c r="B452" s="6" t="s">
        <v>1990</v>
      </c>
      <c r="C452" s="18" t="s">
        <v>34</v>
      </c>
      <c r="D452" s="7" t="s">
        <v>35</v>
      </c>
      <c r="E452" s="6"/>
      <c r="F452" s="8" t="s">
        <v>1991</v>
      </c>
      <c r="G452" s="9"/>
      <c r="H452" s="9"/>
      <c r="I452" s="10" t="s">
        <v>696</v>
      </c>
      <c r="J452" s="10" t="s">
        <v>497</v>
      </c>
      <c r="K452" s="9"/>
      <c r="L452" s="8" t="s">
        <v>1992</v>
      </c>
      <c r="M452" s="10" t="s">
        <v>41</v>
      </c>
      <c r="N452" s="10" t="s">
        <v>1993</v>
      </c>
      <c r="O452" s="10" t="s">
        <v>1994</v>
      </c>
      <c r="P452" s="17"/>
      <c r="Q452" s="18"/>
      <c r="R452" s="17"/>
      <c r="S452" s="17"/>
      <c r="T452" s="17"/>
      <c r="U452" s="17"/>
      <c r="V452" s="17"/>
      <c r="W452" s="17"/>
      <c r="X452" s="18"/>
      <c r="Y452" s="10" t="s">
        <v>1942</v>
      </c>
      <c r="Z452" s="11" t="str">
        <f t="shared" si="1"/>
        <v>{
    "id": "M2-G-1c-I-1-EN",
    "stimulus": "&lt;p&gt;Choose the image that shows the peacock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2" s="14" t="s">
        <v>1995</v>
      </c>
      <c r="AB452" s="12" t="str">
        <f t="shared" si="2"/>
        <v>M2-G-1c-I-1</v>
      </c>
      <c r="AC452" s="12" t="str">
        <f t="shared" si="3"/>
        <v>M2-G-1c-I-1-EN</v>
      </c>
      <c r="AD452" s="10" t="s">
        <v>46</v>
      </c>
      <c r="AE452" s="10" t="s">
        <v>521</v>
      </c>
      <c r="AF452" s="10" t="s">
        <v>47</v>
      </c>
      <c r="AG452" s="10" t="s">
        <v>48</v>
      </c>
    </row>
    <row r="453" ht="75.0" customHeight="1">
      <c r="A453" s="6" t="s">
        <v>1989</v>
      </c>
      <c r="B453" s="6" t="s">
        <v>1990</v>
      </c>
      <c r="C453" s="18" t="s">
        <v>34</v>
      </c>
      <c r="D453" s="7" t="s">
        <v>35</v>
      </c>
      <c r="E453" s="6"/>
      <c r="F453" s="8" t="s">
        <v>1996</v>
      </c>
      <c r="G453" s="9"/>
      <c r="H453" s="9"/>
      <c r="I453" s="10" t="s">
        <v>696</v>
      </c>
      <c r="J453" s="10" t="s">
        <v>497</v>
      </c>
      <c r="K453" s="9"/>
      <c r="L453" s="8" t="s">
        <v>1997</v>
      </c>
      <c r="M453" s="10" t="s">
        <v>41</v>
      </c>
      <c r="N453" s="10" t="s">
        <v>1993</v>
      </c>
      <c r="O453" s="10" t="s">
        <v>1994</v>
      </c>
      <c r="P453" s="17"/>
      <c r="Q453" s="18"/>
      <c r="R453" s="17"/>
      <c r="S453" s="17"/>
      <c r="T453" s="17"/>
      <c r="U453" s="17"/>
      <c r="V453" s="17"/>
      <c r="W453" s="17"/>
      <c r="X453" s="18"/>
      <c r="Y453" s="10" t="s">
        <v>1942</v>
      </c>
      <c r="Z453" s="11" t="str">
        <f t="shared" si="1"/>
        <v>{
    "id": "M2-G-1c-I-2-EN",
    "stimulus": "&lt;p&gt;Choose the image that shows the horse outside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3" s="14" t="s">
        <v>1998</v>
      </c>
      <c r="AB453" s="12" t="str">
        <f t="shared" si="2"/>
        <v>M2-G-1c-I-2</v>
      </c>
      <c r="AC453" s="12" t="str">
        <f t="shared" si="3"/>
        <v>M2-G-1c-I-2-EN</v>
      </c>
      <c r="AD453" s="10" t="s">
        <v>46</v>
      </c>
      <c r="AE453" s="10" t="s">
        <v>521</v>
      </c>
      <c r="AF453" s="10" t="s">
        <v>47</v>
      </c>
      <c r="AG453" s="10" t="s">
        <v>48</v>
      </c>
    </row>
    <row r="454" ht="75.0" customHeight="1">
      <c r="A454" s="6" t="s">
        <v>1989</v>
      </c>
      <c r="B454" s="6" t="s">
        <v>1990</v>
      </c>
      <c r="C454" s="18" t="s">
        <v>34</v>
      </c>
      <c r="D454" s="7" t="s">
        <v>35</v>
      </c>
      <c r="E454" s="6"/>
      <c r="F454" s="8" t="s">
        <v>1999</v>
      </c>
      <c r="G454" s="9"/>
      <c r="H454" s="9"/>
      <c r="I454" s="10" t="s">
        <v>696</v>
      </c>
      <c r="J454" s="10" t="s">
        <v>497</v>
      </c>
      <c r="K454" s="9"/>
      <c r="L454" s="8" t="s">
        <v>2000</v>
      </c>
      <c r="M454" s="10" t="s">
        <v>41</v>
      </c>
      <c r="N454" s="10" t="s">
        <v>1994</v>
      </c>
      <c r="O454" s="10" t="s">
        <v>1994</v>
      </c>
      <c r="P454" s="17"/>
      <c r="Q454" s="18"/>
      <c r="R454" s="17"/>
      <c r="S454" s="17"/>
      <c r="T454" s="17"/>
      <c r="U454" s="17"/>
      <c r="V454" s="17"/>
      <c r="W454" s="17"/>
      <c r="X454" s="18"/>
      <c r="Y454" s="10" t="s">
        <v>1942</v>
      </c>
      <c r="Z454" s="11" t="str">
        <f t="shared" si="1"/>
        <v>{
    "id": "M2-G-1c-I-3-EN",
    "stimulus": "&lt;p&gt;Choose the image that shows the chicken inside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
            {
                "name": "A4",
                "label": "{{function}}",
                "function": "&lt;div style=\"display:flex; justify-content:center;\"&gt;&lt;img src=\"https://blueberry-assets.oneclick.es/M2_G_1c_4.svg\" width=\"300\"&gt;&lt;/img&gt;&lt;/div&gt;",
                "incorrect": true
            }
        ],
        "uniques": true
    },
    "algorithm": {
        "name": "trueFalse",
        "template": "Multiple choice – standard",
        "params": {
            "countCorrect": 1,
            "countIncorrect": 2,
            "showCheckIcon": false,
            "columns": 3
        }
    }
}</v>
      </c>
      <c r="AA454" s="14" t="s">
        <v>2001</v>
      </c>
      <c r="AB454" s="12" t="str">
        <f t="shared" si="2"/>
        <v>M2-G-1c-I-3</v>
      </c>
      <c r="AC454" s="12" t="str">
        <f t="shared" si="3"/>
        <v>M2-G-1c-I-3-EN</v>
      </c>
      <c r="AD454" s="10" t="s">
        <v>46</v>
      </c>
      <c r="AE454" s="10" t="s">
        <v>521</v>
      </c>
      <c r="AF454" s="10" t="s">
        <v>47</v>
      </c>
      <c r="AG454" s="10" t="s">
        <v>48</v>
      </c>
    </row>
    <row r="455" ht="75.0" customHeight="1">
      <c r="A455" s="6" t="s">
        <v>1989</v>
      </c>
      <c r="B455" s="6" t="s">
        <v>1990</v>
      </c>
      <c r="C455" s="18" t="s">
        <v>34</v>
      </c>
      <c r="D455" s="7" t="s">
        <v>35</v>
      </c>
      <c r="E455" s="6"/>
      <c r="F455" s="8" t="s">
        <v>2002</v>
      </c>
      <c r="G455" s="9"/>
      <c r="H455" s="9"/>
      <c r="I455" s="10" t="s">
        <v>696</v>
      </c>
      <c r="J455" s="10" t="s">
        <v>497</v>
      </c>
      <c r="K455" s="9"/>
      <c r="L455" s="8" t="s">
        <v>2003</v>
      </c>
      <c r="M455" s="10" t="s">
        <v>41</v>
      </c>
      <c r="N455" s="10" t="s">
        <v>1994</v>
      </c>
      <c r="O455" s="10" t="s">
        <v>1994</v>
      </c>
      <c r="P455" s="17"/>
      <c r="Q455" s="18"/>
      <c r="R455" s="17"/>
      <c r="S455" s="17"/>
      <c r="T455" s="17"/>
      <c r="U455" s="17"/>
      <c r="V455" s="17"/>
      <c r="W455" s="17"/>
      <c r="X455" s="18"/>
      <c r="Y455" s="10" t="s">
        <v>1942</v>
      </c>
      <c r="Z455" s="11" t="str">
        <f t="shared" si="1"/>
        <v>{
    "id": "M2-G-1c-I-4-EN",
    "stimulus": "&lt;p&gt;Choose the image that shows the dog at the border of the pen.&lt;p&gt;",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"calculated": [
            {
                "name": "A1",
                "label": "{{function}}",
                "function": "&lt;div style=\"display:flex; justify-content:center;\"&gt;&lt;img src=\"https://blueberry-assets.oneclick.es/M2_G_1c_1.svg\" width=\"300\"&gt;&lt;/img&gt;&lt;/div&gt;",
                "incorrect": true
            },
            {
                "name": "A2",
                "label": "{{function}}",
                "function": "&lt;div style=\"display:flex; justify-content:center;\"&gt;&lt;img src=\"https://blueberry-assets.oneclick.es/M2_G_1c_2.svg\" width=\"300\"&gt;&lt;/img&gt;&lt;/div&gt;",
                "incorrect": true
            },
            {
                "name": "A3",
                "label": "{{function}}",
                "function": "&lt;div style=\"display:flex; justify-content:center;\"&gt;&lt;img src=\"https://blueberry-assets.oneclick.es/M2_G_1c_3.svg\" width=\"300\"&gt;&lt;/img&gt;&lt;/div&gt;",
                "incorrect": true
            },
            {
                "name": "A4",
                "label": "{{function}}",
                "function": "&lt;div style=\"display:flex; justify-content:center;\"&gt;&lt;img src=\"https://blueberry-assets.oneclick.es/M2_G_1c_4.svg\" width=\"300\"&gt;&lt;/img&gt;&lt;/div&gt;"
            }
        ],
        "uniques": true
    },
    "algorithm": {
        "name": "trueFalse",
        "template": "Multiple choice – standard",
        "params": {
            "countCorrect": 1,
            "countIncorrect": 2,
            "showCheckIcon": false,
            "columns": 3
        }
    }
}</v>
      </c>
      <c r="AA455" s="14" t="s">
        <v>2004</v>
      </c>
      <c r="AB455" s="12" t="str">
        <f t="shared" si="2"/>
        <v>M2-G-1c-I-4</v>
      </c>
      <c r="AC455" s="12" t="str">
        <f t="shared" si="3"/>
        <v>M2-G-1c-I-4-EN</v>
      </c>
      <c r="AD455" s="10" t="s">
        <v>46</v>
      </c>
      <c r="AE455" s="10" t="s">
        <v>521</v>
      </c>
      <c r="AF455" s="10" t="s">
        <v>47</v>
      </c>
      <c r="AG455" s="10" t="s">
        <v>48</v>
      </c>
    </row>
    <row r="456" ht="75.0" customHeight="1">
      <c r="A456" s="6" t="s">
        <v>1989</v>
      </c>
      <c r="B456" s="6" t="s">
        <v>1990</v>
      </c>
      <c r="C456" s="18" t="s">
        <v>54</v>
      </c>
      <c r="D456" s="7" t="s">
        <v>35</v>
      </c>
      <c r="E456" s="6"/>
      <c r="F456" s="8" t="s">
        <v>2005</v>
      </c>
      <c r="G456" s="8" t="s">
        <v>2006</v>
      </c>
      <c r="H456" s="9"/>
      <c r="I456" s="10" t="s">
        <v>696</v>
      </c>
      <c r="J456" s="10" t="s">
        <v>75</v>
      </c>
      <c r="K456" s="8" t="s">
        <v>2007</v>
      </c>
      <c r="L456" s="8" t="s">
        <v>2008</v>
      </c>
      <c r="M456" s="10" t="s">
        <v>41</v>
      </c>
      <c r="N456" s="10" t="s">
        <v>2009</v>
      </c>
      <c r="O456" s="10" t="s">
        <v>2010</v>
      </c>
      <c r="P456" s="17"/>
      <c r="Q456" s="18"/>
      <c r="R456" s="17"/>
      <c r="S456" s="17"/>
      <c r="T456" s="17"/>
      <c r="U456" s="17"/>
      <c r="V456" s="17"/>
      <c r="W456" s="17"/>
      <c r="X456" s="18"/>
      <c r="Y456" s="10" t="s">
        <v>1942</v>
      </c>
      <c r="Z456" s="11" t="str">
        <f t="shared" si="1"/>
        <v>{
    "id": "M2-G-1c-E-1-EN",
    "stimulus": "&lt;p&gt;Look at the image and choose between &lt;i&gt;inside&lt;/i&gt; and &lt;i&gt;outside.&lt;/i&gt;&lt;/p&gt;&lt;div style=\"display:flex; justify-content:center;\"&gt;&lt;img src=\"https://blueberry-assets.oneclick.es/M2_G_1c_6.svg\" width=\"300\"&gt;&lt;/img&gt;&lt;/div&gt;",
    "template": "&lt;p&gt;The {{Q1}} t-shirt is {{response}} the closet.&lt;/p&gt;",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"yellow",
                    "green",
                    "blue"
                ]
            }
        ],
        "calculated": [
            {
                "name": "A1",
                "label": "{{function}}",
                "function": "inside",
                "group": 1
            },
            {
                "name": "A2",
                "label": "{{function}}",
                "function": "outside",
                "incorrect": true,
                "group": 1
            }
        ],
        "uniques": true
    },
    "algorithm": {
        "name": "groupResponses",
        "template": "Cloze with drop down"
    }
}</v>
      </c>
      <c r="AA456" s="14" t="s">
        <v>2011</v>
      </c>
      <c r="AB456" s="12" t="str">
        <f t="shared" si="2"/>
        <v>M2-G-1c-E-1</v>
      </c>
      <c r="AC456" s="12" t="str">
        <f t="shared" si="3"/>
        <v>M2-G-1c-E-1-EN</v>
      </c>
      <c r="AD456" s="10" t="s">
        <v>46</v>
      </c>
      <c r="AE456" s="10" t="s">
        <v>521</v>
      </c>
      <c r="AF456" s="10" t="s">
        <v>47</v>
      </c>
      <c r="AG456" s="10" t="s">
        <v>48</v>
      </c>
    </row>
    <row r="457" ht="75.0" customHeight="1">
      <c r="A457" s="6" t="s">
        <v>1989</v>
      </c>
      <c r="B457" s="6" t="s">
        <v>1990</v>
      </c>
      <c r="C457" s="18" t="s">
        <v>54</v>
      </c>
      <c r="D457" s="7" t="s">
        <v>35</v>
      </c>
      <c r="E457" s="10"/>
      <c r="F457" s="8" t="s">
        <v>2005</v>
      </c>
      <c r="G457" s="8" t="s">
        <v>2006</v>
      </c>
      <c r="H457" s="9"/>
      <c r="I457" s="10" t="s">
        <v>696</v>
      </c>
      <c r="J457" s="10" t="s">
        <v>75</v>
      </c>
      <c r="K457" s="8" t="s">
        <v>2012</v>
      </c>
      <c r="L457" s="8" t="s">
        <v>2013</v>
      </c>
      <c r="M457" s="10" t="s">
        <v>41</v>
      </c>
      <c r="N457" s="10" t="s">
        <v>2014</v>
      </c>
      <c r="O457" s="10" t="s">
        <v>1994</v>
      </c>
      <c r="P457" s="17"/>
      <c r="Q457" s="18"/>
      <c r="R457" s="17"/>
      <c r="S457" s="17"/>
      <c r="T457" s="17"/>
      <c r="U457" s="17"/>
      <c r="V457" s="17"/>
      <c r="W457" s="17"/>
      <c r="X457" s="18"/>
      <c r="Y457" s="10" t="s">
        <v>1942</v>
      </c>
      <c r="Z457" s="11" t="str">
        <f t="shared" si="1"/>
        <v>{
    "id": "M2-G-1c-E-2-EN",
    "stimulus": "&lt;p&gt;Look at the image and choose between &lt;i&gt;inside&lt;/i&gt; and &lt;i&gt;outside.&lt;/i&gt;&lt;div style=\"display:flex; justify-content:center;\"&gt;&lt;img src=\"https://blueberry-assets.oneclick.es/M2_G_1c_6.svg\" width=\"300\"&gt;&lt;/img&gt;&lt;/div&gt;&lt;/p&gt;",
    "template": "The {{Q1}} t-shirt is {{response}} the closet.",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"pink",
                    "orange"
                ]
            }
        ],
        "calculated": [
            {
                "name": "A1",
                "label": "{{function}}",
                "function": "outside",
                "group": 1
            },
            {
                "name": "A2",
                "label": "{{function}}",
                "function": "inside",
                "incorrect": true,
                "group": 1
            }
        ],
        "uniques": true
    },
    "algorithm": {
        "name": "groupResponses",
        "template": "Cloze with drop down"
    }
}</v>
      </c>
      <c r="AA457" s="14" t="s">
        <v>2015</v>
      </c>
      <c r="AB457" s="12" t="str">
        <f t="shared" si="2"/>
        <v>M2-G-1c-E-2</v>
      </c>
      <c r="AC457" s="12" t="str">
        <f t="shared" si="3"/>
        <v>M2-G-1c-E-2-EN</v>
      </c>
      <c r="AD457" s="10" t="s">
        <v>46</v>
      </c>
      <c r="AE457" s="10" t="s">
        <v>521</v>
      </c>
      <c r="AF457" s="10" t="s">
        <v>47</v>
      </c>
      <c r="AG457" s="10" t="s">
        <v>48</v>
      </c>
    </row>
    <row r="458" ht="75.0" customHeight="1">
      <c r="A458" s="6" t="s">
        <v>1989</v>
      </c>
      <c r="B458" s="6" t="s">
        <v>1990</v>
      </c>
      <c r="C458" s="18" t="s">
        <v>54</v>
      </c>
      <c r="D458" s="7" t="s">
        <v>35</v>
      </c>
      <c r="E458" s="6"/>
      <c r="F458" s="8" t="s">
        <v>2016</v>
      </c>
      <c r="G458" s="8" t="s">
        <v>2017</v>
      </c>
      <c r="H458" s="9"/>
      <c r="I458" s="10" t="s">
        <v>696</v>
      </c>
      <c r="J458" s="6" t="s">
        <v>75</v>
      </c>
      <c r="K458" s="8" t="s">
        <v>2018</v>
      </c>
      <c r="L458" s="8" t="s">
        <v>2008</v>
      </c>
      <c r="M458" s="10" t="s">
        <v>41</v>
      </c>
      <c r="N458" s="10" t="s">
        <v>1994</v>
      </c>
      <c r="O458" s="10" t="s">
        <v>1994</v>
      </c>
      <c r="P458" s="17"/>
      <c r="Q458" s="18"/>
      <c r="R458" s="17"/>
      <c r="S458" s="17"/>
      <c r="T458" s="17"/>
      <c r="U458" s="17"/>
      <c r="V458" s="17"/>
      <c r="W458" s="17"/>
      <c r="X458" s="18"/>
      <c r="Y458" s="10" t="s">
        <v>1942</v>
      </c>
      <c r="Z458" s="11" t="str">
        <f t="shared" si="1"/>
        <v>{
    "id": "M2-G-1c-E-3-EN",
    "stimulus": "&lt;p&gt;Look at the image and choose between &lt;i&gt;inside&lt;/i&gt; and &lt;i&gt;outside.&lt;/i&gt;&lt;/p&gt;&lt;div style=\"display:flex; justify-content:center;\"&gt;&lt;img src=\"https://blueberry-assets.oneclick.es/M2_G_1c_7.svg\" width=\"300\"&gt;&lt;/img&gt;&lt;/div&gt;",
    "template": "&lt;p&gt;There are two {{Q1}} {{response}} the fish bowl.&lt;/p&gt;",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"fish",
                    "stones"
                ]
            }
        ],
        "calculated": [
            {
                "name": "A1",
                "label": "{{function}}",
                "function": "inside",
                "group": 1
            },
            {
                "name": "A2",
                "label": "{{function}}",
                "function": "outside",
                "incorrect": true,
                "group": 1
            }
        ],
        "uniques": true
    },
    "algorithm": {
        "name": "groupResponses",
        "template": "Cloze with drop down"
    }
}</v>
      </c>
      <c r="AA458" s="14" t="s">
        <v>2019</v>
      </c>
      <c r="AB458" s="12" t="str">
        <f t="shared" si="2"/>
        <v>M2-G-1c-E-3</v>
      </c>
      <c r="AC458" s="12" t="str">
        <f t="shared" si="3"/>
        <v>M2-G-1c-E-3-EN</v>
      </c>
      <c r="AD458" s="10" t="s">
        <v>46</v>
      </c>
      <c r="AE458" s="10" t="s">
        <v>521</v>
      </c>
      <c r="AF458" s="10" t="s">
        <v>47</v>
      </c>
      <c r="AG458" s="10" t="s">
        <v>48</v>
      </c>
    </row>
    <row r="459" ht="75.0" customHeight="1">
      <c r="A459" s="6" t="s">
        <v>1989</v>
      </c>
      <c r="B459" s="6" t="s">
        <v>1990</v>
      </c>
      <c r="C459" s="18" t="s">
        <v>54</v>
      </c>
      <c r="D459" s="7" t="s">
        <v>35</v>
      </c>
      <c r="E459" s="6"/>
      <c r="F459" s="8" t="s">
        <v>2016</v>
      </c>
      <c r="G459" s="8" t="s">
        <v>2020</v>
      </c>
      <c r="H459" s="9"/>
      <c r="I459" s="6" t="s">
        <v>696</v>
      </c>
      <c r="J459" s="6" t="s">
        <v>75</v>
      </c>
      <c r="K459" s="8" t="s">
        <v>2021</v>
      </c>
      <c r="L459" s="8" t="s">
        <v>2013</v>
      </c>
      <c r="M459" s="10" t="s">
        <v>41</v>
      </c>
      <c r="N459" s="10" t="s">
        <v>1993</v>
      </c>
      <c r="O459" s="10" t="s">
        <v>1994</v>
      </c>
      <c r="P459" s="17"/>
      <c r="Q459" s="18"/>
      <c r="R459" s="17"/>
      <c r="S459" s="17"/>
      <c r="T459" s="17"/>
      <c r="U459" s="17"/>
      <c r="V459" s="17"/>
      <c r="W459" s="17"/>
      <c r="X459" s="18"/>
      <c r="Y459" s="10" t="s">
        <v>1942</v>
      </c>
      <c r="Z459" s="11" t="str">
        <f t="shared" si="1"/>
        <v>{
    "id": "M2-G-1c-E-4-EN",
    "stimulus": "&lt;p&gt;Look at the image and choose between &lt;i&gt;inside&lt;/i&gt; and &lt;i&gt;out.&lt;/i&gt;&lt;div style=\"display:flex; justify-content:center;\"&gt;&lt;img src=\"https://blueberry-assets.oneclick.es/M2_G_1c_7.svg\" width=\"300\"&gt;&lt;/img&gt;&lt;/div&gt;&lt;/p&gt;",
    "template": "There is {{Q1}} {{response}} the fish bowl.",
    "hint":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"feedback": "&lt;div style=\"display:flex; justify-content:center;\"&gt;&lt;div class=\"lemo-fixed-to-responsive\" style=\"max-width: 300px;max-height: 250px;position: relative;width: 100%;display: inline-block;\"&gt;&lt;img src=\"https://blueberry-assets.oneclick.es/M2_G_1c_5.svg\" alt=\"\" tabindex=\"0\"&gt;&lt;/img&gt;&lt;div class=\"lemo-graphie-container\" style=\"position: absolute;top: 0;left: 0;width: 100%;height: 100%;\"&gt;&lt;div class=\"lemo-graphie\" style=\"position: relative; width: 100%; height: 100%;\"&gt;&lt;span class=\"lemo-graphie-label\" style=\"position: absolute; left: 20%; top: 10%;\"&gt;inside&lt;/span&gt;&lt;span class=\"lemo-graphie-label\" style=\"position: absolute; left: 65.5772%; top: 10%;\"&gt;outside&lt;/span&gt;&lt;/div&gt;&lt;/div&gt;&lt;/div&gt;&lt;/div&gt;",
    "seed": {
        "parameters": [
            {
                "name": "Q1",
                "label": null,
                "list": [
                    "a plant",
                    "an astronaut"
                ]
            }
        ],
        "calculated": [
            {
                "name": "A1",
                "label": "{{function}}",
                "function": "outside",
                "group": 1
            },
            {
                "name": "A2",
                "label": "{{function}}",
                "function": "inside",
                "incorrect": true,
                "group": 1
            }
        ],
        "uniques": true
    },
    "algorithm": {
        "name": "groupResponses",
        "template": "Cloze with drop down"
    }
}</v>
      </c>
      <c r="AA459" s="14" t="s">
        <v>2022</v>
      </c>
      <c r="AB459" s="12" t="str">
        <f t="shared" si="2"/>
        <v>M2-G-1c-E-4</v>
      </c>
      <c r="AC459" s="12" t="str">
        <f t="shared" si="3"/>
        <v>M2-G-1c-E-4-EN</v>
      </c>
      <c r="AD459" s="10" t="s">
        <v>46</v>
      </c>
      <c r="AE459" s="10" t="s">
        <v>521</v>
      </c>
      <c r="AF459" s="10" t="s">
        <v>47</v>
      </c>
      <c r="AG459" s="10" t="s">
        <v>48</v>
      </c>
    </row>
    <row r="460" ht="75.0" customHeight="1">
      <c r="A460" s="6" t="s">
        <v>2023</v>
      </c>
      <c r="B460" s="6" t="s">
        <v>2024</v>
      </c>
      <c r="C460" s="18" t="s">
        <v>34</v>
      </c>
      <c r="D460" s="10" t="s">
        <v>35</v>
      </c>
      <c r="E460" s="6"/>
      <c r="F460" s="9" t="s">
        <v>2025</v>
      </c>
      <c r="G460" s="8" t="s">
        <v>2026</v>
      </c>
      <c r="H460" s="9"/>
      <c r="I460" s="6" t="s">
        <v>696</v>
      </c>
      <c r="J460" s="6" t="s">
        <v>68</v>
      </c>
      <c r="K460" s="9"/>
      <c r="L460" s="8" t="s">
        <v>2027</v>
      </c>
      <c r="M460" s="30" t="s">
        <v>41</v>
      </c>
      <c r="N460" s="8" t="s">
        <v>2028</v>
      </c>
      <c r="O460" s="8" t="s">
        <v>2028</v>
      </c>
      <c r="P460" s="17"/>
      <c r="Q460" s="18"/>
      <c r="R460" s="17"/>
      <c r="S460" s="17"/>
      <c r="T460" s="17"/>
      <c r="U460" s="17"/>
      <c r="V460" s="17"/>
      <c r="W460" s="17"/>
      <c r="X460" s="18"/>
      <c r="Y460" s="10" t="s">
        <v>1942</v>
      </c>
      <c r="Z460" s="11" t="str">
        <f t="shared" si="1"/>
        <v>{
    "id": "M2-G-1d-I-1-EN",
    "stimulus": "&lt;p&gt;Drag the mushroom in front of the girl and the basket behind her.&lt;/p&gt;",
    "template": "&lt;table style=\"width: 100%;\"&gt;&lt;tbody&gt;&lt;tr&gt;&lt;td style=\"width: 33.33%; text-align: center; border: none;\"&gt;{{response}}&lt;/td&gt;&lt;td style=\"width: 33.33%; text-align: center; border: none;\"&gt;&lt;div style=\"display:flex; justify-content:center;\"&gt;&lt;img src=\"https://blueberry-assets.oneclick.es/M2_G_1d_5.svg\"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"A2",
                "label": "{{function}}",
                "function": "&lt;div style=\"display:flex; justify-content:center;\"&gt;&lt;img src=\"https://blueberry-assets.oneclick.es/M2_G_1d_2.svg\" width=\"100\"&gt;&lt;/img&gt;&lt;/div&gt;"
            },
            {
                "name": "A1",
                "label": "{{function}}",
                "function": "&lt;div style=\"display:flex; justify-content:center;\"&gt;&lt;img src=\"https://blueberry-assets.oneclick.es/M2_G_1d_1.svg\" width=\"100\"&gt;&lt;/img&gt;&lt;/div&gt;"
            },
            {
                "name": "A3",
                "label": "{{function}}",
                "function": "&lt;div style=\"display:flex; justify-content:center;\"&gt;&lt;img src=\"https://blueberry-assets.oneclick.es/M2_G_1d_3.svg\" width=\"100\"&gt;&lt;/img&gt;&lt;/div&gt;",
                "incorrect": true
            },
            {
                "name": "A4",
                "label": "{{function}}",
                "function": "&lt;div style=\"display:flex; justify-content:center;\"&gt;&lt;img src=\"https://blueberry-assets.oneclick.es/M2_G_1d_4.svg\" width=\"100\"&gt;&lt;/img&gt;&lt;/div&gt;",
                "incorrect": true
            }
        ],
        "uniques": true
    },
    "algorithm": {
        "name": "calculateOperation",
        "template": "Cloze with drag &amp; drop",
        "params": {
            "keyboard": "NUMERICAL"
        }
    }
}</v>
      </c>
      <c r="AA460" s="14" t="s">
        <v>2029</v>
      </c>
      <c r="AB460" s="12" t="str">
        <f t="shared" si="2"/>
        <v>M2-G-1d-I-1</v>
      </c>
      <c r="AC460" s="12" t="str">
        <f t="shared" si="3"/>
        <v>M2-G-1d-I-1-EN</v>
      </c>
      <c r="AD460" s="10" t="s">
        <v>46</v>
      </c>
      <c r="AE460" s="10" t="s">
        <v>521</v>
      </c>
      <c r="AF460" s="10" t="s">
        <v>47</v>
      </c>
      <c r="AG460" s="10" t="s">
        <v>48</v>
      </c>
    </row>
    <row r="461" ht="75.0" customHeight="1">
      <c r="A461" s="6" t="s">
        <v>2023</v>
      </c>
      <c r="B461" s="6" t="s">
        <v>2024</v>
      </c>
      <c r="C461" s="18" t="s">
        <v>34</v>
      </c>
      <c r="D461" s="10" t="s">
        <v>35</v>
      </c>
      <c r="E461" s="6"/>
      <c r="F461" s="9" t="s">
        <v>2030</v>
      </c>
      <c r="G461" s="8" t="s">
        <v>2031</v>
      </c>
      <c r="H461" s="9"/>
      <c r="I461" s="6" t="s">
        <v>696</v>
      </c>
      <c r="J461" s="6" t="s">
        <v>68</v>
      </c>
      <c r="K461" s="9"/>
      <c r="L461" s="8" t="s">
        <v>2032</v>
      </c>
      <c r="M461" s="28" t="s">
        <v>41</v>
      </c>
      <c r="N461" s="8" t="s">
        <v>2028</v>
      </c>
      <c r="O461" s="8" t="s">
        <v>2028</v>
      </c>
      <c r="P461" s="17"/>
      <c r="Q461" s="18"/>
      <c r="R461" s="17"/>
      <c r="S461" s="17"/>
      <c r="T461" s="17"/>
      <c r="U461" s="17"/>
      <c r="V461" s="17"/>
      <c r="W461" s="17"/>
      <c r="X461" s="18"/>
      <c r="Y461" s="10" t="s">
        <v>1942</v>
      </c>
      <c r="Z461" s="11" t="str">
        <f t="shared" si="1"/>
        <v>{
    "id": "M2-G-1d-I-2-EN",
    "stimulus": "&lt;p&gt;Drag the house in front of the man and the spoon behind him.&lt;/p&gt;",
    "template": "&lt;table style=\"width: 100%;\"&gt;&lt;tbody&gt;&lt;tr&gt;&lt;td style=\"width: 33.33%; text-align: center; border: none;\"&gt;{{response}}&lt;/td&gt;&lt;td style=\"width: 33.33%; text-align: center; border: none;\"&gt;&lt;div style=\"display:flex; justify-content:center;\"&gt;&lt;img src=\"https://blueberry-assets.oneclick.es/M2_G_1d_6.svg\"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src=\"https://blueberry-assets.oneclick.es/M2_G_1d_8.svg\" width=\"100\"&gt;&lt;/img&gt;&lt;/div&gt;",
                "incorrect": true
            },
            {
                "name": "A3",
                "label": "{{function}}",
                "function": "&lt;div style=\"display:flex; justify-content:center;\"&gt;&lt;img src=\"https://blueberry-assets.oneclick.es/M2_G_1d_2.svg\" width=\"100\"&gt;&lt;/img&gt;&lt;/div&gt;",
                "incorrect": true
            },
            {
                "name": "A4",
                "label": "{{function}}",
                "function": "&lt;div style=\"display:flex; justify-content:center;\"&gt;&lt;img src=\"https://blueberry-assets.oneclick.es/M2_G_1d_9.svg\" width=\"100\"&gt;&lt;/img&gt;&lt;/div&gt;"
            },
            {
                "name": "A2",
                "label": "{{function}}",
                "function": "&lt;div style=\"display:flex; justify-content:center;\"&gt;&lt;img src=\"https://blueberry-assets.oneclick.es/M2_G_1d_3.svg\" width=\"100\"&gt;&lt;/img&gt;&lt;/div&gt;"
            }
        ],
        "uniques": true
    },
    "algorithm": {
        "name": "calculateOperation",
        "template": "Cloze with drag &amp; drop",
        "params": {
            "keyboard": "NUMERICAL"
        }
    }
}</v>
      </c>
      <c r="AA461" s="14" t="s">
        <v>2033</v>
      </c>
      <c r="AB461" s="12" t="str">
        <f t="shared" si="2"/>
        <v>M2-G-1d-I-2</v>
      </c>
      <c r="AC461" s="12" t="str">
        <f t="shared" si="3"/>
        <v>M2-G-1d-I-2-EN</v>
      </c>
      <c r="AD461" s="10" t="s">
        <v>46</v>
      </c>
      <c r="AE461" s="10" t="s">
        <v>521</v>
      </c>
      <c r="AF461" s="10" t="s">
        <v>47</v>
      </c>
      <c r="AG461" s="10" t="s">
        <v>48</v>
      </c>
    </row>
    <row r="462" ht="75.0" customHeight="1">
      <c r="A462" s="6" t="s">
        <v>2023</v>
      </c>
      <c r="B462" s="6" t="s">
        <v>2024</v>
      </c>
      <c r="C462" s="18" t="s">
        <v>34</v>
      </c>
      <c r="D462" s="10" t="s">
        <v>35</v>
      </c>
      <c r="E462" s="6"/>
      <c r="F462" s="9" t="s">
        <v>2034</v>
      </c>
      <c r="G462" s="8" t="s">
        <v>2035</v>
      </c>
      <c r="H462" s="9"/>
      <c r="I462" s="6" t="s">
        <v>696</v>
      </c>
      <c r="J462" s="6" t="s">
        <v>68</v>
      </c>
      <c r="K462" s="9"/>
      <c r="L462" s="8" t="s">
        <v>2036</v>
      </c>
      <c r="M462" s="28" t="s">
        <v>41</v>
      </c>
      <c r="N462" s="8" t="s">
        <v>2028</v>
      </c>
      <c r="O462" s="8" t="s">
        <v>2028</v>
      </c>
      <c r="P462" s="17"/>
      <c r="Q462" s="18"/>
      <c r="R462" s="17"/>
      <c r="S462" s="17"/>
      <c r="T462" s="17"/>
      <c r="U462" s="17"/>
      <c r="V462" s="17"/>
      <c r="W462" s="17"/>
      <c r="X462" s="18"/>
      <c r="Y462" s="10" t="s">
        <v>1942</v>
      </c>
      <c r="Z462" s="11" t="str">
        <f t="shared" si="1"/>
        <v>{
    "id": "M2-G-1d-I-3-EN",
    "stimulus": "&lt;p&gt;Drag the ladybug in front of the horse and the ball behind it.&lt;/p&gt;",
    "template": "&lt;table style=\"width: 100%;\"&gt;&lt;tbody&gt;&lt;tr&gt;&lt;td style=\"width: 33.33%; text-align: center; border: none;\"&gt;{{response}}&lt;/td&gt;&lt;td style=\"width: 33.33%; text-align: center; border: none;\"&gt;&lt;div style=\"display:flex; justify-content:center;\"&gt;&lt;img src=\"https://blueberry-assets.oneclick.es/M2_G_1d_8.svg\" width=\"300\"&gt;&lt;/img&gt;&lt;/div&gt;&lt;/td&gt;&lt;td style=\"width: 33.33%; text-align: center; border: none;\"&gt;{{response}}&lt;/td&gt;&lt;/tr&gt;&lt;/tbody&gt;&lt;/table&gt;",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"&lt;div style=\"display:flex; justify-content:center;\"&gt;&lt;img src=\"https://blueberry-assets.oneclick.es/M2_G_1d_7.svg\" width=\"100\"&gt;&lt;/img&gt;&lt;/div&gt;"
            },
            {
                "name": "A2",
                "label": "{{function}}",
                "function": "&lt;div style=\"display:flex; justify-content:center;\"&gt;&lt;img src=\"https://blueberry-assets.oneclick.es/M2_G_1d_4.svg\" width=\"100\"&gt;&lt;/img&gt;&lt;/div&gt;"
            },
            {
                "name": "A3",
                "label": "{{function}}",
                "function": "&lt;div style=\"display:flex; justify-content:center;\"&gt;&lt;img src=\"https://blueberry-assets.oneclick.es/M2_G_1d_11.svg\" width=\"100\"&gt;&lt;/img&gt;&lt;/div&gt;",
                "incorrect": true
            },
            {
                "name": "A4",
                "label": "{{function}}",
                "function": "&lt;div style=\"display:flex; justify-content:center;\"&gt;&lt;img src=\"https://blueberry-assets.oneclick.es/M2_G_1d_1.svg\" width=\"100\"&gt;&lt;/img&gt;&lt;/div&gt;",
                "incorrect": true
            }
        ],
        "uniques": true
    },
    "algorithm": {
        "name": "calculateOperation",
        "template": "Cloze with drag &amp; drop",
        "params": {
            "keyboard": "NUMERICAL"
        }
    }
}</v>
      </c>
      <c r="AA462" s="14" t="s">
        <v>2037</v>
      </c>
      <c r="AB462" s="12" t="str">
        <f t="shared" si="2"/>
        <v>M2-G-1d-I-3</v>
      </c>
      <c r="AC462" s="12" t="str">
        <f t="shared" si="3"/>
        <v>M2-G-1d-I-3-EN</v>
      </c>
      <c r="AD462" s="10" t="s">
        <v>46</v>
      </c>
      <c r="AE462" s="10" t="s">
        <v>521</v>
      </c>
      <c r="AF462" s="10" t="s">
        <v>47</v>
      </c>
      <c r="AG462" s="10" t="s">
        <v>48</v>
      </c>
    </row>
    <row r="463" ht="75.0" customHeight="1">
      <c r="A463" s="6" t="s">
        <v>2023</v>
      </c>
      <c r="B463" s="6" t="s">
        <v>2024</v>
      </c>
      <c r="C463" s="18" t="s">
        <v>54</v>
      </c>
      <c r="D463" s="10" t="s">
        <v>35</v>
      </c>
      <c r="E463" s="6"/>
      <c r="F463" s="8" t="s">
        <v>2038</v>
      </c>
      <c r="G463" s="23"/>
      <c r="H463" s="9"/>
      <c r="I463" s="6" t="s">
        <v>696</v>
      </c>
      <c r="J463" s="10" t="s">
        <v>2039</v>
      </c>
      <c r="K463" s="9"/>
      <c r="L463" s="9" t="s">
        <v>2040</v>
      </c>
      <c r="M463" s="28" t="s">
        <v>41</v>
      </c>
      <c r="N463" s="8" t="s">
        <v>2028</v>
      </c>
      <c r="O463" s="8" t="s">
        <v>2028</v>
      </c>
      <c r="P463" s="17"/>
      <c r="Q463" s="18"/>
      <c r="R463" s="17"/>
      <c r="S463" s="17"/>
      <c r="T463" s="17"/>
      <c r="U463" s="17"/>
      <c r="V463" s="17"/>
      <c r="W463" s="17"/>
      <c r="X463" s="18"/>
      <c r="Y463" s="10" t="s">
        <v>1942</v>
      </c>
      <c r="Z463" s="11" t="str">
        <f t="shared" si="1"/>
        <v>{
    "id": "M2-G-1d-E-1-EN",
    "stimulus": "&lt;p&gt;Select the correct option to complete this sentence: \"The fountain is ...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v>
      </c>
      <c r="AA463" s="14" t="s">
        <v>2041</v>
      </c>
      <c r="AB463" s="12" t="str">
        <f t="shared" si="2"/>
        <v>M2-G-1d-E-1</v>
      </c>
      <c r="AC463" s="12" t="str">
        <f t="shared" si="3"/>
        <v>M2-G-1d-E-1-EN</v>
      </c>
      <c r="AD463" s="10" t="s">
        <v>46</v>
      </c>
      <c r="AE463" s="10" t="s">
        <v>521</v>
      </c>
      <c r="AF463" s="10" t="s">
        <v>47</v>
      </c>
      <c r="AG463" s="10" t="s">
        <v>48</v>
      </c>
    </row>
    <row r="464" ht="75.0" customHeight="1">
      <c r="A464" s="6" t="s">
        <v>2023</v>
      </c>
      <c r="B464" s="6" t="s">
        <v>2024</v>
      </c>
      <c r="C464" s="18" t="s">
        <v>54</v>
      </c>
      <c r="D464" s="10" t="s">
        <v>35</v>
      </c>
      <c r="E464" s="6"/>
      <c r="F464" s="8" t="s">
        <v>2042</v>
      </c>
      <c r="G464" s="23"/>
      <c r="H464" s="9"/>
      <c r="I464" s="6" t="s">
        <v>696</v>
      </c>
      <c r="J464" s="10" t="s">
        <v>2039</v>
      </c>
      <c r="K464" s="9"/>
      <c r="L464" s="9" t="s">
        <v>2043</v>
      </c>
      <c r="M464" s="28" t="s">
        <v>41</v>
      </c>
      <c r="N464" s="8" t="s">
        <v>2028</v>
      </c>
      <c r="O464" s="8" t="s">
        <v>2028</v>
      </c>
      <c r="P464" s="17"/>
      <c r="Q464" s="18"/>
      <c r="R464" s="17"/>
      <c r="S464" s="17"/>
      <c r="T464" s="17"/>
      <c r="U464" s="17"/>
      <c r="V464" s="17"/>
      <c r="W464" s="17"/>
      <c r="X464" s="18"/>
      <c r="Y464" s="10" t="s">
        <v>1942</v>
      </c>
      <c r="Z464" s="11" t="str">
        <f t="shared" si="1"/>
        <v>{
    "id": "M2-G-1d-E-2-EN",
    "stimulus": "&lt;p&gt;Select the correct option to complete this sentence: \"The streetlight is... the child.\"&lt;div style=\"display:flex; justify-content:center;\"&gt;&lt;img src=\"https://blueberry-assets.oneclick.es/M2_G_1d_13.svg\"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v>
      </c>
      <c r="AA464" s="14" t="s">
        <v>2044</v>
      </c>
      <c r="AB464" s="12" t="str">
        <f t="shared" si="2"/>
        <v>M2-G-1d-E-2</v>
      </c>
      <c r="AC464" s="12" t="str">
        <f t="shared" si="3"/>
        <v>M2-G-1d-E-2-EN</v>
      </c>
      <c r="AD464" s="10" t="s">
        <v>46</v>
      </c>
      <c r="AE464" s="10" t="s">
        <v>521</v>
      </c>
      <c r="AF464" s="10" t="s">
        <v>47</v>
      </c>
      <c r="AG464" s="10" t="s">
        <v>48</v>
      </c>
    </row>
    <row r="465" ht="75.0" customHeight="1">
      <c r="A465" s="6" t="s">
        <v>2023</v>
      </c>
      <c r="B465" s="6" t="s">
        <v>2024</v>
      </c>
      <c r="C465" s="18" t="s">
        <v>54</v>
      </c>
      <c r="D465" s="10" t="s">
        <v>35</v>
      </c>
      <c r="E465" s="6"/>
      <c r="F465" s="8" t="s">
        <v>2045</v>
      </c>
      <c r="G465" s="9"/>
      <c r="H465" s="9"/>
      <c r="I465" s="6" t="s">
        <v>696</v>
      </c>
      <c r="J465" s="10" t="s">
        <v>2039</v>
      </c>
      <c r="K465" s="9"/>
      <c r="L465" s="9" t="s">
        <v>2040</v>
      </c>
      <c r="M465" s="28" t="s">
        <v>41</v>
      </c>
      <c r="N465" s="8" t="s">
        <v>2028</v>
      </c>
      <c r="O465" s="8" t="s">
        <v>2028</v>
      </c>
      <c r="P465" s="17"/>
      <c r="Q465" s="18"/>
      <c r="R465" s="17"/>
      <c r="S465" s="17"/>
      <c r="T465" s="17"/>
      <c r="U465" s="17"/>
      <c r="V465" s="17"/>
      <c r="W465" s="17"/>
      <c r="X465" s="18"/>
      <c r="Y465" s="10" t="s">
        <v>1942</v>
      </c>
      <c r="Z465" s="11" t="str">
        <f t="shared" si="1"/>
        <v>{
    "id": "M2-G-1d-E-3-EN",
    "stimulus": "&lt;p&gt;Select the correct option to complete this sentence: \"The swing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
            {
                "name": "A2",
                "label": "{{function}}",
                "function": "behind",
                "incorrect": true
            }
        ],
        "uniques": true
    },
    "algorithm": {
        "name": "trueFalse",
        "template": "Multiple choice – standard",
        "params": {
            "countCorrect": 1,
            "countIncorrect": 1,
            "showCheckIcon": false,
            "columns": 2
        }
    }
}</v>
      </c>
      <c r="AA465" s="14" t="s">
        <v>2046</v>
      </c>
      <c r="AB465" s="12" t="str">
        <f t="shared" si="2"/>
        <v>M2-G-1d-E-3</v>
      </c>
      <c r="AC465" s="12" t="str">
        <f t="shared" si="3"/>
        <v>M2-G-1d-E-3-EN</v>
      </c>
      <c r="AD465" s="10" t="s">
        <v>46</v>
      </c>
      <c r="AE465" s="10" t="s">
        <v>521</v>
      </c>
      <c r="AF465" s="10" t="s">
        <v>47</v>
      </c>
      <c r="AG465" s="10" t="s">
        <v>48</v>
      </c>
    </row>
    <row r="466" ht="75.0" customHeight="1">
      <c r="A466" s="6" t="s">
        <v>2023</v>
      </c>
      <c r="B466" s="6" t="s">
        <v>2024</v>
      </c>
      <c r="C466" s="18" t="s">
        <v>54</v>
      </c>
      <c r="D466" s="10" t="s">
        <v>35</v>
      </c>
      <c r="E466" s="6"/>
      <c r="F466" s="8" t="s">
        <v>2047</v>
      </c>
      <c r="G466" s="9"/>
      <c r="H466" s="9"/>
      <c r="I466" s="6" t="s">
        <v>696</v>
      </c>
      <c r="J466" s="10" t="s">
        <v>2039</v>
      </c>
      <c r="K466" s="9"/>
      <c r="L466" s="9" t="s">
        <v>2043</v>
      </c>
      <c r="M466" s="28" t="s">
        <v>41</v>
      </c>
      <c r="N466" s="8" t="s">
        <v>2028</v>
      </c>
      <c r="O466" s="8" t="s">
        <v>2028</v>
      </c>
      <c r="P466" s="17"/>
      <c r="Q466" s="18"/>
      <c r="R466" s="17"/>
      <c r="S466" s="17"/>
      <c r="T466" s="17"/>
      <c r="U466" s="17"/>
      <c r="V466" s="17"/>
      <c r="W466" s="17"/>
      <c r="X466" s="18"/>
      <c r="Y466" s="10" t="s">
        <v>1942</v>
      </c>
      <c r="Z466" s="11" t="str">
        <f t="shared" si="1"/>
        <v>{
    "id": "M2-G-1d-E-4-EN",
    "stimulus": "&lt;p&gt;Select the correct option to complete this sentence: \"The group of ants is... the girl.\"&lt;div style=\"display:flex; justify-content:center;\"&gt;&lt;img src=\"https://blueberry-assets.oneclick.es/M2_G_1d_14.svg\" width=\"300\"&gt;&lt;/img&gt;&lt;/div&gt;&lt;/p&gt;",
    "hint":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"feedback": "&lt;div style=\"display:flex; justify-content:center;\"&gt;&lt;div class=\"lemo-fixed-to-responsive\" style=\"max-width: 300px;max-height: 300px;position: relative;width: 100%;display: inline-block;\"&gt;&lt;img src=\"https://blueberry-assets.oneclick.es/M2_G_1d_12.svg\" alt=\"\" tabindex=\"0\"&gt;&lt;/img&gt;&lt;div class=\"lemo-graphie-container\" style=\"position: absolute;top: 0;left: 0;width: 100%;height: 100%;\"&gt;&lt;div class=\"lemo-graphie\" style=\"position: relative; width: 100%; height: 100%;\"&gt;&lt;span class=\"lemo-graphie-label\" style=\"position: absolute; left: 71.0803%; top: 63.4106%;\"&gt;behind&lt;/span&gt;&lt;span class=\"lemo-graphie-label\" style=\"position: absolute; left: 5.3394%; top: 63.1167%;\"&gt;in front of&lt;/span&gt;&lt;/div&gt;&lt;/div&gt;&lt;/div&gt;",
    "seed": {
        "parameters": [],
        "calculated": [
            {
                "name": "A1",
                "label": "{{function}}",
                "function": "in front of",
                "incorrect": true
            },
            {
                "name": "A2",
                "label": "{{function}}",
                "function": "behind"
            }
        ],
        "uniques": true
    },
    "algorithm": {
        "name": "trueFalse",
        "template": "Multiple choice – standard",
        "params": {
            "countCorrect": 1,
            "countIncorrect": 1,
            "showCheckIcon": false,
            "columns": 2
        }
    }
}</v>
      </c>
      <c r="AA466" s="14" t="s">
        <v>2048</v>
      </c>
      <c r="AB466" s="12" t="str">
        <f t="shared" si="2"/>
        <v>M2-G-1d-E-4</v>
      </c>
      <c r="AC466" s="12" t="str">
        <f t="shared" si="3"/>
        <v>M2-G-1d-E-4-EN</v>
      </c>
      <c r="AD466" s="10" t="s">
        <v>46</v>
      </c>
      <c r="AE466" s="10" t="s">
        <v>521</v>
      </c>
      <c r="AF466" s="10" t="s">
        <v>47</v>
      </c>
      <c r="AG466" s="10" t="s">
        <v>48</v>
      </c>
    </row>
    <row r="467" ht="75.0" customHeight="1">
      <c r="A467" s="6" t="s">
        <v>2049</v>
      </c>
      <c r="B467" s="6" t="s">
        <v>2050</v>
      </c>
      <c r="C467" s="18" t="s">
        <v>34</v>
      </c>
      <c r="D467" s="10" t="s">
        <v>35</v>
      </c>
      <c r="E467" s="6"/>
      <c r="F467" s="8" t="s">
        <v>2051</v>
      </c>
      <c r="G467" s="9"/>
      <c r="H467" s="9"/>
      <c r="I467" s="6" t="s">
        <v>696</v>
      </c>
      <c r="J467" s="6" t="s">
        <v>1967</v>
      </c>
      <c r="K467" s="9" t="s">
        <v>660</v>
      </c>
      <c r="L467" s="9" t="s">
        <v>2052</v>
      </c>
      <c r="M467" s="28" t="s">
        <v>41</v>
      </c>
      <c r="N467" s="49" t="s">
        <v>2053</v>
      </c>
      <c r="O467" s="49" t="s">
        <v>2054</v>
      </c>
      <c r="P467" s="17"/>
      <c r="Q467" s="18"/>
      <c r="R467" s="17"/>
      <c r="S467" s="17"/>
      <c r="T467" s="17"/>
      <c r="U467" s="17"/>
      <c r="V467" s="17"/>
      <c r="W467" s="17"/>
      <c r="X467" s="18"/>
      <c r="Y467" s="10" t="s">
        <v>1942</v>
      </c>
      <c r="Z467" s="11" t="str">
        <f t="shared" si="1"/>
        <v>{
    "id": "M2-G-3a-I-1-EN",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src=\"https://blueberry-assets.oneclick.es/M2_G_3_3.svg\" style=\"width:150px\"&gt;"
            },
            {
                "name": "A2",
                "label": "&lt;img src=\"https://blueberry-assets.oneclick.es/M2_G_3_4.svg\" style=\"width:150px\"&gt;",
                "incorrect": true
            },
            {
                "name": "A3",
                "label": "&lt;img src=\"https://blueberry-assets.oneclick.es/M2_G_3_5.svg\" style=\"width:150px\"&gt;",
                "incorrect": true
            }
        ],
        "uniques": true
    },
    "algorithm": {
        "name": "labelImage",
        "template": "LabelImageDragDropV2",
        "params": {
            "image": {
                "src": "https://blueberry-assets.oneclick.es/M2_G_3_2.png",
                "width": 260,
                "height": 260,
                "alt": "",
                "title": "",
                "percent": 1
            },
            "responses": [
                {
                    "x": 150,
                    "y": 22,
                    "z": 15,
                    "width": 150,
                    "height": 260,
                    "pointer": ""
                }
            ],
            "fontSize": 10
        }
    }
}</v>
      </c>
      <c r="AA467" s="14" t="s">
        <v>2055</v>
      </c>
      <c r="AB467" s="12" t="str">
        <f t="shared" si="2"/>
        <v>M2-G-3a-I-1</v>
      </c>
      <c r="AC467" s="12" t="str">
        <f t="shared" si="3"/>
        <v>M2-G-3a-I-1-EN</v>
      </c>
      <c r="AD467" s="10" t="s">
        <v>46</v>
      </c>
      <c r="AE467" s="18"/>
      <c r="AF467" s="18"/>
      <c r="AG467" s="10" t="s">
        <v>48</v>
      </c>
    </row>
    <row r="468" ht="75.0" customHeight="1">
      <c r="A468" s="6" t="s">
        <v>2049</v>
      </c>
      <c r="B468" s="6" t="s">
        <v>2050</v>
      </c>
      <c r="C468" s="18" t="s">
        <v>34</v>
      </c>
      <c r="D468" s="10" t="s">
        <v>35</v>
      </c>
      <c r="E468" s="6"/>
      <c r="F468" s="8" t="s">
        <v>2056</v>
      </c>
      <c r="G468" s="9"/>
      <c r="H468" s="9"/>
      <c r="I468" s="6" t="s">
        <v>696</v>
      </c>
      <c r="J468" s="6" t="s">
        <v>1967</v>
      </c>
      <c r="K468" s="9" t="s">
        <v>660</v>
      </c>
      <c r="L468" s="9" t="s">
        <v>2057</v>
      </c>
      <c r="M468" s="28" t="s">
        <v>41</v>
      </c>
      <c r="N468" s="49" t="s">
        <v>2058</v>
      </c>
      <c r="O468" s="49" t="s">
        <v>2059</v>
      </c>
      <c r="P468" s="17"/>
      <c r="Q468" s="18"/>
      <c r="R468" s="17"/>
      <c r="S468" s="17"/>
      <c r="T468" s="17"/>
      <c r="U468" s="17"/>
      <c r="V468" s="17"/>
      <c r="W468" s="17"/>
      <c r="X468" s="18"/>
      <c r="Y468" s="10" t="s">
        <v>1942</v>
      </c>
      <c r="Z468" s="11" t="str">
        <f t="shared" si="1"/>
        <v>{
    "id": "M2-G-3a-I-2-EN",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src=\"https://blueberry-assets.oneclick.es/M2_G_3_7.svg\" style=\"width:150.5px\"&gt;"
            },
            {
                "name": "A2",
                "label": "&lt;img src=\"https://blueberry-assets.oneclick.es/M2_G_3_8.svg\" style=\"width:150px\"&gt;",
                "incorrect": true
            },
            {
                "name": "A3",
                "label": "&lt;img src=\"https://blueberry-assets.oneclick.es/M2_G_3_9.svg\" style=\"width:150px\"&gt;",
                "incorrect": true
            }
        ],
        "uniques": true
    },
    "algorithm": {
        "name": "labelImage",
        "template": "LabelImageDragDropV2",
        "params": {
            "image": {
                "src": "https://blueberry-assets.oneclick.es/M2_G_3_6.png",
                "width": 260,
                "height": 260,
                "alt": "",
                "title": "",
                "percent": 1
            },
            "responses": [
                {
                    "x": 150,
                    "y": 19,
                    "z": 15,
                    "width": 130,
                    "height": 265,
                    "pointer": ""
                }
            ],
            "fontSize": 10
        }
    }
}</v>
      </c>
      <c r="AA468" s="14" t="s">
        <v>2060</v>
      </c>
      <c r="AB468" s="12" t="str">
        <f t="shared" si="2"/>
        <v>M2-G-3a-I-2</v>
      </c>
      <c r="AC468" s="12" t="str">
        <f t="shared" si="3"/>
        <v>M2-G-3a-I-2-EN</v>
      </c>
      <c r="AD468" s="10" t="s">
        <v>46</v>
      </c>
      <c r="AE468" s="18"/>
      <c r="AF468" s="18"/>
      <c r="AG468" s="10" t="s">
        <v>48</v>
      </c>
    </row>
    <row r="469" ht="75.0" customHeight="1">
      <c r="A469" s="6" t="s">
        <v>2049</v>
      </c>
      <c r="B469" s="6" t="s">
        <v>2050</v>
      </c>
      <c r="C469" s="18" t="s">
        <v>34</v>
      </c>
      <c r="D469" s="54" t="s">
        <v>35</v>
      </c>
      <c r="E469" s="6"/>
      <c r="F469" s="8" t="s">
        <v>2061</v>
      </c>
      <c r="G469" s="9"/>
      <c r="H469" s="9"/>
      <c r="I469" s="6" t="s">
        <v>696</v>
      </c>
      <c r="J469" s="6" t="s">
        <v>1967</v>
      </c>
      <c r="K469" s="9" t="s">
        <v>660</v>
      </c>
      <c r="L469" s="9" t="s">
        <v>2062</v>
      </c>
      <c r="M469" s="28" t="s">
        <v>41</v>
      </c>
      <c r="N469" s="49" t="s">
        <v>2063</v>
      </c>
      <c r="O469" s="49" t="s">
        <v>2064</v>
      </c>
      <c r="P469" s="17"/>
      <c r="Q469" s="18"/>
      <c r="R469" s="17"/>
      <c r="S469" s="17"/>
      <c r="T469" s="17"/>
      <c r="U469" s="17"/>
      <c r="V469" s="17"/>
      <c r="W469" s="17"/>
      <c r="X469" s="18"/>
      <c r="Y469" s="10" t="s">
        <v>1942</v>
      </c>
      <c r="Z469" s="11" t="str">
        <f t="shared" si="1"/>
        <v>{
    "id": "M2-G-3a-I-3-EN",
    "stimulus": "&lt;p&gt;Complete the drawing so that it has internal symmetry. Drag the appropriate image.&lt;/p&gt;",
    "feedback":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"hint": "&lt;p&gt;Figures with internal symmetry comply with the following:&lt;div style=\"display:flex; justify-content:center;\"&gt;&lt;div class=\"lemo-fixed-to-responsive\" style=\"max-width: 200px;max-height: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25%; top: 92.4486%;\"&gt;Symmetry axis&lt;/span&gt;&lt;/div&gt;&lt;/div&gt;&lt;/div&gt;&lt;/p&gt;",
    "seed": {
        "parameters": [],
        "calculated": [
            {
                "name": "A1",
                "label": "&lt;img src=\"https://blueberry-assets.oneclick.es/M2_G_3_11.svg\" style=\"width:150.5px\"&gt;"
            },
            {
                "name": "A2",
                "label": "&lt;img src=\"https://blueberry-assets.oneclick.es/M2_G_3_12.svg\" style=\"width:150px\"&gt;",
                "incorrect": true
            },
            {
                "name": "A3",
                "label": "&lt;img src=\"https://blueberry-assets.oneclick.es/M2_G_3_13.svg\" style=\"width:150px\"&gt;",
                "incorrect": true
            }
        ],
        "uniques": true
    },
    "algorithm": {
        "name": "labelImage",
        "template": "LabelImageDragDropV2",
        "params": {
            "image": {
                "src": "https://blueberry-assets.oneclick.es/M2_G_3_10.png",
                "width": 260,
                "height": 260,
                "alt": "",
                "title": "",
                "percent": 1
            },
            "responses": [
                {
                    "x": 150,
                    "y": 15.7,
                    "z": 15,
                    "width": 130,
                    "height": 272,
                    "pointer": ""
                }
            ],
            "fontSize": 10
        }
    }
}</v>
      </c>
      <c r="AA469" s="14" t="s">
        <v>2065</v>
      </c>
      <c r="AB469" s="12" t="str">
        <f t="shared" si="2"/>
        <v>M2-G-3a-I-3</v>
      </c>
      <c r="AC469" s="12" t="str">
        <f t="shared" si="3"/>
        <v>M2-G-3a-I-3-EN</v>
      </c>
      <c r="AD469" s="10" t="s">
        <v>46</v>
      </c>
      <c r="AE469" s="18"/>
      <c r="AF469" s="18"/>
      <c r="AG469" s="10" t="s">
        <v>48</v>
      </c>
    </row>
    <row r="470" ht="75.0" customHeight="1">
      <c r="A470" s="6" t="s">
        <v>2049</v>
      </c>
      <c r="B470" s="6" t="s">
        <v>2050</v>
      </c>
      <c r="C470" s="18" t="s">
        <v>54</v>
      </c>
      <c r="D470" s="7" t="s">
        <v>35</v>
      </c>
      <c r="E470" s="6"/>
      <c r="F470" s="8" t="s">
        <v>2066</v>
      </c>
      <c r="G470" s="30"/>
      <c r="H470" s="30"/>
      <c r="I470" s="18" t="s">
        <v>696</v>
      </c>
      <c r="J470" s="10" t="s">
        <v>38</v>
      </c>
      <c r="K470" s="30" t="s">
        <v>660</v>
      </c>
      <c r="L470" s="8" t="s">
        <v>2067</v>
      </c>
      <c r="M470" s="28" t="s">
        <v>41</v>
      </c>
      <c r="N470" s="49" t="s">
        <v>2068</v>
      </c>
      <c r="O470" s="49" t="s">
        <v>2069</v>
      </c>
      <c r="P470" s="17"/>
      <c r="Q470" s="18"/>
      <c r="R470" s="17"/>
      <c r="S470" s="17"/>
      <c r="T470" s="17"/>
      <c r="U470" s="17"/>
      <c r="V470" s="17"/>
      <c r="W470" s="17"/>
      <c r="X470" s="18"/>
      <c r="Y470" s="10" t="s">
        <v>1942</v>
      </c>
      <c r="Z470" s="11" t="str">
        <f t="shared" si="1"/>
        <v>{
    "id": "M2-G-3a-E-1-EN",
    "stimulus": "&lt;p&gt;What dog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src=\"https://blueberry-assets.oneclick.es/M2_G_3_14.svg\" width=\"300\"&gt;&lt;/img&gt;&lt;/div&gt;",
                "function": ""
            },
            {
                "name": "A2",
                "label": "&lt;div style=\"display:flex; justify-content:center;\"&gt;&lt;img src=\"https://blueberry-assets.oneclick.es/M2_G_3_15.svg\" width=\"300\"&gt;&lt;/img&gt;&lt;/div&gt;",
                "function": "",
                "incorrect": true
            },
            {
                "name": "A3",
                "label": "&lt;div style=\"display:flex; justify-content:center;\"&gt;&lt;img src=\"https://blueberry-assets.oneclick.es/M2_G_3_16.svg\" width=\"300\"&gt;&lt;/img&gt;&lt;/div&gt;",
                "function": "",
                "incorrect": true
            }
        ],
        "uniques": true
    },
    "algorithm": {
        "name": "trueFalse",
        "template": "Multiple choice – standard",
        "params": {
            "countCorrect": 1,
            "countIncorrect": 2,
            "showCheckIcon": false,
            "columns": 3
        }
    }
}</v>
      </c>
      <c r="AA470" s="14" t="s">
        <v>2070</v>
      </c>
      <c r="AB470" s="12" t="str">
        <f t="shared" si="2"/>
        <v>M2-G-3a-E-1</v>
      </c>
      <c r="AC470" s="12" t="str">
        <f t="shared" si="3"/>
        <v>M2-G-3a-E-1-EN</v>
      </c>
      <c r="AD470" s="10" t="s">
        <v>46</v>
      </c>
      <c r="AE470" s="18"/>
      <c r="AF470" s="18"/>
      <c r="AG470" s="10" t="s">
        <v>48</v>
      </c>
    </row>
    <row r="471" ht="75.0" customHeight="1">
      <c r="A471" s="6" t="s">
        <v>2049</v>
      </c>
      <c r="B471" s="6" t="s">
        <v>2050</v>
      </c>
      <c r="C471" s="18" t="s">
        <v>54</v>
      </c>
      <c r="D471" s="7" t="s">
        <v>35</v>
      </c>
      <c r="E471" s="6"/>
      <c r="F471" s="8" t="s">
        <v>2071</v>
      </c>
      <c r="G471" s="30"/>
      <c r="H471" s="30"/>
      <c r="I471" s="18" t="s">
        <v>696</v>
      </c>
      <c r="J471" s="10" t="s">
        <v>38</v>
      </c>
      <c r="K471" s="30" t="s">
        <v>660</v>
      </c>
      <c r="L471" s="8" t="s">
        <v>2072</v>
      </c>
      <c r="M471" s="28" t="s">
        <v>41</v>
      </c>
      <c r="N471" s="49" t="s">
        <v>2073</v>
      </c>
      <c r="O471" s="49" t="s">
        <v>2074</v>
      </c>
      <c r="P471" s="17"/>
      <c r="Q471" s="18"/>
      <c r="R471" s="17"/>
      <c r="S471" s="17"/>
      <c r="T471" s="17"/>
      <c r="U471" s="17"/>
      <c r="V471" s="17"/>
      <c r="W471" s="17"/>
      <c r="X471" s="18"/>
      <c r="Y471" s="10" t="s">
        <v>1942</v>
      </c>
      <c r="Z471" s="11" t="str">
        <f t="shared" si="1"/>
        <v>{
    "id": "M2-G-3a-E-2-EN",
    "stimulus": "&lt;p&gt;Which mountain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src=\"https://blueberry-assets.oneclick.es/M2_G_3_17.svg\" width=\"300\"&gt;&lt;/img&gt;&lt;/div&gt;",
                "function": ""
            },
            {
                "name": "A2",
                "label": "&lt;div style=\"display:flex; justify-content:center;\"&gt;&lt;img src=\"https://blueberry-assets.oneclick.es/M2_G_3_18.svg\" width=\"300\"&gt;&lt;/img&gt;&lt;/div&gt;",
                "function": "",
                "incorrect": true
            },
            {
                "name": "A3",
                "label": "&lt;div style=\"display:flex; justify-content:center;\"&gt;&lt;img src=\"https://blueberry-assets.oneclick.es/M2_G_3_19.svg\" width=\"300\"&gt;&lt;/img&gt;&lt;/div&gt;",
                "function": "",
                "incorrect": true
            }
        ],
        "uniques": true
    },
    "algorithm": {
        "name": "trueFalse",
        "template": "Multiple choice – standard",
        "params": {
            "countCorrect": 1,
            "countIncorrect": 2,
            "showCheckIcon": false,
            "columns": 3
        }
    }
}</v>
      </c>
      <c r="AA471" s="14" t="s">
        <v>2075</v>
      </c>
      <c r="AB471" s="12" t="str">
        <f t="shared" si="2"/>
        <v>M2-G-3a-E-2</v>
      </c>
      <c r="AC471" s="12" t="str">
        <f t="shared" si="3"/>
        <v>M2-G-3a-E-2-EN</v>
      </c>
      <c r="AD471" s="10" t="s">
        <v>46</v>
      </c>
      <c r="AE471" s="18"/>
      <c r="AF471" s="18"/>
      <c r="AG471" s="10" t="s">
        <v>48</v>
      </c>
    </row>
    <row r="472" ht="75.0" customHeight="1">
      <c r="A472" s="6" t="s">
        <v>2049</v>
      </c>
      <c r="B472" s="6" t="s">
        <v>2050</v>
      </c>
      <c r="C472" s="18" t="s">
        <v>54</v>
      </c>
      <c r="D472" s="7" t="s">
        <v>35</v>
      </c>
      <c r="E472" s="6"/>
      <c r="F472" s="8" t="s">
        <v>2076</v>
      </c>
      <c r="G472" s="9"/>
      <c r="H472" s="9"/>
      <c r="I472" s="6" t="s">
        <v>696</v>
      </c>
      <c r="J472" s="10" t="s">
        <v>38</v>
      </c>
      <c r="K472" s="9" t="s">
        <v>660</v>
      </c>
      <c r="L472" s="8" t="s">
        <v>2077</v>
      </c>
      <c r="M472" s="28" t="s">
        <v>41</v>
      </c>
      <c r="N472" s="49" t="s">
        <v>2078</v>
      </c>
      <c r="O472" s="49" t="s">
        <v>2079</v>
      </c>
      <c r="P472" s="17"/>
      <c r="Q472" s="18"/>
      <c r="R472" s="17"/>
      <c r="S472" s="17"/>
      <c r="T472" s="17"/>
      <c r="U472" s="17"/>
      <c r="V472" s="17"/>
      <c r="W472" s="17"/>
      <c r="X472" s="18"/>
      <c r="Y472" s="10" t="s">
        <v>1942</v>
      </c>
      <c r="Z472" s="11" t="str">
        <f t="shared" si="1"/>
        <v>{
    "id": "M2-G-3a-E-3-EN",
    "stimulus": "&lt;p&gt;Which spacecraft has internal symmetry? Select it.&lt;/p&gt;",
    "hint":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"feedback": "&lt;p&gt;Figures with internal symmetry comply with the following:&lt;/p&gt;&lt;div style=\"display:flex; justify-content:center;\"&gt;&lt;div class=\"lemo-fixed-to-responsive\" style=\"max-width: 300px;max-height: 300px;position: relative;width: 100%;display: inline-block;\"&gt;&lt;img src=\"https://blueberry-assets.oneclick.es/M2_G_3_1.svg\" alt=\"\" tabindex=\"0\"&gt;&lt;/img&gt;&lt;div class=\"lemo-graphie-container\" style=\"position: absolute;top: 0;left: 0;width: 100%;height: 100%;\"&gt;&lt;div class=\"lemo-graphie\" style=\"position: relative; width: 100%; height: 100%;\"&gt;&lt;span class=\"lemo-graphie-label\" style=\"position: absolute; left: 34.3825%; top: 92.2411%;\"&gt;Symmetry axis&lt;/span&gt;&lt;/div&gt;&lt;/div&gt;&lt;/div&gt;&lt;/div&gt;",
    "seed": {
        "parameters": [],
        "calculated": [
            {
                "name": "A1",
                "label": "&lt;div style=\"display:flex; justify-content:center;\"&gt;&lt;img src=\"https://blueberry-assets.oneclick.es/M2_G_3_20.svg\" width=\"300\"&gt;&lt;/img&gt;&lt;/div&gt;",
                "function": ""
            },
            {
                "name": "A2",
                "label": "&lt;div style=\"display:flex; justify-content:center;\"&gt;&lt;img src=\"https://blueberry-assets.oneclick.es/M2_G_3_21.svg\" width=\"300\"&gt;&lt;/img&gt;&lt;/div&gt;",
                "function": "",
                "incorrect": true
            },
            {
                "name": "A3",
                "label": "&lt;div style=\"display:flex; justify-content:center;\"&gt;&lt;img src=\"https://blueberry-assets.oneclick.es/M2_G_3_22.svg\" width=\"300\"&gt;&lt;/img&gt;&lt;/div&gt;",
                "function": "",
                "incorrect": true
            }
        ],
        "uniques": true
    },
    "algorithm": {
        "name": "trueFalse",
        "template": "Multiple choice – standard",
        "params": {
            "countCorrect": 1,
            "countIncorrect": 2,
            "showCheckIcon": false,
            "columns": 3
        }
    }
}</v>
      </c>
      <c r="AA472" s="14" t="s">
        <v>2080</v>
      </c>
      <c r="AB472" s="12" t="str">
        <f t="shared" si="2"/>
        <v>M2-G-3a-E-3</v>
      </c>
      <c r="AC472" s="12" t="str">
        <f t="shared" si="3"/>
        <v>M2-G-3a-E-3-EN</v>
      </c>
      <c r="AD472" s="10" t="s">
        <v>46</v>
      </c>
      <c r="AE472" s="18"/>
      <c r="AF472" s="18"/>
      <c r="AG472" s="10" t="s">
        <v>48</v>
      </c>
    </row>
    <row r="473" ht="75.0" customHeight="1">
      <c r="A473" s="6" t="s">
        <v>2081</v>
      </c>
      <c r="B473" s="6" t="s">
        <v>2082</v>
      </c>
      <c r="C473" s="18" t="s">
        <v>34</v>
      </c>
      <c r="D473" s="7" t="s">
        <v>35</v>
      </c>
      <c r="E473" s="6"/>
      <c r="F473" s="8" t="s">
        <v>2083</v>
      </c>
      <c r="G473" s="9"/>
      <c r="H473" s="9"/>
      <c r="I473" s="6" t="s">
        <v>696</v>
      </c>
      <c r="J473" s="6" t="s">
        <v>38</v>
      </c>
      <c r="K473" s="9" t="s">
        <v>660</v>
      </c>
      <c r="L473" s="9" t="s">
        <v>2084</v>
      </c>
      <c r="M473" s="28" t="s">
        <v>41</v>
      </c>
      <c r="N473" s="50" t="s">
        <v>2085</v>
      </c>
      <c r="O473" s="50" t="s">
        <v>2085</v>
      </c>
      <c r="P473" s="17"/>
      <c r="Q473" s="18"/>
      <c r="R473" s="17"/>
      <c r="S473" s="17"/>
      <c r="T473" s="17"/>
      <c r="U473" s="17"/>
      <c r="V473" s="17"/>
      <c r="W473" s="17"/>
      <c r="X473" s="18"/>
      <c r="Y473" s="10" t="s">
        <v>1942</v>
      </c>
      <c r="Z473" s="11" t="str">
        <f t="shared" si="1"/>
        <v>{
    "id": "M2-G-3b-I-1-EN",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src=\"https://blueberry-assets.oneclick.es/M2_G_3b_2.svg\" width=\"300\"&gt;&lt;/img&gt;&lt;/div&gt;",
                "function": ""
            },
            {
                "name": "A2",
                "label": "&lt;div style=\"display:flex; justify-content:center;\"&gt;&lt;img src=\"https://blueberry-assets.oneclick.es/M2_G_3b_3.svg\" width=\"300\"&gt;&lt;/img&gt;&lt;/div&gt;",
                "function": "",
                "incorrect": true
            },
            {
                "name": "A3",
                "label": "&lt;div style=\"display:flex; justify-content:center;\"&gt;&lt;img src=\"https://blueberry-assets.oneclick.es/M2_G_3b_4.svg\" width=\"300\"&gt;&lt;/img&gt;&lt;/div&gt;",
                "function": "",
                "incorrect": true
            }
        ],
        "uniques": true
    },
    "algorithm": {
        "name": "trueFalse",
        "template": "Multiple choice – standard",
        "params": {
            "countCorrect": 1,
            "countIncorrect": 2,
            "showCheckIcon": false,
            "columns": 3
        }
    }
}</v>
      </c>
      <c r="AA473" s="14" t="s">
        <v>2086</v>
      </c>
      <c r="AB473" s="12" t="str">
        <f t="shared" si="2"/>
        <v>M2-G-3b-I-1</v>
      </c>
      <c r="AC473" s="12" t="str">
        <f t="shared" si="3"/>
        <v>M2-G-3b-I-1-EN</v>
      </c>
      <c r="AD473" s="10" t="s">
        <v>46</v>
      </c>
      <c r="AE473" s="18"/>
      <c r="AF473" s="18"/>
      <c r="AG473" s="10" t="s">
        <v>48</v>
      </c>
    </row>
    <row r="474" ht="75.0" customHeight="1">
      <c r="A474" s="6" t="s">
        <v>2081</v>
      </c>
      <c r="B474" s="6" t="s">
        <v>2082</v>
      </c>
      <c r="C474" s="18" t="s">
        <v>34</v>
      </c>
      <c r="D474" s="10" t="s">
        <v>35</v>
      </c>
      <c r="E474" s="6"/>
      <c r="F474" s="8" t="s">
        <v>2087</v>
      </c>
      <c r="G474" s="9"/>
      <c r="H474" s="9"/>
      <c r="I474" s="6" t="s">
        <v>696</v>
      </c>
      <c r="J474" s="6" t="s">
        <v>38</v>
      </c>
      <c r="K474" s="9" t="s">
        <v>660</v>
      </c>
      <c r="L474" s="9" t="s">
        <v>2088</v>
      </c>
      <c r="M474" s="28" t="s">
        <v>41</v>
      </c>
      <c r="N474" s="50" t="s">
        <v>2085</v>
      </c>
      <c r="O474" s="50" t="s">
        <v>2085</v>
      </c>
      <c r="P474" s="17"/>
      <c r="Q474" s="18"/>
      <c r="R474" s="17"/>
      <c r="S474" s="17"/>
      <c r="T474" s="17"/>
      <c r="U474" s="17"/>
      <c r="V474" s="17"/>
      <c r="W474" s="17"/>
      <c r="X474" s="18"/>
      <c r="Y474" s="10" t="s">
        <v>1942</v>
      </c>
      <c r="Z474" s="11" t="str">
        <f t="shared" si="1"/>
        <v>{
    "id": "M2-G-3b-I-2-EN",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src=\"https://blueberry-assets.oneclick.es/M2_G_3b_5.svg\" width=\"300\"&gt;&lt;/img&gt;&lt;/div&gt;",
                "function": ""
            },
            {
                "name": "A2",
                "label": "&lt;div style=\"display:flex; justify-content:center;\"&gt;&lt;img src=\"https://blueberry-assets.oneclick.es/M2_G_3b_6.svg\" width=\"300\"&gt;&lt;/img&gt;&lt;/div&gt;",
                "function": "",
                "incorrect": true
            },
            {
                "name": "A3",
                "label": "&lt;div style=\"display:flex; justify-content:center;\"&gt;&lt;img src=\"https://blueberry-assets.oneclick.es/M2_G_3b_7.svg\" width=\"300\"&gt;&lt;/img&gt;&lt;/div&gt;",
                "function": "",
                "incorrect": true
            }
        ],
        "uniques": true
    },
    "algorithm": {
        "name": "trueFalse",
        "template": "Multiple choice – standard",
        "params": {
            "countCorrect": 1,
            "countIncorrect": 2,
            "showCheckIcon": false,
            "columns": 3
        }
    }
}</v>
      </c>
      <c r="AA474" s="14" t="s">
        <v>2089</v>
      </c>
      <c r="AB474" s="12" t="str">
        <f t="shared" si="2"/>
        <v>M2-G-3b-I-2</v>
      </c>
      <c r="AC474" s="12" t="str">
        <f t="shared" si="3"/>
        <v>M2-G-3b-I-2-EN</v>
      </c>
      <c r="AD474" s="10" t="s">
        <v>46</v>
      </c>
      <c r="AE474" s="18"/>
      <c r="AF474" s="18"/>
      <c r="AG474" s="10" t="s">
        <v>48</v>
      </c>
    </row>
    <row r="475" ht="75.0" customHeight="1">
      <c r="A475" s="6" t="s">
        <v>2081</v>
      </c>
      <c r="B475" s="6" t="s">
        <v>2082</v>
      </c>
      <c r="C475" s="18" t="s">
        <v>34</v>
      </c>
      <c r="D475" s="10" t="s">
        <v>35</v>
      </c>
      <c r="E475" s="6"/>
      <c r="F475" s="8" t="s">
        <v>2090</v>
      </c>
      <c r="G475" s="9"/>
      <c r="H475" s="9"/>
      <c r="I475" s="6" t="s">
        <v>696</v>
      </c>
      <c r="J475" s="6" t="s">
        <v>38</v>
      </c>
      <c r="K475" s="9" t="s">
        <v>660</v>
      </c>
      <c r="L475" s="9" t="s">
        <v>2091</v>
      </c>
      <c r="M475" s="28" t="s">
        <v>41</v>
      </c>
      <c r="N475" s="50" t="s">
        <v>2085</v>
      </c>
      <c r="O475" s="50" t="s">
        <v>2085</v>
      </c>
      <c r="P475" s="17"/>
      <c r="Q475" s="18"/>
      <c r="R475" s="17"/>
      <c r="S475" s="17"/>
      <c r="T475" s="17"/>
      <c r="U475" s="17"/>
      <c r="V475" s="17"/>
      <c r="W475" s="17"/>
      <c r="X475" s="18"/>
      <c r="Y475" s="10" t="s">
        <v>1942</v>
      </c>
      <c r="Z475" s="11" t="str">
        <f t="shared" si="1"/>
        <v>{
    "id": "M2-G-3b-I-3-EN",
    "stimulus": "&lt;p&gt;Which image shows symmetry? Select it.&lt;/p&gt;",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src=\"https://blueberry-assets.oneclick.es/M2_G_3b_8.svg\" width=\"300\"&gt;&lt;/img&gt;&lt;/div&gt;",
                "function": ""
            },
            {
                "name": "A2",
                "label": "&lt;div style=\"display:flex; justify-content:center;\"&gt;&lt;img src=\"https://blueberry-assets.oneclick.es/M2_G_3b_9.svg\" width=\"300\"&gt;&lt;/img&gt;&lt;/div&gt;",
                "function": "",
                "incorrect": true
            },
            {
                "name": "A3",
                "label": "&lt;div style=\"display:flex; justify-content:center;\"&gt;&lt;img src=\"https://blueberry-assets.oneclick.es/M2_G_3b_10.svg\" width=\"300\"&gt;&lt;/img&gt;&lt;/div&gt;",
                "function": "",
                "incorrect": true
            }
        ],
        "uniques": true
    },
    "algorithm": {
        "name": "trueFalse",
        "template": "Multiple choice – standard",
        "params": {
            "countCorrect": 1,
            "countIncorrect": 2,
            "showCheckIcon": false,
            "columns": 3
        }
    }
}</v>
      </c>
      <c r="AA475" s="14" t="s">
        <v>2092</v>
      </c>
      <c r="AB475" s="12" t="str">
        <f t="shared" si="2"/>
        <v>M2-G-3b-I-3</v>
      </c>
      <c r="AC475" s="12" t="str">
        <f t="shared" si="3"/>
        <v>M2-G-3b-I-3-EN</v>
      </c>
      <c r="AD475" s="10" t="s">
        <v>46</v>
      </c>
      <c r="AE475" s="18"/>
      <c r="AF475" s="18"/>
      <c r="AG475" s="10" t="s">
        <v>48</v>
      </c>
    </row>
    <row r="476" ht="75.0" customHeight="1">
      <c r="A476" s="6" t="s">
        <v>2081</v>
      </c>
      <c r="B476" s="6" t="s">
        <v>2082</v>
      </c>
      <c r="C476" s="18" t="s">
        <v>54</v>
      </c>
      <c r="D476" s="10" t="s">
        <v>35</v>
      </c>
      <c r="E476" s="6"/>
      <c r="F476" s="8" t="s">
        <v>2093</v>
      </c>
      <c r="G476" s="30"/>
      <c r="H476" s="30"/>
      <c r="I476" s="18" t="s">
        <v>696</v>
      </c>
      <c r="J476" s="18" t="s">
        <v>38</v>
      </c>
      <c r="K476" s="30" t="s">
        <v>660</v>
      </c>
      <c r="L476" s="30" t="s">
        <v>2094</v>
      </c>
      <c r="M476" s="28" t="s">
        <v>41</v>
      </c>
      <c r="N476" s="50" t="s">
        <v>2085</v>
      </c>
      <c r="O476" s="50" t="s">
        <v>2085</v>
      </c>
      <c r="P476" s="17"/>
      <c r="Q476" s="18"/>
      <c r="R476" s="17"/>
      <c r="S476" s="17"/>
      <c r="T476" s="17"/>
      <c r="U476" s="17"/>
      <c r="V476" s="17"/>
      <c r="W476" s="17"/>
      <c r="X476" s="18"/>
      <c r="Y476" s="10" t="s">
        <v>1942</v>
      </c>
      <c r="Z476" s="11" t="str">
        <f t="shared" si="1"/>
        <v>{
    "id": "M2-G-3b-E-1-EN",
    "stimulus": "&lt;p&gt;In the park in front of Albert's house you see trees like these. Select the one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src=\"https://blueberry-assets.oneclick.es/M2_G_3b_11.svg\" width=\"300\"&gt;&lt;/img&gt;&lt;/div&gt;",
                "function": ""
            },
            {
                "name": "A2",
                "label": "&lt;div style=\"display:flex; justify-content:center;\"&gt;&lt;img src=\"https://blueberry-assets.oneclick.es/M2_G_3b_12.svg\" width=\"300\"&gt;&lt;/img&gt;&lt;/div&gt;",
                "function": "",
                "incorrect": true
            },
            {
                "name": "A3",
                "label": "&lt;div style=\"display:flex; justify-content:center;\"&gt;&lt;img src=\"https://blueberry-assets.oneclick.es/M2_G_3b_13.svg\" width=\"300\"&gt;&lt;/img&gt;&lt;/div&gt;",
                "function": "",
                "incorrect": true
            }
        ],
        "uniques": true
    },
    "algorithm": {
        "name": "trueFalse",
        "template": "Multiple choice – standard",
        "params": {
            "countCorrect": 1,
            "countIncorrect": 2,
            "showCheckIcon": false,
            "columns": 3
        }
    }
}</v>
      </c>
      <c r="AA476" s="14" t="s">
        <v>2095</v>
      </c>
      <c r="AB476" s="12" t="str">
        <f t="shared" si="2"/>
        <v>M2-G-3b-E-1</v>
      </c>
      <c r="AC476" s="12" t="str">
        <f t="shared" si="3"/>
        <v>M2-G-3b-E-1-EN</v>
      </c>
      <c r="AD476" s="10" t="s">
        <v>46</v>
      </c>
      <c r="AE476" s="18"/>
      <c r="AF476" s="18"/>
      <c r="AG476" s="10" t="s">
        <v>48</v>
      </c>
    </row>
    <row r="477" ht="75.0" customHeight="1">
      <c r="A477" s="6" t="s">
        <v>2081</v>
      </c>
      <c r="B477" s="6" t="s">
        <v>2082</v>
      </c>
      <c r="C477" s="18" t="s">
        <v>54</v>
      </c>
      <c r="D477" s="10" t="s">
        <v>35</v>
      </c>
      <c r="E477" s="6"/>
      <c r="F477" s="8" t="s">
        <v>2096</v>
      </c>
      <c r="G477" s="9"/>
      <c r="H477" s="9"/>
      <c r="I477" s="6" t="s">
        <v>696</v>
      </c>
      <c r="J477" s="6" t="s">
        <v>38</v>
      </c>
      <c r="K477" s="9" t="s">
        <v>660</v>
      </c>
      <c r="L477" s="8" t="s">
        <v>2097</v>
      </c>
      <c r="M477" s="28" t="s">
        <v>41</v>
      </c>
      <c r="N477" s="50" t="s">
        <v>2085</v>
      </c>
      <c r="O477" s="50" t="s">
        <v>2085</v>
      </c>
      <c r="P477" s="17"/>
      <c r="Q477" s="18"/>
      <c r="R477" s="17"/>
      <c r="S477" s="17"/>
      <c r="T477" s="17"/>
      <c r="U477" s="17"/>
      <c r="V477" s="17"/>
      <c r="W477" s="17"/>
      <c r="X477" s="18"/>
      <c r="Y477" s="10" t="s">
        <v>1942</v>
      </c>
      <c r="Z477" s="11" t="str">
        <f t="shared" si="1"/>
        <v>{
    "id": "M2-G-3b-E-2-EN",
    "stimulus": "&lt;p&gt;These are some of the pieces used in chess. Select the one that &lt;b&gt;does not&lt;/b&gt; have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src=\"https://blueberry-assets.oneclick.es/M2_G_3b_14.svg\" width=\"300\"&gt;&lt;/img&gt;&lt;/div&gt;",
                "function": ""
            },
            {
                "name": "A2",
                "label": "&lt;div style=\"display:flex; justify-content:center;\"&gt;&lt;img src=\"https://blueberry-assets.oneclick.es/M2_G_3b_15.svg\" width=\"300\"&gt;&lt;/img&gt;&lt;/div&gt;",
                "function": "",
                "incorrect": true
            },
            {
                "name": "A3",
                "label": "&lt;div style=\"display:flex; justify-content:center;\"&gt;&lt;img src=\"https://blueberry-assets.oneclick.es/M2_G_3b_16.svg\" width=\"300\"&gt;&lt;/img&gt;&lt;/div&gt;",
                "function": "",
                "incorrect": true
            }
        ],
        "uniques": true
    },
    "algorithm": {
        "name": "trueFalse",
        "template": "Multiple choice – standard",
        "params": {
            "countCorrect": 1,
            "countIncorrect": 2,
            "showCheckIcon": false,
            "columns": 3
        }
    }
}</v>
      </c>
      <c r="AA477" s="14" t="s">
        <v>2098</v>
      </c>
      <c r="AB477" s="12" t="str">
        <f t="shared" si="2"/>
        <v>M2-G-3b-E-2</v>
      </c>
      <c r="AC477" s="12" t="str">
        <f t="shared" si="3"/>
        <v>M2-G-3b-E-2-EN</v>
      </c>
      <c r="AD477" s="10" t="s">
        <v>46</v>
      </c>
      <c r="AE477" s="18"/>
      <c r="AF477" s="18"/>
      <c r="AG477" s="10" t="s">
        <v>48</v>
      </c>
    </row>
    <row r="478" ht="75.0" customHeight="1">
      <c r="A478" s="6" t="s">
        <v>2081</v>
      </c>
      <c r="B478" s="6" t="s">
        <v>2082</v>
      </c>
      <c r="C478" s="18" t="s">
        <v>54</v>
      </c>
      <c r="D478" s="10" t="s">
        <v>35</v>
      </c>
      <c r="E478" s="6"/>
      <c r="F478" s="8" t="s">
        <v>2099</v>
      </c>
      <c r="G478" s="9"/>
      <c r="H478" s="9"/>
      <c r="I478" s="6" t="s">
        <v>696</v>
      </c>
      <c r="J478" s="6" t="s">
        <v>38</v>
      </c>
      <c r="K478" s="9" t="s">
        <v>660</v>
      </c>
      <c r="L478" s="8" t="s">
        <v>2100</v>
      </c>
      <c r="M478" s="28" t="s">
        <v>41</v>
      </c>
      <c r="N478" s="50" t="s">
        <v>2085</v>
      </c>
      <c r="O478" s="50" t="s">
        <v>2085</v>
      </c>
      <c r="P478" s="17"/>
      <c r="Q478" s="18"/>
      <c r="R478" s="17"/>
      <c r="S478" s="17"/>
      <c r="T478" s="17"/>
      <c r="U478" s="17"/>
      <c r="V478" s="17"/>
      <c r="W478" s="17"/>
      <c r="X478" s="18"/>
      <c r="Y478" s="10" t="s">
        <v>1942</v>
      </c>
      <c r="Z478" s="11" t="str">
        <f t="shared" si="1"/>
        <v>{
    "id": "M2-G-3b-E-3-EN",
    "stimulus": "&lt;p&gt;The 2nd graders want to make a mural with their handprints in these positions. Select the hands with symmetry.&lt;/p&gt;",
    "hint":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"feedback": "&lt;div style=\"display:flex; justify-content:center;\"&gt;&lt;div class=\"lemo-fixed-to-responsive\" style=\"max-width: 300px;max-height: 125px;position: relative;width: 100%;display: inline-block;\"&gt;&lt;img src=\"https://blueberry-assets.oneclick.es/M2_G_3b_1.svg\" alt=\"\" tabindex=\"0\"&gt;&lt;/img&gt;&lt;div class=\"lemo-graphie-container\" style=\"position: absolute;top: 0;left: 0;width: 100%;height: 100%;\"&gt;&lt;div class=\"lemo-graphie\" style=\"position: relative; width: 100%; height: 100%;\"&gt;&lt;span class=\"lemo-graphie-label\" style=\"position: absolute; left: 3.4524%; top: 0%;\"&gt;Symmetry axis&lt;/span&gt;&lt;span class=\"lemo-graphie-label\" style=\"position: absolute; left: 56.6893%; top: 0%;\"&gt;Symmetry axis&lt;/span&gt;&lt;/div&gt;&lt;/div&gt;&lt;/div&gt;&lt;/div&gt;",
    "seed": {
        "parameters": [],
        "calculated": [
            {
                "name": "A1",
                "label": "&lt;div style=\"display:flex; justify-content:center;\"&gt;&lt;img src=\"https://blueberry-assets.oneclick.es/M2_G_3b_17.svg\" width=\"300\"&gt;&lt;/img&gt;&lt;/div&gt;",
                "function": ""
            },
            {
                "name": "A2",
                "label": "&lt;div style=\"display:flex; justify-content:center;\"&gt;&lt;img src=\"https://blueberry-assets.oneclick.es/M2_G_3b_18.svg\" width=\"300\"&gt;&lt;/img&gt;&lt;/div&gt;",
                "function": "",
                "incorrect": true
            },
            {
                "name": "A3",
                "label": "&lt;div style=\"display:flex; justify-content:center;\"&gt;&lt;img src=\"https://blueberry-assets.oneclick.es/M2_G_3b_19.svg\" width=\"300\"&gt;&lt;/img&gt;&lt;/div&gt;",
                "function": "",
                "incorrect": true
            }
        ],
        "uniques": true
    },
    "algorithm": {
        "name": "trueFalse",
        "template": "Multiple choice – standard",
        "params": {
            "countCorrect": 1,
            "countIncorrect": 2,
            "showCheckIcon": false,
            "columns": 3
        }
    }
}</v>
      </c>
      <c r="AA478" s="14" t="s">
        <v>2101</v>
      </c>
      <c r="AB478" s="12" t="str">
        <f t="shared" si="2"/>
        <v>M2-G-3b-E-3</v>
      </c>
      <c r="AC478" s="12" t="str">
        <f t="shared" si="3"/>
        <v>M2-G-3b-E-3-EN</v>
      </c>
      <c r="AD478" s="10" t="s">
        <v>46</v>
      </c>
      <c r="AE478" s="18"/>
      <c r="AF478" s="18"/>
      <c r="AG478" s="10" t="s">
        <v>48</v>
      </c>
    </row>
    <row r="479" ht="75.0" customHeight="1">
      <c r="A479" s="6" t="s">
        <v>2102</v>
      </c>
      <c r="B479" s="6" t="s">
        <v>2103</v>
      </c>
      <c r="C479" s="18" t="s">
        <v>34</v>
      </c>
      <c r="D479" s="7" t="s">
        <v>35</v>
      </c>
      <c r="E479" s="6"/>
      <c r="F479" s="8" t="s">
        <v>2104</v>
      </c>
      <c r="G479" s="9"/>
      <c r="H479" s="9"/>
      <c r="I479" s="6" t="s">
        <v>696</v>
      </c>
      <c r="J479" s="6" t="s">
        <v>38</v>
      </c>
      <c r="K479" s="8" t="s">
        <v>2105</v>
      </c>
      <c r="L479" s="9"/>
      <c r="M479" s="28" t="s">
        <v>41</v>
      </c>
      <c r="N479" s="8" t="s">
        <v>2106</v>
      </c>
      <c r="O479" s="8" t="s">
        <v>2107</v>
      </c>
      <c r="P479" s="17"/>
      <c r="Q479" s="18"/>
      <c r="R479" s="17"/>
      <c r="S479" s="17"/>
      <c r="T479" s="17"/>
      <c r="U479" s="17"/>
      <c r="V479" s="17"/>
      <c r="W479" s="17"/>
      <c r="X479" s="18"/>
      <c r="Y479" s="10" t="s">
        <v>1942</v>
      </c>
      <c r="Z479" s="11" t="str">
        <f t="shared" si="1"/>
        <v>{
    "id": "M2-G-3c-I-1-EN",
    "stimulus": "&lt;p&gt;Look at the image and select how many units the house on the right has been moved.&lt;/p&gt;&lt;div style=\"display:flex; justify-content:center;\"&gt;&lt;img src=\"https://blueberry-assets.oneclick.es/M2_G_3c_1.svg\" width=\"300\"&gt;&lt;/img&gt;&lt;/div&gt;",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"10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79" s="14" t="s">
        <v>2108</v>
      </c>
      <c r="AB479" s="12" t="str">
        <f t="shared" si="2"/>
        <v>M2-G-3c-I-1</v>
      </c>
      <c r="AC479" s="12" t="str">
        <f t="shared" si="3"/>
        <v>M2-G-3c-I-1-EN</v>
      </c>
      <c r="AD479" s="10" t="s">
        <v>46</v>
      </c>
      <c r="AE479" s="18"/>
      <c r="AF479" s="18"/>
      <c r="AG479" s="10" t="s">
        <v>48</v>
      </c>
    </row>
    <row r="480" ht="75.0" customHeight="1">
      <c r="A480" s="6" t="s">
        <v>2102</v>
      </c>
      <c r="B480" s="6" t="s">
        <v>2103</v>
      </c>
      <c r="C480" s="18" t="s">
        <v>34</v>
      </c>
      <c r="D480" s="7" t="s">
        <v>35</v>
      </c>
      <c r="E480" s="6"/>
      <c r="F480" s="8" t="s">
        <v>2109</v>
      </c>
      <c r="G480" s="9"/>
      <c r="H480" s="9"/>
      <c r="I480" s="6" t="s">
        <v>696</v>
      </c>
      <c r="J480" s="6" t="s">
        <v>38</v>
      </c>
      <c r="K480" s="8" t="s">
        <v>2110</v>
      </c>
      <c r="L480" s="8"/>
      <c r="M480" s="28" t="s">
        <v>41</v>
      </c>
      <c r="N480" s="8" t="s">
        <v>2106</v>
      </c>
      <c r="O480" s="8" t="s">
        <v>2107</v>
      </c>
      <c r="P480" s="17"/>
      <c r="Q480" s="18"/>
      <c r="R480" s="17"/>
      <c r="S480" s="17"/>
      <c r="T480" s="17"/>
      <c r="U480" s="17"/>
      <c r="V480" s="17"/>
      <c r="W480" s="17"/>
      <c r="X480" s="18"/>
      <c r="Y480" s="10" t="s">
        <v>1942</v>
      </c>
      <c r="Z480" s="11" t="str">
        <f t="shared" si="1"/>
        <v>{
    "id": "M2-G-3c-I-2-EN",
    "stimulus": "&lt;p&gt;Look at the image and select how many units the robot has moved to the left.&lt;/p&gt;&lt;div style=\"display:flex; justify-content:center;\"&gt;&lt;img src=\"https://blueberry-assets.oneclick.es/M2_G_3c_2.svg\" width=\"300\"&gt;&lt;/img&gt;&lt;/div&gt;&lt;/p&gt;",
    "hint": "&lt;p&gt;Count the number of squares between the same point in both images.&lt;/p&gt;",
    "feedback": "&lt;p&gt;A translated image is one that is moved from its original position by certain units, which are equivalent to squares in the grid.&lt;/p&gt;",
    "seed": {
        "parameters": [
            {
                "name": "Q2",
                "label": null,
                "list": [
                    4,
                    5,
                    6
                ]
            },
            {
                "name": "Q3",
                "label": null,
                "list": [
                    4,
                    5,
                    6
                ]
            },
            {
                "name": "Q4",
                "label": null,
                "list": [
                    4,
                    5,
                    6
                ]
            }
        ],
        "calculated": [
            {
                "name": "A1",
                "label": "8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80" s="14" t="s">
        <v>2111</v>
      </c>
      <c r="AB480" s="12" t="str">
        <f t="shared" si="2"/>
        <v>M2-G-3c-I-2</v>
      </c>
      <c r="AC480" s="12" t="str">
        <f t="shared" si="3"/>
        <v>M2-G-3c-I-2-EN</v>
      </c>
      <c r="AD480" s="10" t="s">
        <v>46</v>
      </c>
      <c r="AE480" s="18"/>
      <c r="AF480" s="18"/>
      <c r="AG480" s="10" t="s">
        <v>48</v>
      </c>
    </row>
    <row r="481" ht="75.0" customHeight="1">
      <c r="A481" s="6" t="s">
        <v>2102</v>
      </c>
      <c r="B481" s="6" t="s">
        <v>2103</v>
      </c>
      <c r="C481" s="18" t="s">
        <v>34</v>
      </c>
      <c r="D481" s="7" t="s">
        <v>35</v>
      </c>
      <c r="E481" s="6"/>
      <c r="F481" s="8" t="s">
        <v>2112</v>
      </c>
      <c r="G481" s="9"/>
      <c r="H481" s="9"/>
      <c r="I481" s="6" t="s">
        <v>696</v>
      </c>
      <c r="J481" s="6" t="s">
        <v>38</v>
      </c>
      <c r="K481" s="8" t="s">
        <v>2113</v>
      </c>
      <c r="L481" s="9"/>
      <c r="M481" s="28" t="s">
        <v>41</v>
      </c>
      <c r="N481" s="8" t="s">
        <v>2106</v>
      </c>
      <c r="O481" s="8" t="s">
        <v>2107</v>
      </c>
      <c r="P481" s="17"/>
      <c r="Q481" s="18"/>
      <c r="R481" s="17"/>
      <c r="S481" s="17"/>
      <c r="T481" s="17"/>
      <c r="U481" s="17"/>
      <c r="V481" s="17"/>
      <c r="W481" s="17"/>
      <c r="X481" s="18"/>
      <c r="Y481" s="10" t="s">
        <v>1942</v>
      </c>
      <c r="Z481" s="11" t="str">
        <f t="shared" si="1"/>
        <v>{
    "id": "M2-G-3c-I-3-EN",
    "stimulus": "&lt;p&gt;Look at the image and select how many units the train has moved down.&lt;/p&gt;&lt;div style=\"display:flex; justify-content:center;\"&gt;&lt;img src=\"https://blueberry-assets.oneclick.es/M2_G_3c_3.svg\" width=\"300\"&gt;&lt;/img&gt;&lt;/div&gt;&lt;/p&gt;",
    "template": "",
    "hint": "&lt;p&gt;Count the number of squares between the same point in both images.&lt;/p&gt;",
    "feedback": "&lt;p&gt;A translated image is one that is moved from its original position by certain units, which are equivalent to squares in the grid.&lt;/p&gt;",
    "seed": {
        "parameters": [
            {
                "name": "Q2",
                "label": null,
                "list": [
                    6,
                    5,
                    7
                ]
            },
            {
                "name": "Q3",
                "label": null,
                "list": [
                    6,
                    5,
                    7
                ]
            },
            {
                "name": "Q4",
                "label": null,
                "list": [
                    6,
                    5,
                    7
                ]
            }
        ],
        "calculated": [
            {
                "name": "A1",
                "label": "4 units",
                "function": "",
                "group": 1
            },
            {
                "name": "A2",
                "label": "{{Q2}} units",
                "function": "",
                "group": 1,
                "incorrect": true
            },
            {
                "name": "A3",
                "label": "{{Q3}} units",
                "function": "",
                "group": 1,
                "incorrect": true
            },
            {
                "name": "A4",
                "label": "{{Q4}} units",
                "function": "",
                "group": 1,
                "incorrect": true
            }
        ],
        "uniques": true
    },
    "algorithm": {
        "name": "trueFalse",
        "template": "Multiple choice – standard",
        "params": {
            "countCorrect": 1,
            "countIncorrect": 2,
            "showCheckIcon": false,
            "columns": 3
        }
    }
}</v>
      </c>
      <c r="AA481" s="14" t="s">
        <v>2114</v>
      </c>
      <c r="AB481" s="12" t="str">
        <f t="shared" si="2"/>
        <v>M2-G-3c-I-3</v>
      </c>
      <c r="AC481" s="12" t="str">
        <f t="shared" si="3"/>
        <v>M2-G-3c-I-3-EN</v>
      </c>
      <c r="AD481" s="10" t="s">
        <v>46</v>
      </c>
      <c r="AE481" s="18"/>
      <c r="AF481" s="18"/>
      <c r="AG481" s="10" t="s">
        <v>48</v>
      </c>
    </row>
    <row r="482" ht="75.0" customHeight="1">
      <c r="A482" s="6" t="s">
        <v>2115</v>
      </c>
      <c r="B482" s="6" t="s">
        <v>2116</v>
      </c>
      <c r="C482" s="18" t="s">
        <v>34</v>
      </c>
      <c r="D482" s="7" t="s">
        <v>35</v>
      </c>
      <c r="E482" s="10"/>
      <c r="F482" s="8" t="s">
        <v>2117</v>
      </c>
      <c r="G482" s="9"/>
      <c r="H482" s="9"/>
      <c r="I482" s="6" t="s">
        <v>696</v>
      </c>
      <c r="J482" s="6" t="s">
        <v>2118</v>
      </c>
      <c r="K482" s="9" t="s">
        <v>660</v>
      </c>
      <c r="L482" s="9" t="s">
        <v>660</v>
      </c>
      <c r="M482" s="18" t="s">
        <v>41</v>
      </c>
      <c r="N482" s="9" t="s">
        <v>2119</v>
      </c>
      <c r="O482" s="9" t="s">
        <v>2119</v>
      </c>
      <c r="P482" s="17"/>
      <c r="Q482" s="18"/>
      <c r="R482" s="17"/>
      <c r="S482" s="17"/>
      <c r="T482" s="17"/>
      <c r="U482" s="17"/>
      <c r="V482" s="17"/>
      <c r="W482" s="17"/>
      <c r="X482" s="18"/>
      <c r="Y482" s="10" t="s">
        <v>1942</v>
      </c>
      <c r="Z482" s="11" t="str">
        <f t="shared" si="1"/>
        <v>{
    "id": "M2-G-5a-I-1-EN",
    "stimulus": "&lt;p&gt;A gardener wants to plant some rose bushes in the spot where these instructions say. Where is it?&lt;/p&gt;",
    "feedback": "&lt;p&gt;Go through the grid following the instructions.&lt;/p&gt;",
    "hint": "&lt;p&gt;Go through the grid following the instructions.&lt;/p&gt;",
    "algorithm": {
        "name": "pathway",
        "params": {
            "directions": 5,
            "icon": "https://lemonade-assets.oneclick.es/pathway/farmer.png",
            "background": "https://lemonade-assets.oneclick.es/pathway/bck2.png"
        }
    }
}</v>
      </c>
      <c r="AA482" s="14" t="s">
        <v>2120</v>
      </c>
      <c r="AB482" s="12" t="str">
        <f t="shared" si="2"/>
        <v>M2-G-5a-I-1</v>
      </c>
      <c r="AC482" s="12" t="str">
        <f t="shared" si="3"/>
        <v>M2-G-5a-I-1-EN</v>
      </c>
      <c r="AD482" s="10" t="s">
        <v>46</v>
      </c>
      <c r="AE482" s="18"/>
      <c r="AF482" s="10" t="s">
        <v>47</v>
      </c>
      <c r="AG482" s="10" t="s">
        <v>48</v>
      </c>
    </row>
    <row r="483" ht="75.0" customHeight="1">
      <c r="A483" s="6" t="s">
        <v>2115</v>
      </c>
      <c r="B483" s="6" t="s">
        <v>2116</v>
      </c>
      <c r="C483" s="10" t="s">
        <v>34</v>
      </c>
      <c r="D483" s="7" t="s">
        <v>35</v>
      </c>
      <c r="E483" s="10"/>
      <c r="F483" s="9" t="s">
        <v>2121</v>
      </c>
      <c r="G483" s="9"/>
      <c r="H483" s="9"/>
      <c r="I483" s="6" t="s">
        <v>696</v>
      </c>
      <c r="J483" s="6" t="s">
        <v>2118</v>
      </c>
      <c r="K483" s="9" t="s">
        <v>660</v>
      </c>
      <c r="L483" s="9" t="s">
        <v>660</v>
      </c>
      <c r="M483" s="18" t="s">
        <v>41</v>
      </c>
      <c r="N483" s="9" t="s">
        <v>2119</v>
      </c>
      <c r="O483" s="9" t="s">
        <v>2119</v>
      </c>
      <c r="P483" s="17"/>
      <c r="Q483" s="18"/>
      <c r="R483" s="17"/>
      <c r="S483" s="17"/>
      <c r="T483" s="17"/>
      <c r="U483" s="17"/>
      <c r="V483" s="17"/>
      <c r="W483" s="17"/>
      <c r="X483" s="18"/>
      <c r="Y483" s="10" t="s">
        <v>1942</v>
      </c>
      <c r="Z483" s="11" t="str">
        <f t="shared" si="1"/>
        <v>{
    "id": "M2-G-5a-I-2-EN",
    "stimulus": "&lt;p&gt;These instructions mark the spot where this pirate's treasure is buried. Help him find it.&lt;/p&gt;",
    "feedback": "&lt;p&gt;Go through the grid following the instructions.&lt;/p&gt;",
    "hint": "&lt;p&gt;Go through the grid following the instructions.&lt;/p&gt;",
    "algorithm": {
        "name": "pathway",
        "params": {
            "directions": 5,
            "icon": "https://lemonade-assets.oneclick.es/pathway/pirate.png",
            "background": "https://lemonade-assets.oneclick.es/pathway/bck1.png"
        }
    }
}</v>
      </c>
      <c r="AA483" s="14" t="s">
        <v>2122</v>
      </c>
      <c r="AB483" s="12" t="str">
        <f t="shared" si="2"/>
        <v>M2-G-5a-I-2</v>
      </c>
      <c r="AC483" s="12" t="str">
        <f t="shared" si="3"/>
        <v>M2-G-5a-I-2-EN</v>
      </c>
      <c r="AD483" s="10" t="s">
        <v>46</v>
      </c>
      <c r="AE483" s="18"/>
      <c r="AF483" s="10" t="s">
        <v>47</v>
      </c>
      <c r="AG483" s="10" t="s">
        <v>48</v>
      </c>
    </row>
    <row r="484" ht="75.0" customHeight="1">
      <c r="A484" s="6" t="s">
        <v>2115</v>
      </c>
      <c r="B484" s="6" t="s">
        <v>2116</v>
      </c>
      <c r="C484" s="10" t="s">
        <v>34</v>
      </c>
      <c r="D484" s="7" t="s">
        <v>35</v>
      </c>
      <c r="E484" s="10"/>
      <c r="F484" s="9" t="s">
        <v>2123</v>
      </c>
      <c r="G484" s="9"/>
      <c r="H484" s="9"/>
      <c r="I484" s="6" t="s">
        <v>696</v>
      </c>
      <c r="J484" s="6" t="s">
        <v>2118</v>
      </c>
      <c r="K484" s="9" t="s">
        <v>660</v>
      </c>
      <c r="L484" s="9" t="s">
        <v>660</v>
      </c>
      <c r="M484" s="18" t="s">
        <v>41</v>
      </c>
      <c r="N484" s="9" t="s">
        <v>2119</v>
      </c>
      <c r="O484" s="9" t="s">
        <v>2119</v>
      </c>
      <c r="P484" s="17"/>
      <c r="Q484" s="18"/>
      <c r="R484" s="17"/>
      <c r="S484" s="17"/>
      <c r="T484" s="17"/>
      <c r="U484" s="17"/>
      <c r="V484" s="17"/>
      <c r="W484" s="17"/>
      <c r="X484" s="18"/>
      <c r="Y484" s="10" t="s">
        <v>1942</v>
      </c>
      <c r="Z484" s="11" t="str">
        <f t="shared" si="1"/>
        <v>{
    "id": "M2-G-5a-I-3-EN",
    "stimulus": "&lt;p&gt;A construction worker has to change the tile to which these instructions direct. Help him find it&lt;/p&gt;",
    "feedback": "&lt;p&gt;Go through the grid following the instructions.&lt;/p&gt;",
    "hint": "Go through the grid following the instructions.",
    "algorithm": {
        "name": "pathway",
        "params": {
            "directions": 5,
            "icon": "https://lemonade-assets.oneclick.es/pathway/worker.png",
            "background": "https://lemonade-assets.oneclick.es/pathway/bck3.png"
        }
    }
}</v>
      </c>
      <c r="AA484" s="14" t="s">
        <v>2124</v>
      </c>
      <c r="AB484" s="12" t="str">
        <f t="shared" si="2"/>
        <v>M2-G-5a-I-3</v>
      </c>
      <c r="AC484" s="12" t="str">
        <f t="shared" si="3"/>
        <v>M2-G-5a-I-3-EN</v>
      </c>
      <c r="AD484" s="10" t="s">
        <v>46</v>
      </c>
      <c r="AE484" s="18"/>
      <c r="AF484" s="10" t="s">
        <v>47</v>
      </c>
      <c r="AG484" s="10" t="s">
        <v>48</v>
      </c>
    </row>
    <row r="485" ht="75.0" customHeight="1">
      <c r="A485" s="6" t="s">
        <v>2125</v>
      </c>
      <c r="B485" s="6" t="s">
        <v>2126</v>
      </c>
      <c r="C485" s="18" t="s">
        <v>34</v>
      </c>
      <c r="D485" s="7" t="s">
        <v>35</v>
      </c>
      <c r="E485" s="6"/>
      <c r="F485" s="9" t="s">
        <v>2127</v>
      </c>
      <c r="G485" s="9"/>
      <c r="H485" s="9"/>
      <c r="I485" s="6" t="s">
        <v>671</v>
      </c>
      <c r="J485" s="6" t="s">
        <v>38</v>
      </c>
      <c r="K485" s="9" t="s">
        <v>660</v>
      </c>
      <c r="L485" s="9" t="s">
        <v>660</v>
      </c>
      <c r="M485" s="28" t="s">
        <v>41</v>
      </c>
      <c r="N485" s="9" t="s">
        <v>2128</v>
      </c>
      <c r="O485" s="9" t="s">
        <v>2129</v>
      </c>
      <c r="P485" s="17"/>
      <c r="Q485" s="18"/>
      <c r="R485" s="17"/>
      <c r="S485" s="17"/>
      <c r="T485" s="17"/>
      <c r="U485" s="17"/>
      <c r="V485" s="17"/>
      <c r="W485" s="17"/>
      <c r="X485" s="18"/>
      <c r="Y485" s="10" t="s">
        <v>1942</v>
      </c>
      <c r="Z485" s="11" t="str">
        <f t="shared" si="1"/>
        <v>{
    "id": "M2-G-7a-I-1-EN",
    "stimulus": "&lt;p&gt;Select the correct statement.&lt;/p&gt;",
    "hint": "&lt;p&gt;Polygons are classified according to the number of sides.&lt;/p&gt;",
    "feedback": "&lt;p&gt;Polygons are classified according to the number of sides.&lt;/p&gt;",
    "seed": {
        "parameters": [],
        "calculated": [
            {
                "name": "A1",
                "label": "A quadrilateral has four sides and four vertices.",
                "function": ""
            },
            {
                "name": "A2",
                "label": "A pentagon has five sides and five vertices.",
                "function": ""
            },
            {
                "name": "A3",
                "label": "A triangle has three sides and three vertices.",
                "function": ""
            },
            {
                "name": "A4",
                "label": "A hexagon has five sides and five vertices.",
                "function": "",
                "incorrect": true,
                "feedback": "&lt;p&gt;A hexagon is a polygon with six sides and six vertices.&lt;/p&gt;"
            },
            {
                "name": "TO 5",
                "label": "A pentagon has five sides and six vertices.",
                "function": "",
                "incorrect": true,
                "feedback": "&lt;p&gt;A pentagon is a polygon with five sides and five vertices.&lt;/p&gt;"
            },
            {
                "name": "A6",
                "label": "A triangle has three sides and four vertices.",
                "function": "",
                "incorrect": true,
                "feedback": "&lt;p&gt;A triangle is a polygon with three sides and three vertices.&lt;/p&gt;"
            }
        ],
        "uniques": true
    },
    "algorithm": {
        "name": "trueFalse",
        "template": "Multiple choice – standard",
        "params": {
            "countCorrect": 1,
            "countIncorrect": 2,
            "showCheckIcon": true
        }
    }
}</v>
      </c>
      <c r="AA485" s="14" t="s">
        <v>2130</v>
      </c>
      <c r="AB485" s="12" t="str">
        <f t="shared" si="2"/>
        <v>M2-G-7a-I-1</v>
      </c>
      <c r="AC485" s="12" t="str">
        <f t="shared" si="3"/>
        <v>M2-G-7a-I-1-EN</v>
      </c>
      <c r="AD485" s="10" t="s">
        <v>46</v>
      </c>
      <c r="AE485" s="10" t="s">
        <v>521</v>
      </c>
      <c r="AF485" s="10" t="s">
        <v>47</v>
      </c>
      <c r="AG485" s="10" t="s">
        <v>48</v>
      </c>
    </row>
    <row r="486" ht="75.0" customHeight="1">
      <c r="A486" s="6" t="s">
        <v>2125</v>
      </c>
      <c r="B486" s="6" t="s">
        <v>2126</v>
      </c>
      <c r="C486" s="18" t="s">
        <v>34</v>
      </c>
      <c r="D486" s="7" t="s">
        <v>35</v>
      </c>
      <c r="E486" s="6"/>
      <c r="F486" s="8" t="s">
        <v>2131</v>
      </c>
      <c r="G486" s="8" t="s">
        <v>2132</v>
      </c>
      <c r="H486" s="9"/>
      <c r="I486" s="10" t="s">
        <v>696</v>
      </c>
      <c r="J486" s="6" t="s">
        <v>68</v>
      </c>
      <c r="K486" s="9"/>
      <c r="L486" s="8" t="s">
        <v>2133</v>
      </c>
      <c r="M486" s="28" t="s">
        <v>41</v>
      </c>
      <c r="N486" s="9" t="s">
        <v>2128</v>
      </c>
      <c r="O486" s="25" t="s">
        <v>2134</v>
      </c>
      <c r="P486" s="17"/>
      <c r="Q486" s="18"/>
      <c r="R486" s="17"/>
      <c r="S486" s="17"/>
      <c r="T486" s="17"/>
      <c r="U486" s="17"/>
      <c r="V486" s="17"/>
      <c r="W486" s="17"/>
      <c r="X486" s="18"/>
      <c r="Y486" s="10" t="s">
        <v>1942</v>
      </c>
      <c r="Z486" s="11" t="str">
        <f t="shared" si="1"/>
        <v>{
    "id": "M2-G-7a-I-2-EN",
    "stimulus": "&lt;p&gt;Drag the corresponding name under each of the images.&lt;/p&gt;",
    "template": "&lt;table style=\"width: 100%;\"&gt;&lt;tbody&gt;&lt;tr&gt;&lt;td style=\"width: 33.33%; text-align: center; border: none;\"&gt;&lt;div style=\"display:flex; justify-content:center;\"&gt;&lt;img src=\"https://blueberry-assets.oneclick.es/M2_G_7a_1.svg\" width=\"300\"&gt;&lt;/img&gt;&lt;/div&gt;&lt;/td&gt;&lt;td style=\"width: 33.33%; text-align: center; border: none;\"&gt;&lt;div style=\"display:flex; justify-content:center;\"&gt;&lt;img src=\"https://blueberry-assets.oneclick.es/M2_G_7a_2.svg\" width=\"300\"&gt;&lt;/img&gt;&lt;/div&gt;&lt;/td&gt;&lt;td style=\"width: 33.33%; text-align: center; border: none;\"&gt;&lt;div style=\"display:flex; justify-content:center;\"&gt;&lt;img src=\"https://blueberry-assets.oneclick.es/M2_G_7a_3.svg\" width=\"300\"&gt;&lt;/img&gt;&lt;/div&gt;&lt;/td&gt;&lt;/tr&gt;&lt;tr&gt;&lt;td style=\"width: 33.33%; text-align: center; border: none;\"&gt;{{response}}&lt;/td&gt;&lt;td style=\"width: 33.33%; text-align: center; border: none;\"&gt;{{response}}&lt;/td&gt;&lt;td style=\"width: 33.33%; text-align: center; border: none;\"&gt;{{response}}&lt;/td&gt;&lt;/tr&gt;&lt;/tbody&gt;&lt;/table&gt;",
    "hint": "&lt;p&gt;Polygons are classified according to the number of sides.&lt;/p&gt;",
    "feedback": "&lt;p&gt;Polygons are classified according to the number of sides.&lt;/p&gt;",
    "seed": {
        "parameters": [],
        "calculated": [
            {
                "name": "A1",
                "label": "{{function}}",
                "function": "Pentagon",
                "feedback": "&lt;p&gt;A pentagon is a polygon with five sides and five vertices.&lt;/p&gt;"
            },
            {
                "name": "A2",
                "label": "{{function}}",
                "function": "Quadrilateral",
                "feedback": "&lt;p&gt;A quadrilateral is a polygon with four sides and four vertices.&lt;/p&gt;"
            },
            {
                "name": "A3",
                "label": "{{function}}",
                "function": "Triangle",
                "feedback": "&lt;p&gt;A triangle is a polygon with three sides and three vertices.&lt;/p&gt;"
            }
        ],
        "uniques": true
    },
    "algorithm": {
        "name": "calculateOperation",
        "template": "Cloze with drag &amp; drop",
        "params": {
            "keyboard": "NUMERICAL"
        }
    }
}</v>
      </c>
      <c r="AA486" s="14" t="s">
        <v>2135</v>
      </c>
      <c r="AB486" s="12" t="str">
        <f t="shared" si="2"/>
        <v>M2-G-7a-I-2</v>
      </c>
      <c r="AC486" s="12" t="str">
        <f t="shared" si="3"/>
        <v>M2-G-7a-I-2-EN</v>
      </c>
      <c r="AD486" s="10" t="s">
        <v>46</v>
      </c>
      <c r="AE486" s="10" t="s">
        <v>521</v>
      </c>
      <c r="AF486" s="10" t="s">
        <v>47</v>
      </c>
      <c r="AG486" s="10" t="s">
        <v>48</v>
      </c>
    </row>
    <row r="487" ht="75.0" customHeight="1">
      <c r="A487" s="6" t="s">
        <v>2125</v>
      </c>
      <c r="B487" s="6" t="s">
        <v>2126</v>
      </c>
      <c r="C487" s="18" t="s">
        <v>54</v>
      </c>
      <c r="D487" s="7" t="s">
        <v>35</v>
      </c>
      <c r="E487" s="6"/>
      <c r="F487" s="8" t="s">
        <v>2136</v>
      </c>
      <c r="G487" s="9" t="s">
        <v>2137</v>
      </c>
      <c r="H487" s="9"/>
      <c r="I487" s="10" t="s">
        <v>696</v>
      </c>
      <c r="J487" s="6" t="s">
        <v>75</v>
      </c>
      <c r="K487" s="9"/>
      <c r="L487" s="8" t="s">
        <v>2138</v>
      </c>
      <c r="M487" s="28" t="s">
        <v>41</v>
      </c>
      <c r="N487" s="9" t="s">
        <v>2128</v>
      </c>
      <c r="O487" s="9" t="s">
        <v>2139</v>
      </c>
      <c r="P487" s="17"/>
      <c r="Q487" s="18"/>
      <c r="R487" s="17"/>
      <c r="S487" s="17"/>
      <c r="T487" s="17"/>
      <c r="U487" s="17"/>
      <c r="V487" s="17"/>
      <c r="W487" s="17"/>
      <c r="X487" s="18"/>
      <c r="Y487" s="10" t="s">
        <v>1942</v>
      </c>
      <c r="Z487" s="11" t="str">
        <f t="shared" si="1"/>
        <v>{
    "id": "M2-G-7a-E-1-EN",
    "stimulus": "&lt;p&gt;What is the name of the following polygon?&lt;/p&gt;&lt;div style=\"display:flex; justify-content:center;\"&gt;&lt;img src=\"https://blueberry-assets.oneclick.es/M2_G_7a_1.svg\" width=\"300\"&gt;&lt;/img&gt;&lt;/div&gt;",
    "template": "&lt;p&gt;It is a {{response}}.&lt;/p&gt;",
    "hint": "&lt;p&gt;Polygons are classified according to the number of sides.&lt;/p&gt;",
    "feedback": "&lt;p&gt;A polygon with five sides and five vertices is a pentagon.&lt;/p&gt;",
    "seed": {
        "parameters": [],
        "calculated": [
            {
                "name": "A1",
                "label": "{{function}}",
                "function": "pentagon",
                "group": 1
            },
            {
                "name": "A2",
                "label": "{{function}}",
                "function": "hexagon",
                "group": 1,
                "incorrect": true
            }
        ],
        "uniques": true
    },
    "algorithm": {
        "name": "groupResponses",
        "template": "Cloze with drop down"
    }
}</v>
      </c>
      <c r="AA487" s="14" t="s">
        <v>2140</v>
      </c>
      <c r="AB487" s="12" t="str">
        <f t="shared" si="2"/>
        <v>M2-G-7a-E-1</v>
      </c>
      <c r="AC487" s="12" t="str">
        <f t="shared" si="3"/>
        <v>M2-G-7a-E-1-EN</v>
      </c>
      <c r="AD487" s="10" t="s">
        <v>46</v>
      </c>
      <c r="AE487" s="10" t="s">
        <v>521</v>
      </c>
      <c r="AF487" s="10" t="s">
        <v>47</v>
      </c>
      <c r="AG487" s="10" t="s">
        <v>48</v>
      </c>
    </row>
    <row r="488" ht="75.0" customHeight="1">
      <c r="A488" s="6" t="s">
        <v>2125</v>
      </c>
      <c r="B488" s="6" t="s">
        <v>2126</v>
      </c>
      <c r="C488" s="18" t="s">
        <v>54</v>
      </c>
      <c r="D488" s="7" t="s">
        <v>35</v>
      </c>
      <c r="E488" s="6"/>
      <c r="F488" s="8" t="s">
        <v>2141</v>
      </c>
      <c r="G488" s="9" t="s">
        <v>2142</v>
      </c>
      <c r="H488" s="9"/>
      <c r="I488" s="10" t="s">
        <v>696</v>
      </c>
      <c r="J488" s="6" t="s">
        <v>75</v>
      </c>
      <c r="K488" s="9" t="s">
        <v>660</v>
      </c>
      <c r="L488" s="9" t="s">
        <v>2143</v>
      </c>
      <c r="M488" s="28" t="s">
        <v>41</v>
      </c>
      <c r="N488" s="9" t="s">
        <v>2128</v>
      </c>
      <c r="O488" s="9" t="s">
        <v>2144</v>
      </c>
      <c r="P488" s="17"/>
      <c r="Q488" s="18"/>
      <c r="R488" s="17"/>
      <c r="S488" s="17"/>
      <c r="T488" s="17"/>
      <c r="U488" s="17"/>
      <c r="V488" s="17"/>
      <c r="W488" s="17"/>
      <c r="X488" s="18"/>
      <c r="Y488" s="10" t="s">
        <v>1942</v>
      </c>
      <c r="Z488" s="11" t="str">
        <f t="shared" si="1"/>
        <v>{
    "id": "M2-G-7a-E-2-EN",
    "stimulus": "&lt;p&gt;What is the name of the following polygon?&lt;/p&gt;&lt;div style=\"display:flex; justify-content:center;\"&gt;&lt;img src=\"https://blueberry-assets.oneclick.es/M2_G_7a_4.svg\"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v>
      </c>
      <c r="AA488" s="14" t="s">
        <v>2145</v>
      </c>
      <c r="AB488" s="12" t="str">
        <f t="shared" si="2"/>
        <v>M2-G-7a-E-2</v>
      </c>
      <c r="AC488" s="12" t="str">
        <f t="shared" si="3"/>
        <v>M2-G-7a-E-2-EN</v>
      </c>
      <c r="AD488" s="10" t="s">
        <v>46</v>
      </c>
      <c r="AE488" s="10" t="s">
        <v>521</v>
      </c>
      <c r="AF488" s="10" t="s">
        <v>47</v>
      </c>
      <c r="AG488" s="10" t="s">
        <v>48</v>
      </c>
    </row>
    <row r="489" ht="75.0" customHeight="1">
      <c r="A489" s="6" t="s">
        <v>2125</v>
      </c>
      <c r="B489" s="6" t="s">
        <v>2126</v>
      </c>
      <c r="C489" s="18" t="s">
        <v>681</v>
      </c>
      <c r="D489" s="7" t="s">
        <v>35</v>
      </c>
      <c r="E489" s="6"/>
      <c r="F489" s="8" t="s">
        <v>2146</v>
      </c>
      <c r="G489" s="9" t="s">
        <v>2147</v>
      </c>
      <c r="H489" s="9"/>
      <c r="I489" s="10" t="s">
        <v>696</v>
      </c>
      <c r="J489" s="6" t="s">
        <v>75</v>
      </c>
      <c r="K489" s="9" t="s">
        <v>660</v>
      </c>
      <c r="L489" s="9" t="s">
        <v>2148</v>
      </c>
      <c r="M489" s="28" t="s">
        <v>41</v>
      </c>
      <c r="N489" s="9" t="s">
        <v>2128</v>
      </c>
      <c r="O489" s="9" t="s">
        <v>2149</v>
      </c>
      <c r="P489" s="17"/>
      <c r="Q489" s="18"/>
      <c r="R489" s="17"/>
      <c r="S489" s="17"/>
      <c r="T489" s="17"/>
      <c r="U489" s="17"/>
      <c r="V489" s="17"/>
      <c r="W489" s="19"/>
      <c r="X489" s="18"/>
      <c r="Y489" s="10" t="s">
        <v>1942</v>
      </c>
      <c r="Z489" s="11" t="str">
        <f t="shared" si="1"/>
        <v>{
    "id": "M2-G-7a-A-1-EN",
    "stimulus": "&lt;p&gt;Adrian has bought a mirror like the one in the image. What kind of polygon is it?&lt;/p&gt;&lt;div style=\"display:flex; justify-content:center;\"&gt;&lt;img src=\"https://blueberry-assets.oneclick.es/M2_G_7a_5.svg\" width=\"300\"&gt;&lt;/img&gt;&lt;/div&gt;",
    "template": "&lt;p&gt;It is a {{response}}.&lt;/p&gt;",
    "hint": "&lt;p&gt;Polygons are classified according to the number of sides.&lt;/p&gt;",
    "feedback": "&lt;p&gt;A polygon with six sides and six vertices is a hexagon.&lt;/p&gt;",
    "seed": {
        "parameters": [],
        "calculated": [
            {
                "name": "A1",
                "label": "{{function}}",
                "function": "hexagon",
                "group": 1
            },
            {
                "name": "A2",
                "label": "{{function}}",
                "function": "pentagon",
                "group": 1,
                "incorrect": true
            }
        ],
        "uniques": true
    },
    "algorithm": {
        "name": "groupResponses",
        "template": "Cloze with drop down"
    }
}</v>
      </c>
      <c r="AA489" s="14" t="s">
        <v>2150</v>
      </c>
      <c r="AB489" s="12" t="str">
        <f t="shared" si="2"/>
        <v>M2-G-7a-A-1</v>
      </c>
      <c r="AC489" s="12" t="str">
        <f t="shared" si="3"/>
        <v>M2-G-7a-A-1-EN</v>
      </c>
      <c r="AD489" s="10" t="s">
        <v>46</v>
      </c>
      <c r="AE489" s="10" t="s">
        <v>521</v>
      </c>
      <c r="AF489" s="10" t="s">
        <v>47</v>
      </c>
      <c r="AG489" s="10" t="s">
        <v>48</v>
      </c>
    </row>
    <row r="490" ht="75.0" customHeight="1">
      <c r="A490" s="6" t="s">
        <v>2125</v>
      </c>
      <c r="B490" s="6" t="s">
        <v>2126</v>
      </c>
      <c r="C490" s="18" t="s">
        <v>681</v>
      </c>
      <c r="D490" s="7" t="s">
        <v>35</v>
      </c>
      <c r="E490" s="6"/>
      <c r="F490" s="8" t="s">
        <v>2151</v>
      </c>
      <c r="G490" s="9" t="s">
        <v>2147</v>
      </c>
      <c r="H490" s="9"/>
      <c r="I490" s="10" t="s">
        <v>696</v>
      </c>
      <c r="J490" s="6" t="s">
        <v>75</v>
      </c>
      <c r="K490" s="9" t="s">
        <v>660</v>
      </c>
      <c r="L490" s="9" t="s">
        <v>2152</v>
      </c>
      <c r="M490" s="28" t="s">
        <v>41</v>
      </c>
      <c r="N490" s="9" t="s">
        <v>2128</v>
      </c>
      <c r="O490" s="9" t="s">
        <v>2153</v>
      </c>
      <c r="P490" s="17"/>
      <c r="Q490" s="18"/>
      <c r="R490" s="17"/>
      <c r="S490" s="17"/>
      <c r="T490" s="17"/>
      <c r="U490" s="17"/>
      <c r="V490" s="17"/>
      <c r="W490" s="19"/>
      <c r="X490" s="18"/>
      <c r="Y490" s="10" t="s">
        <v>1942</v>
      </c>
      <c r="Z490" s="11" t="str">
        <f t="shared" si="1"/>
        <v>{
    "id": "M2-G-7a-A-2-EN",
    "stimulus": "&lt;p&gt;Lucien has the following blackboard in her class. What kind of polygon is it?&lt;/p&gt;&lt;div style=\"display:flex; justify-content:center;\"&gt;&lt;img src=\"https://blueberry-assets.oneclick.es/M2_G_7a_6.svg\" width=\"300\"&gt;&lt;/img&gt;&lt;/div&gt;",
    "template": "&lt;p&gt;It is a {{response}}.&lt;/p&gt;",
    "hint": "&lt;p&gt;Polygons are classified according to the number of sides.&lt;/p&gt;",
    "feedback": "&lt;p&gt;A polygon with four sides and four vertices is a quadrilateral.&lt;/p&gt;",
    "seed": {
        "parameters": [],
        "calculated": [
            {
                "name": "A1",
                "label": "{{function}}",
                "function": "quadrilateral",
                "group": 1
            },
            {
                "name": "A2",
                "label": "{{function}}",
                "function": "triangle",
                "group": 1,
                "incorrect": true
            }
        ],
        "uniques": true
    },
    "algorithm": {
        "name": "groupResponses",
        "template": "Cloze with drop down"
    }
}</v>
      </c>
      <c r="AA490" s="14" t="s">
        <v>2154</v>
      </c>
      <c r="AB490" s="12" t="str">
        <f t="shared" si="2"/>
        <v>M2-G-7a-A-2</v>
      </c>
      <c r="AC490" s="12" t="str">
        <f t="shared" si="3"/>
        <v>M2-G-7a-A-2-EN</v>
      </c>
      <c r="AD490" s="10" t="s">
        <v>46</v>
      </c>
      <c r="AE490" s="10" t="s">
        <v>521</v>
      </c>
      <c r="AF490" s="10" t="s">
        <v>47</v>
      </c>
      <c r="AG490" s="10" t="s">
        <v>48</v>
      </c>
    </row>
    <row r="491" ht="75.0" customHeight="1">
      <c r="A491" s="6" t="s">
        <v>2125</v>
      </c>
      <c r="B491" s="6" t="s">
        <v>2126</v>
      </c>
      <c r="C491" s="18" t="s">
        <v>681</v>
      </c>
      <c r="D491" s="7" t="s">
        <v>35</v>
      </c>
      <c r="E491" s="6"/>
      <c r="F491" s="8" t="s">
        <v>2155</v>
      </c>
      <c r="G491" s="9" t="s">
        <v>2147</v>
      </c>
      <c r="H491" s="9"/>
      <c r="I491" s="10" t="s">
        <v>696</v>
      </c>
      <c r="J491" s="6" t="s">
        <v>75</v>
      </c>
      <c r="K491" s="9" t="s">
        <v>660</v>
      </c>
      <c r="L491" s="9" t="s">
        <v>2156</v>
      </c>
      <c r="M491" s="28" t="s">
        <v>41</v>
      </c>
      <c r="N491" s="9" t="s">
        <v>2128</v>
      </c>
      <c r="O491" s="9" t="s">
        <v>2157</v>
      </c>
      <c r="P491" s="17"/>
      <c r="Q491" s="18"/>
      <c r="R491" s="17"/>
      <c r="S491" s="17"/>
      <c r="T491" s="17"/>
      <c r="U491" s="17"/>
      <c r="V491" s="17"/>
      <c r="W491" s="17"/>
      <c r="X491" s="10"/>
      <c r="Y491" s="10" t="s">
        <v>1942</v>
      </c>
      <c r="Z491" s="11" t="str">
        <f t="shared" si="1"/>
        <v>{
    "id": "M2-G-7a-A-3-EN",
    "stimulus": "&lt;p&gt;This traffic sign has been installed near the school. What kind of polygon is it?&lt;/p&gt;&lt;div style=\"display:flex; justify-content:center;\"&gt;&lt;img src=\"https://blueberry-assets.oneclick.es/M2_G_7a_7.svg\" width=\"300\"&gt;&lt;/img&gt;&lt;/div&gt;",
    "template": "&lt;p&gt;It is a {{response}}.&lt;/p&gt;",
    "hint": "&lt;p&gt;Polygons are classified according to the number of sides.&lt;/p&gt;",
    "feedback": "&lt;p&gt;A polygon with three sides and three vertices is a triangle.&lt;/p&gt;",
    "seed": {
        "parameters": [],
        "calculated": [
            {
                "name": "A1",
                "label": "{{function}}",
                "function": "triangle",
                "group": 1
            },
            {
                "name": "A2",
                "label": "{{function}}",
                "function": "quadrilateral",
                "group": 1,
                "incorrect": true
            }
        ],
        "uniques": true
    },
    "algorithm": {
        "name": "groupResponses",
        "template": "Cloze with drop down"
    }
}</v>
      </c>
      <c r="AA491" s="14" t="s">
        <v>2158</v>
      </c>
      <c r="AB491" s="12" t="str">
        <f t="shared" si="2"/>
        <v>M2-G-7a-A-3</v>
      </c>
      <c r="AC491" s="12" t="str">
        <f t="shared" si="3"/>
        <v>M2-G-7a-A-3-EN</v>
      </c>
      <c r="AD491" s="10" t="s">
        <v>46</v>
      </c>
      <c r="AE491" s="10" t="s">
        <v>521</v>
      </c>
      <c r="AF491" s="10" t="s">
        <v>47</v>
      </c>
      <c r="AG491" s="10" t="s">
        <v>48</v>
      </c>
    </row>
    <row r="492" ht="75.0" customHeight="1">
      <c r="A492" s="6" t="s">
        <v>2159</v>
      </c>
      <c r="B492" s="6" t="s">
        <v>2160</v>
      </c>
      <c r="C492" s="18" t="s">
        <v>34</v>
      </c>
      <c r="D492" s="7" t="s">
        <v>35</v>
      </c>
      <c r="E492" s="6"/>
      <c r="F492" s="8" t="s">
        <v>2161</v>
      </c>
      <c r="G492" s="9"/>
      <c r="H492" s="9"/>
      <c r="I492" s="6" t="s">
        <v>696</v>
      </c>
      <c r="J492" s="6" t="s">
        <v>38</v>
      </c>
      <c r="K492" s="9"/>
      <c r="L492" s="8" t="s">
        <v>2162</v>
      </c>
      <c r="M492" s="28" t="s">
        <v>41</v>
      </c>
      <c r="N492" s="10" t="s">
        <v>2163</v>
      </c>
      <c r="O492" s="10" t="s">
        <v>2163</v>
      </c>
      <c r="P492" s="17"/>
      <c r="Q492" s="18"/>
      <c r="R492" s="17"/>
      <c r="S492" s="17"/>
      <c r="T492" s="17"/>
      <c r="U492" s="17"/>
      <c r="V492" s="17"/>
      <c r="W492" s="17"/>
      <c r="X492" s="18"/>
      <c r="Y492" s="10" t="s">
        <v>1942</v>
      </c>
      <c r="Z492" s="11" t="str">
        <f t="shared" si="1"/>
        <v>{
    "id": "M2-G-15a-I-1-EN",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AA492" s="19" t="s">
        <v>2164</v>
      </c>
      <c r="AB492" s="12" t="str">
        <f t="shared" si="2"/>
        <v>M2-G-15a-I-1</v>
      </c>
      <c r="AC492" s="12" t="str">
        <f t="shared" si="3"/>
        <v>M2-G-15a-I-1-EN</v>
      </c>
      <c r="AD492" s="10" t="s">
        <v>46</v>
      </c>
      <c r="AE492" s="10" t="s">
        <v>521</v>
      </c>
      <c r="AF492" s="18"/>
      <c r="AG492" s="10" t="s">
        <v>48</v>
      </c>
    </row>
    <row r="493" ht="75.0" customHeight="1">
      <c r="A493" s="6" t="s">
        <v>2159</v>
      </c>
      <c r="B493" s="6" t="s">
        <v>2160</v>
      </c>
      <c r="C493" s="18" t="s">
        <v>34</v>
      </c>
      <c r="D493" s="7" t="s">
        <v>35</v>
      </c>
      <c r="E493" s="6"/>
      <c r="F493" s="8" t="s">
        <v>2165</v>
      </c>
      <c r="G493" s="9"/>
      <c r="H493" s="9"/>
      <c r="I493" s="6" t="s">
        <v>696</v>
      </c>
      <c r="J493" s="6" t="s">
        <v>38</v>
      </c>
      <c r="K493" s="9"/>
      <c r="L493" s="9"/>
      <c r="M493" s="28" t="s">
        <v>41</v>
      </c>
      <c r="N493" s="10" t="s">
        <v>2166</v>
      </c>
      <c r="O493" s="10" t="s">
        <v>2166</v>
      </c>
      <c r="P493" s="17"/>
      <c r="Q493" s="18"/>
      <c r="R493" s="17"/>
      <c r="S493" s="17"/>
      <c r="T493" s="17"/>
      <c r="U493" s="17"/>
      <c r="V493" s="17"/>
      <c r="W493" s="17"/>
      <c r="X493" s="18"/>
      <c r="Y493" s="10" t="s">
        <v>1942</v>
      </c>
      <c r="Z493" s="11" t="str">
        <f t="shared" si="1"/>
        <v>{
    "id": "M2-G-15a-I-2-EN",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v>
      </c>
      <c r="AA493" s="19" t="s">
        <v>2167</v>
      </c>
      <c r="AB493" s="12" t="str">
        <f t="shared" si="2"/>
        <v>M2-G-15a-I-2</v>
      </c>
      <c r="AC493" s="12" t="str">
        <f t="shared" si="3"/>
        <v>M2-G-15a-I-2-EN</v>
      </c>
      <c r="AD493" s="10" t="s">
        <v>46</v>
      </c>
      <c r="AE493" s="10" t="s">
        <v>521</v>
      </c>
      <c r="AF493" s="18"/>
      <c r="AG493" s="10" t="s">
        <v>48</v>
      </c>
    </row>
    <row r="494" ht="75.0" customHeight="1">
      <c r="A494" s="6" t="s">
        <v>2159</v>
      </c>
      <c r="B494" s="6" t="s">
        <v>2160</v>
      </c>
      <c r="C494" s="18" t="s">
        <v>34</v>
      </c>
      <c r="D494" s="7" t="s">
        <v>35</v>
      </c>
      <c r="E494" s="6"/>
      <c r="F494" s="8" t="s">
        <v>2168</v>
      </c>
      <c r="G494" s="9"/>
      <c r="H494" s="9"/>
      <c r="I494" s="6" t="s">
        <v>696</v>
      </c>
      <c r="J494" s="6" t="s">
        <v>38</v>
      </c>
      <c r="K494" s="9"/>
      <c r="L494" s="9"/>
      <c r="M494" s="28" t="s">
        <v>41</v>
      </c>
      <c r="N494" s="10" t="s">
        <v>2166</v>
      </c>
      <c r="O494" s="10" t="s">
        <v>2166</v>
      </c>
      <c r="P494" s="17"/>
      <c r="Q494" s="18"/>
      <c r="R494" s="17"/>
      <c r="S494" s="17"/>
      <c r="T494" s="17"/>
      <c r="U494" s="17"/>
      <c r="V494" s="17"/>
      <c r="W494" s="17"/>
      <c r="X494" s="18"/>
      <c r="Y494" s="10" t="s">
        <v>1942</v>
      </c>
      <c r="Z494" s="11" t="str">
        <f t="shared" si="1"/>
        <v>{
    "id": "M2-G-15a-I-3-EN",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AA494" s="19" t="s">
        <v>2169</v>
      </c>
      <c r="AB494" s="12" t="str">
        <f t="shared" si="2"/>
        <v>M2-G-15a-I-3</v>
      </c>
      <c r="AC494" s="12" t="str">
        <f t="shared" si="3"/>
        <v>M2-G-15a-I-3-EN</v>
      </c>
      <c r="AD494" s="10" t="s">
        <v>46</v>
      </c>
      <c r="AE494" s="10" t="s">
        <v>521</v>
      </c>
      <c r="AF494" s="18"/>
      <c r="AG494" s="10" t="s">
        <v>48</v>
      </c>
    </row>
    <row r="495" ht="75.0" customHeight="1">
      <c r="A495" s="6" t="s">
        <v>2159</v>
      </c>
      <c r="B495" s="6" t="s">
        <v>2160</v>
      </c>
      <c r="C495" s="18" t="s">
        <v>54</v>
      </c>
      <c r="D495" s="7" t="s">
        <v>35</v>
      </c>
      <c r="E495" s="6"/>
      <c r="F495" s="8" t="s">
        <v>2170</v>
      </c>
      <c r="G495" s="8" t="s">
        <v>2171</v>
      </c>
      <c r="H495" s="9"/>
      <c r="I495" s="6" t="s">
        <v>696</v>
      </c>
      <c r="J495" s="6" t="s">
        <v>68</v>
      </c>
      <c r="K495" s="9"/>
      <c r="L495" s="8" t="s">
        <v>2172</v>
      </c>
      <c r="M495" s="28" t="s">
        <v>41</v>
      </c>
      <c r="N495" s="10" t="s">
        <v>2163</v>
      </c>
      <c r="O495" s="10" t="s">
        <v>2163</v>
      </c>
      <c r="P495" s="17"/>
      <c r="Q495" s="18"/>
      <c r="R495" s="17"/>
      <c r="S495" s="17"/>
      <c r="T495" s="17"/>
      <c r="U495" s="17"/>
      <c r="V495" s="17"/>
      <c r="W495" s="17"/>
      <c r="X495" s="18"/>
      <c r="Y495" s="10" t="s">
        <v>1942</v>
      </c>
      <c r="Z495" s="11" t="str">
        <f t="shared" si="1"/>
        <v>{
    "id": "M2-G-15a-E-1-EN",
    "stimulus": "&lt;p&gt;Drag each type of triangle.&lt;/p&gt;",
    "template": "&lt;table style=\"width: 100%;\"&gt;&lt;tbody&gt;&lt;tr&gt;&lt;td style=\"width: 33.33%; text-align: center; border: none;\"&gt;&lt;div style=\"display:flex; justify-content:center;\"&gt;&lt;img src=\"https://blueberry-assets.oneclick.es/M2_G_15a_1.svg\" width=\"300\"&gt;&lt;/img&gt;&lt;/div&gt;&lt;/td&gt;&lt;td style=\"width: 33.33%; text-align: center; border: none;\"&gt;&lt;div style=\"display:flex; justify-content:center;\"&gt;&lt;img src=\"https://blueberry-assets.oneclick.es/M2_G_15a_2.svg\" width=\"300\"&gt;&lt;/img&gt;&lt;/div&gt;&lt;/td&gt;&lt;td style=\"width: 33.33%; text-align: center; border: none;\"&gt;&lt;div style=\"display:flex; justify-content:center;\"&gt;&lt;img src=\"https://blueberry-assets.oneclick.es/M2_G_15a_3.svg\" width=\"300\"&gt;&lt;/img&gt;&lt;/div&gt;&lt;/td&gt;&lt;/tr&gt;&lt;tr&gt;&lt;td style=\"width: 33.33%; text-align: center; border: none;\"&gt;{{response}}&lt;/td&gt;&lt;td style=\"width: 33.33%; text-align: center; border: none;\"&gt;{{response}}&lt;/td&gt;&lt;td style=\"width: 33.33%; text-align: center; border: none;\"&gt;{{response}}&lt;/td&gt;&lt;/tr&gt;&lt;/tbody&gt;&lt;/table&gt;",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"Equilateral"
            },
            {
                "name": "A2",
                "label": "{{function}}",
                "function": "Scalene"
            },
            {
                "name": "A3",
                "label": "{{function}}",
                "function": "Isosceles"
            }
        ],
        "uniques": true
    },
    "algorithm": {
        "name": "calculateOperation",
        "template": "Cloze with drag &amp; drop",
        "params": {
            "keyboard": "NUMERICAL"
        }
    }
}</v>
      </c>
      <c r="AA495" s="14" t="s">
        <v>2173</v>
      </c>
      <c r="AB495" s="12" t="str">
        <f t="shared" si="2"/>
        <v>M2-G-15a-E-1</v>
      </c>
      <c r="AC495" s="12" t="str">
        <f t="shared" si="3"/>
        <v>M2-G-15a-E-1-EN</v>
      </c>
      <c r="AD495" s="10" t="s">
        <v>46</v>
      </c>
      <c r="AE495" s="10" t="s">
        <v>521</v>
      </c>
      <c r="AF495" s="18"/>
      <c r="AG495" s="10" t="s">
        <v>48</v>
      </c>
    </row>
    <row r="496" ht="75.0" customHeight="1">
      <c r="A496" s="6" t="s">
        <v>2159</v>
      </c>
      <c r="B496" s="6" t="s">
        <v>2160</v>
      </c>
      <c r="C496" s="18" t="s">
        <v>54</v>
      </c>
      <c r="D496" s="7" t="s">
        <v>35</v>
      </c>
      <c r="E496" s="6"/>
      <c r="F496" s="8" t="s">
        <v>2174</v>
      </c>
      <c r="G496" s="9" t="s">
        <v>2175</v>
      </c>
      <c r="H496" s="9"/>
      <c r="I496" s="6" t="s">
        <v>696</v>
      </c>
      <c r="J496" s="10" t="s">
        <v>75</v>
      </c>
      <c r="K496" s="9" t="s">
        <v>2176</v>
      </c>
      <c r="L496" s="9" t="s">
        <v>2177</v>
      </c>
      <c r="M496" s="28" t="s">
        <v>41</v>
      </c>
      <c r="N496" s="10" t="s">
        <v>2166</v>
      </c>
      <c r="O496" s="10" t="s">
        <v>2166</v>
      </c>
      <c r="P496" s="17"/>
      <c r="Q496" s="18"/>
      <c r="R496" s="17"/>
      <c r="S496" s="17"/>
      <c r="T496" s="17"/>
      <c r="U496" s="17"/>
      <c r="V496" s="17"/>
      <c r="W496" s="17"/>
      <c r="X496" s="18"/>
      <c r="Y496" s="10" t="s">
        <v>1942</v>
      </c>
      <c r="Z496" s="11" t="str">
        <f t="shared" si="1"/>
        <v>{
    "id": "M2-G-15a-E-2-EN",
    "stimulus": "&lt;p&gt;Look at the picture and complete the sentence.&lt;/p&gt;&lt;div style=\"display:flex; justify-content:center;\"&gt;&lt;img src=\"https://blueberry-assets.oneclick.es/M2_G_15a_1.svg\"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
            {
                "name": "A3",
                "label": "isosceles",
                "function": "",
                "group": 1,
                "incorrect": true
            }
        ],
        "uniques": true
    },
    "algorithm": {
        "name": "groupResponses",
        "template": "Cloze with drop down"
    }
}</v>
      </c>
      <c r="AA496" s="14" t="s">
        <v>2178</v>
      </c>
      <c r="AB496" s="12" t="str">
        <f t="shared" si="2"/>
        <v>M2-G-15a-E-2</v>
      </c>
      <c r="AC496" s="12" t="str">
        <f t="shared" si="3"/>
        <v>M2-G-15a-E-2-EN</v>
      </c>
      <c r="AD496" s="10" t="s">
        <v>46</v>
      </c>
      <c r="AE496" s="10" t="s">
        <v>521</v>
      </c>
      <c r="AF496" s="18"/>
      <c r="AG496" s="10" t="s">
        <v>48</v>
      </c>
    </row>
    <row r="497" ht="75.0" customHeight="1">
      <c r="A497" s="6" t="s">
        <v>2159</v>
      </c>
      <c r="B497" s="6" t="s">
        <v>2160</v>
      </c>
      <c r="C497" s="18" t="s">
        <v>54</v>
      </c>
      <c r="D497" s="7" t="s">
        <v>35</v>
      </c>
      <c r="E497" s="6"/>
      <c r="F497" s="8" t="s">
        <v>2179</v>
      </c>
      <c r="G497" s="9" t="s">
        <v>2175</v>
      </c>
      <c r="H497" s="9"/>
      <c r="I497" s="6" t="s">
        <v>696</v>
      </c>
      <c r="J497" s="10" t="s">
        <v>75</v>
      </c>
      <c r="K497" s="9" t="s">
        <v>2180</v>
      </c>
      <c r="L497" s="9"/>
      <c r="M497" s="28" t="s">
        <v>41</v>
      </c>
      <c r="N497" s="10" t="s">
        <v>2166</v>
      </c>
      <c r="O497" s="10" t="s">
        <v>2166</v>
      </c>
      <c r="P497" s="17"/>
      <c r="Q497" s="18"/>
      <c r="R497" s="17"/>
      <c r="S497" s="17"/>
      <c r="T497" s="17"/>
      <c r="U497" s="17"/>
      <c r="V497" s="17"/>
      <c r="W497" s="17"/>
      <c r="X497" s="18"/>
      <c r="Y497" s="10" t="s">
        <v>1942</v>
      </c>
      <c r="Z497" s="11" t="str">
        <f t="shared" si="1"/>
        <v>{
    "id": "M2-G-15a-E-3-EN",
    "stimulus": "&lt;p&gt;Look at the picture and complete the sentence.&lt;/p&gt;&lt;div style=\"display:flex; justify-content:center;\"&gt;&lt;img src=\"https://blueberry-assets.oneclick.es/M2_G_15a_2.svg\"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
            {
                "name": "A2",
                "label": "equilateral",
                "function": "",
                "group": 1,
                "incorrect": true
            },
            {
                "name": "A3",
                "label": "isosceles",
                "function": "",
                "group": 1,
                "incorrect": true
            }
        ],
        "uniques": true
    },
    "algorithm": {
        "name": "groupResponses",
        "template": "Cloze with drop down"
    }
}</v>
      </c>
      <c r="AA497" s="14" t="s">
        <v>2181</v>
      </c>
      <c r="AB497" s="12" t="str">
        <f t="shared" si="2"/>
        <v>M2-G-15a-E-3</v>
      </c>
      <c r="AC497" s="12" t="str">
        <f t="shared" si="3"/>
        <v>M2-G-15a-E-3-EN</v>
      </c>
      <c r="AD497" s="10" t="s">
        <v>46</v>
      </c>
      <c r="AE497" s="10" t="s">
        <v>521</v>
      </c>
      <c r="AF497" s="18"/>
      <c r="AG497" s="10" t="s">
        <v>48</v>
      </c>
    </row>
    <row r="498" ht="75.0" customHeight="1">
      <c r="A498" s="6" t="s">
        <v>2159</v>
      </c>
      <c r="B498" s="6" t="s">
        <v>2160</v>
      </c>
      <c r="C498" s="18" t="s">
        <v>54</v>
      </c>
      <c r="D498" s="7" t="s">
        <v>35</v>
      </c>
      <c r="E498" s="6"/>
      <c r="F498" s="8" t="s">
        <v>2182</v>
      </c>
      <c r="G498" s="9" t="s">
        <v>2175</v>
      </c>
      <c r="H498" s="9"/>
      <c r="I498" s="6" t="s">
        <v>696</v>
      </c>
      <c r="J498" s="10" t="s">
        <v>75</v>
      </c>
      <c r="K498" s="9" t="s">
        <v>2183</v>
      </c>
      <c r="L498" s="9"/>
      <c r="M498" s="28" t="s">
        <v>41</v>
      </c>
      <c r="N498" s="10" t="s">
        <v>2166</v>
      </c>
      <c r="O498" s="10" t="s">
        <v>2166</v>
      </c>
      <c r="P498" s="17"/>
      <c r="Q498" s="18"/>
      <c r="R498" s="17"/>
      <c r="S498" s="17"/>
      <c r="T498" s="17"/>
      <c r="U498" s="17"/>
      <c r="V498" s="17"/>
      <c r="W498" s="17"/>
      <c r="X498" s="18"/>
      <c r="Y498" s="10" t="s">
        <v>1942</v>
      </c>
      <c r="Z498" s="11" t="str">
        <f t="shared" si="1"/>
        <v>{
    "id": "M2-G-15a-E-4-EN",
    "stimulus": "&lt;p&gt;Look at the picture and complete the sentence.&lt;/p&gt;&lt;div style=\"display:flex; justify-content:center;\"&gt;&lt;img src=\"https://blueberry-assets.oneclick.es/M2_G_15a_3.svg\" width=\"300\"&gt;&lt;/img&gt;&lt;/div&gt;",
    "template": "&lt;p&gt;It is a {{response}}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"scalene",
                "function": "",
                "group": 1,
                "incorrect": true
            },
            {
                "name": "A2",
                "label": "equilateral",
                "function": "",
                "group": 1,
                "incorrect": true
            },
            {
                "name": "A3",
                "label": "isosceles",
                "function": "",
                "group": 1
            }
        ],
        "uniques": true
    },
    "algorithm": {
        "name": "groupResponses",
        "template": "Cloze with drop down"
    }
}</v>
      </c>
      <c r="AA498" s="14" t="s">
        <v>2184</v>
      </c>
      <c r="AB498" s="12" t="str">
        <f t="shared" si="2"/>
        <v>M2-G-15a-E-4</v>
      </c>
      <c r="AC498" s="12" t="str">
        <f t="shared" si="3"/>
        <v>M2-G-15a-E-4-EN</v>
      </c>
      <c r="AD498" s="10" t="s">
        <v>46</v>
      </c>
      <c r="AE498" s="10" t="s">
        <v>521</v>
      </c>
      <c r="AF498" s="18"/>
      <c r="AG498" s="10" t="s">
        <v>48</v>
      </c>
    </row>
    <row r="499" ht="75.0" customHeight="1">
      <c r="A499" s="10" t="s">
        <v>2185</v>
      </c>
      <c r="B499" s="6" t="s">
        <v>2186</v>
      </c>
      <c r="C499" s="18" t="s">
        <v>34</v>
      </c>
      <c r="D499" s="7" t="s">
        <v>35</v>
      </c>
      <c r="E499" s="6"/>
      <c r="F499" s="8" t="s">
        <v>2187</v>
      </c>
      <c r="G499" s="30"/>
      <c r="H499" s="19"/>
      <c r="I499" s="10" t="s">
        <v>696</v>
      </c>
      <c r="J499" s="10" t="s">
        <v>497</v>
      </c>
      <c r="K499" s="8" t="s">
        <v>85</v>
      </c>
      <c r="L499" s="8" t="s">
        <v>85</v>
      </c>
      <c r="M499" s="10" t="s">
        <v>41</v>
      </c>
      <c r="N499" s="55" t="s">
        <v>2188</v>
      </c>
      <c r="O499" s="55" t="s">
        <v>2188</v>
      </c>
      <c r="P499" s="17"/>
      <c r="Q499" s="18"/>
      <c r="R499" s="17"/>
      <c r="S499" s="17"/>
      <c r="T499" s="17"/>
      <c r="U499" s="17"/>
      <c r="V499" s="17"/>
      <c r="W499" s="17"/>
      <c r="X499" s="18"/>
      <c r="Y499" s="10" t="s">
        <v>1942</v>
      </c>
      <c r="Z499" s="11" t="str">
        <f t="shared" si="1"/>
        <v>{
    "id": "M2-G-7c-I-1-EN",
    "stimulus": "&lt;p&gt;Select the square.&lt;/p&gt;",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499" s="14" t="s">
        <v>2189</v>
      </c>
      <c r="AB499" s="12" t="str">
        <f t="shared" si="2"/>
        <v>M2-G-7c-I-1</v>
      </c>
      <c r="AC499" s="12" t="str">
        <f t="shared" si="3"/>
        <v>M2-G-7c-I-1-EN</v>
      </c>
      <c r="AD499" s="10" t="s">
        <v>46</v>
      </c>
      <c r="AE499" s="18"/>
      <c r="AF499" s="10" t="s">
        <v>47</v>
      </c>
      <c r="AG499" s="10" t="s">
        <v>48</v>
      </c>
    </row>
    <row r="500" ht="75.0" customHeight="1">
      <c r="A500" s="10" t="s">
        <v>2185</v>
      </c>
      <c r="B500" s="6" t="s">
        <v>2186</v>
      </c>
      <c r="C500" s="18" t="s">
        <v>34</v>
      </c>
      <c r="D500" s="7" t="s">
        <v>35</v>
      </c>
      <c r="E500" s="6"/>
      <c r="F500" s="8" t="s">
        <v>2190</v>
      </c>
      <c r="G500" s="30"/>
      <c r="H500" s="19"/>
      <c r="I500" s="10" t="s">
        <v>696</v>
      </c>
      <c r="J500" s="10" t="s">
        <v>497</v>
      </c>
      <c r="K500" s="8" t="s">
        <v>85</v>
      </c>
      <c r="L500" s="8" t="s">
        <v>85</v>
      </c>
      <c r="M500" s="10" t="s">
        <v>41</v>
      </c>
      <c r="N500" s="55" t="s">
        <v>2188</v>
      </c>
      <c r="O500" s="55" t="s">
        <v>2188</v>
      </c>
      <c r="P500" s="17"/>
      <c r="Q500" s="18"/>
      <c r="R500" s="17"/>
      <c r="S500" s="17"/>
      <c r="T500" s="17"/>
      <c r="U500" s="17"/>
      <c r="V500" s="17"/>
      <c r="W500" s="17"/>
      <c r="X500" s="18"/>
      <c r="Y500" s="10" t="s">
        <v>1942</v>
      </c>
      <c r="Z500" s="11" t="str">
        <f t="shared" si="1"/>
        <v>{
    "id": "M2-G-7c-I-2-EN",
    "stimulus": "&lt;p&gt;Select the rectangle.&lt;/p&gt;",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0" s="14" t="s">
        <v>2191</v>
      </c>
      <c r="AB500" s="12" t="str">
        <f t="shared" si="2"/>
        <v>M2-G-7c-I-2</v>
      </c>
      <c r="AC500" s="12" t="str">
        <f t="shared" si="3"/>
        <v>M2-G-7c-I-2-EN</v>
      </c>
      <c r="AD500" s="10" t="s">
        <v>46</v>
      </c>
      <c r="AE500" s="18"/>
      <c r="AF500" s="10" t="s">
        <v>47</v>
      </c>
      <c r="AG500" s="10" t="s">
        <v>48</v>
      </c>
    </row>
    <row r="501" ht="75.0" customHeight="1">
      <c r="A501" s="10" t="s">
        <v>2185</v>
      </c>
      <c r="B501" s="6" t="s">
        <v>2186</v>
      </c>
      <c r="C501" s="18" t="s">
        <v>34</v>
      </c>
      <c r="D501" s="7" t="s">
        <v>35</v>
      </c>
      <c r="E501" s="6"/>
      <c r="F501" s="8" t="s">
        <v>2192</v>
      </c>
      <c r="G501" s="30"/>
      <c r="H501" s="19"/>
      <c r="I501" s="10" t="s">
        <v>696</v>
      </c>
      <c r="J501" s="10" t="s">
        <v>497</v>
      </c>
      <c r="K501" s="8" t="s">
        <v>85</v>
      </c>
      <c r="L501" s="8" t="s">
        <v>85</v>
      </c>
      <c r="M501" s="10" t="s">
        <v>41</v>
      </c>
      <c r="N501" s="55" t="s">
        <v>2188</v>
      </c>
      <c r="O501" s="55" t="s">
        <v>2188</v>
      </c>
      <c r="P501" s="17"/>
      <c r="Q501" s="18"/>
      <c r="R501" s="17"/>
      <c r="S501" s="17"/>
      <c r="T501" s="17"/>
      <c r="U501" s="17"/>
      <c r="V501" s="17"/>
      <c r="W501" s="17"/>
      <c r="X501" s="18"/>
      <c r="Y501" s="10" t="s">
        <v>1942</v>
      </c>
      <c r="Z501" s="11" t="str">
        <f t="shared" si="1"/>
        <v>{
    "id": "M2-G-7c-I-3-EN",
    "stimulus": "&lt;p&gt;Select the rhombus.&lt;/p&gt;",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
            {
                "name": "A4",
                "label": "{{function}}",
                "function": "&lt;div style=\"display:flex; justify-content:center;\"&gt;&lt;img src=\"https://blueberry-assets.oneclick.es/M2_G_7c_4.svg\" width=\"300\"&gt;&lt;/img&gt;&lt;/div&gt;",
                "incorrect": true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1" s="14" t="s">
        <v>2193</v>
      </c>
      <c r="AB501" s="12" t="str">
        <f t="shared" si="2"/>
        <v>M2-G-7c-I-3</v>
      </c>
      <c r="AC501" s="12" t="str">
        <f t="shared" si="3"/>
        <v>M2-G-7c-I-3-EN</v>
      </c>
      <c r="AD501" s="10" t="s">
        <v>46</v>
      </c>
      <c r="AE501" s="18"/>
      <c r="AF501" s="10" t="s">
        <v>47</v>
      </c>
      <c r="AG501" s="10" t="s">
        <v>48</v>
      </c>
    </row>
    <row r="502" ht="75.0" customHeight="1">
      <c r="A502" s="10" t="s">
        <v>2185</v>
      </c>
      <c r="B502" s="6" t="s">
        <v>2186</v>
      </c>
      <c r="C502" s="18" t="s">
        <v>34</v>
      </c>
      <c r="D502" s="7" t="s">
        <v>35</v>
      </c>
      <c r="E502" s="6"/>
      <c r="F502" s="8" t="s">
        <v>2194</v>
      </c>
      <c r="G502" s="30"/>
      <c r="H502" s="19"/>
      <c r="I502" s="10" t="s">
        <v>696</v>
      </c>
      <c r="J502" s="10" t="s">
        <v>497</v>
      </c>
      <c r="K502" s="8" t="s">
        <v>85</v>
      </c>
      <c r="L502" s="8" t="s">
        <v>85</v>
      </c>
      <c r="M502" s="10" t="s">
        <v>41</v>
      </c>
      <c r="N502" s="55" t="s">
        <v>2188</v>
      </c>
      <c r="O502" s="55" t="s">
        <v>2188</v>
      </c>
      <c r="P502" s="17"/>
      <c r="Q502" s="18"/>
      <c r="R502" s="17"/>
      <c r="S502" s="17"/>
      <c r="T502" s="17"/>
      <c r="U502" s="17"/>
      <c r="V502" s="17"/>
      <c r="W502" s="17"/>
      <c r="X502" s="18"/>
      <c r="Y502" s="10" t="s">
        <v>1942</v>
      </c>
      <c r="Z502" s="11" t="str">
        <f t="shared" si="1"/>
        <v>{
    "id": "M2-G-7c-I-4-EN",
    "stimulus": "&lt;p&gt;Select the rhomboid.&lt;/p&gt;",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"{{function}}",
                "function": "&lt;div style=\"display:flex; justify-content:center;\"&gt;&lt;img src=\"https://blueberry-assets.oneclick.es/M2_G_7c_1.svg\" width=\"300\"&gt;&lt;/img&gt;&lt;/div&gt;",
                "incorrect": true
            },
            {
                "name": "A2",
                "label": "{{function}}",
                "function": "&lt;div style=\"display:flex; justify-content:center;\"&gt;&lt;img src=\"https://blueberry-assets.oneclick.es/M2_G_7c_2.svg\" width=\"300\"&gt;&lt;/img&gt;&lt;/div&gt;",
                "incorrect": true
            },
            {
                "name": "A3",
                "label": "{{function}}",
                "function": "&lt;div style=\"display:flex; justify-content:center;\"&gt;&lt;img src=\"https://blueberry-assets.oneclick.es/M2_G_7c_3.svg\" width=\"300\"&gt;&lt;/img&gt;&lt;/div&gt;",
                "incorrect": true
            },
            {
                "name": "A4",
                "label": "{{function}}",
                "function": "&lt;div style=\"display:flex; justify-content:center;\"&gt;&lt;img src=\"https://blueberry-assets.oneclick.es/M2_G_7c_4.svg\" width=\"300\"&gt;&lt;/img&gt;&lt;/div&gt;"
            },
            {
                "name": "TO 5",
                "label": "{{function}}",
                "function": "&lt;div style=\"display:flex; justify-content:center;\"&gt;&lt;img src=\"https://blueberry-assets.oneclick.es/M2_G_7c_5.svg\" width=\"300\"&gt;&lt;/img&gt;&lt;/div&gt;",
                "incorrect": true
            },
            {
                "name": "A6",
                "label": "{{function}}",
                "function": "&lt;div style=\"display:flex; justify-content:center;\"&gt;&lt;img src=\"https://blueberry-assets.oneclick.es/M2_G_7c_6.svg\" width=\"300\"&gt;&lt;/img&gt;&lt;/div&gt;",
                "incorrect": true
            },
            {
                "name": "A7",
                "label": "{{function}}",
                "function": "&lt;div style=\"display:flex; justify-content:center;\"&gt;&lt;img src=\"https://blueberry-assets.oneclick.es/M2_G_7c_7.svg\" width=\"300\"&gt;&lt;/img&gt;&lt;/div&gt;",
                "incorrect": true
            },
            {
                "name": "A8",
                "label": "{{function}}",
                "function": "&lt;div style=\"display:flex; justify-content:center;\"&gt;&lt;img src=\"https://blueberry-assets.oneclick.es/M2_G_7c_8.svg\" width=\"300\"&gt;&lt;/img&gt;&lt;/div&gt;",
                "incorrect": true
            }
        ],
        "uniques": true
    },
    "algorithm": {
        "name": "trueFalse",
        "template": "Multiple choice – standard",
        "params": {
            "countCorrect": 1,
            "countIncorrect": 2,
            "showCheckIcon": false,
            "columns": 3
        }
    }
}</v>
      </c>
      <c r="AA502" s="14" t="s">
        <v>2195</v>
      </c>
      <c r="AB502" s="12" t="str">
        <f t="shared" si="2"/>
        <v>M2-G-7c-I-4</v>
      </c>
      <c r="AC502" s="12" t="str">
        <f t="shared" si="3"/>
        <v>M2-G-7c-I-4-EN</v>
      </c>
      <c r="AD502" s="10" t="s">
        <v>46</v>
      </c>
      <c r="AE502" s="18"/>
      <c r="AF502" s="10" t="s">
        <v>47</v>
      </c>
      <c r="AG502" s="10" t="s">
        <v>48</v>
      </c>
    </row>
    <row r="503" ht="75.0" customHeight="1">
      <c r="A503" s="10" t="s">
        <v>2185</v>
      </c>
      <c r="B503" s="6" t="s">
        <v>2186</v>
      </c>
      <c r="C503" s="18" t="s">
        <v>54</v>
      </c>
      <c r="D503" s="7" t="s">
        <v>35</v>
      </c>
      <c r="E503" s="6"/>
      <c r="F503" s="8" t="s">
        <v>2196</v>
      </c>
      <c r="G503" s="8" t="s">
        <v>2197</v>
      </c>
      <c r="H503" s="19"/>
      <c r="I503" s="10" t="s">
        <v>696</v>
      </c>
      <c r="J503" s="10" t="s">
        <v>68</v>
      </c>
      <c r="K503" s="8" t="s">
        <v>85</v>
      </c>
      <c r="L503" s="8" t="s">
        <v>2198</v>
      </c>
      <c r="M503" s="10" t="s">
        <v>41</v>
      </c>
      <c r="N503" s="55" t="s">
        <v>2188</v>
      </c>
      <c r="O503" s="55" t="s">
        <v>2188</v>
      </c>
      <c r="P503" s="17"/>
      <c r="Q503" s="18"/>
      <c r="R503" s="17"/>
      <c r="S503" s="17"/>
      <c r="T503" s="17"/>
      <c r="U503" s="17"/>
      <c r="V503" s="17"/>
      <c r="W503" s="17"/>
      <c r="X503" s="18"/>
      <c r="Y503" s="10" t="s">
        <v>1942</v>
      </c>
      <c r="Z503" s="11" t="str">
        <f t="shared" si="1"/>
        <v>{
    "id": "M2-G-7c-E-1-EN",
    "stimulus": "&lt;p&gt;Drag the names of these four-sided shapes.&lt;/p&gt;",
    "template": "&lt;table style=\"width: 100%;\"&gt;&lt;tbody&gt;&lt;tr&gt;&lt;td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src=\"https://blueberry-assets.oneclick.es/M2_G_7c_3.svg\" width=\"300\"&gt;&lt;/img&gt;&lt;/div&gt;&lt;/td&gt;&lt;td style=\"width: 33.3%; text-align: center; vertical-align: middle; border: none;\"&gt;&lt;div style=\"display:flex; justify-content:center;\"&gt;&lt;img src=\"https://blueberry-assets.oneclick.es/M2_G_7c_2.svg\"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"Square"
            },
            {
                "name": "A2",
                "label": "Rhombus"
            },
            {
                "name": "A3",
                "label": "Rectangle"
            },
            {
                "name": "A4",
                "label": "Rhomboid",
                "incorrect": true
            }
        ],
        "uniques": true
    },
    "algorithm": {
        "name": "calculateOperation",
        "template": "Cloze with drag &amp; drop",
        "params": {
            "keyboard": "NUMERICAL"
        }
    }
}</v>
      </c>
      <c r="AA503" s="14" t="s">
        <v>2199</v>
      </c>
      <c r="AB503" s="12" t="str">
        <f t="shared" si="2"/>
        <v>M2-G-7c-E-1</v>
      </c>
      <c r="AC503" s="12" t="str">
        <f t="shared" si="3"/>
        <v>M2-G-7c-E-1-EN</v>
      </c>
      <c r="AD503" s="10" t="s">
        <v>46</v>
      </c>
      <c r="AE503" s="18"/>
      <c r="AF503" s="10" t="s">
        <v>47</v>
      </c>
      <c r="AG503" s="10" t="s">
        <v>48</v>
      </c>
    </row>
    <row r="504" ht="75.0" customHeight="1">
      <c r="A504" s="10" t="s">
        <v>2185</v>
      </c>
      <c r="B504" s="6" t="s">
        <v>2186</v>
      </c>
      <c r="C504" s="18" t="s">
        <v>54</v>
      </c>
      <c r="D504" s="7" t="s">
        <v>35</v>
      </c>
      <c r="E504" s="6"/>
      <c r="F504" s="8" t="s">
        <v>2196</v>
      </c>
      <c r="G504" s="8" t="s">
        <v>2200</v>
      </c>
      <c r="H504" s="19"/>
      <c r="I504" s="10" t="s">
        <v>696</v>
      </c>
      <c r="J504" s="10" t="s">
        <v>68</v>
      </c>
      <c r="K504" s="8" t="s">
        <v>85</v>
      </c>
      <c r="L504" s="8" t="s">
        <v>2201</v>
      </c>
      <c r="M504" s="10" t="s">
        <v>41</v>
      </c>
      <c r="N504" s="55" t="s">
        <v>2188</v>
      </c>
      <c r="O504" s="55" t="s">
        <v>2188</v>
      </c>
      <c r="P504" s="17"/>
      <c r="Q504" s="18"/>
      <c r="R504" s="17"/>
      <c r="S504" s="17"/>
      <c r="T504" s="17"/>
      <c r="U504" s="17"/>
      <c r="V504" s="17"/>
      <c r="W504" s="17"/>
      <c r="X504" s="18"/>
      <c r="Y504" s="10" t="s">
        <v>1942</v>
      </c>
      <c r="Z504" s="11" t="str">
        <f t="shared" si="1"/>
        <v>{
    "id": "M2-G-7c-E-2-EN",
    "stimulus": "&lt;p&gt;Drag the names of these four-sided shapes.&lt;/p&gt;",
    "template": "&lt;table style=\"width: 100%;\"&gt;&lt;tbody&gt;&lt;tr&gt;&lt;td style=\"width: 33.3%; text-align: center; vertical-align: middle; border: none;\"&gt;&lt;div style=\"display:flex; justify-content:center;\"&gt;&lt;img src=\"https://blueberry-assets.oneclick.es/M2_G_7c_4.svg\" width=\"300\"&gt;&lt;/img&gt;&lt;/div&gt;&lt;/td&gt;&lt;td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src=\"https://blueberry-assets.oneclick.es/M2_G_7c_3.svg\"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"Rhomboid"
            },
            {
                "name": "A2",
                "label": "Rectangle"
            },
            {
                "name": "A3",
                "label": "Rhombus"
            },
            {
                "name": "A4",
                "label": "Square",
                "incorrect": true
            }
        ],
        "uniques": true
    },
    "algorithm": {
        "name": "calculateOperation",
        "template": "Cloze with drag &amp; drop",
        "params": {
            "keyboard": "NUMERICAL"
        }
    }
}</v>
      </c>
      <c r="AA504" s="14" t="s">
        <v>2202</v>
      </c>
      <c r="AB504" s="12" t="str">
        <f t="shared" si="2"/>
        <v>M2-G-7c-E-2</v>
      </c>
      <c r="AC504" s="12" t="str">
        <f t="shared" si="3"/>
        <v>M2-G-7c-E-2-EN</v>
      </c>
      <c r="AD504" s="10" t="s">
        <v>46</v>
      </c>
      <c r="AE504" s="18"/>
      <c r="AF504" s="10" t="s">
        <v>47</v>
      </c>
      <c r="AG504" s="10" t="s">
        <v>48</v>
      </c>
    </row>
    <row r="505" ht="75.0" customHeight="1">
      <c r="A505" s="10" t="s">
        <v>2185</v>
      </c>
      <c r="B505" s="6" t="s">
        <v>2186</v>
      </c>
      <c r="C505" s="18" t="s">
        <v>54</v>
      </c>
      <c r="D505" s="7" t="s">
        <v>35</v>
      </c>
      <c r="E505" s="6"/>
      <c r="F505" s="8" t="s">
        <v>2196</v>
      </c>
      <c r="G505" s="8" t="s">
        <v>2203</v>
      </c>
      <c r="H505" s="19"/>
      <c r="I505" s="10" t="s">
        <v>696</v>
      </c>
      <c r="J505" s="10" t="s">
        <v>68</v>
      </c>
      <c r="K505" s="8" t="s">
        <v>85</v>
      </c>
      <c r="L505" s="8" t="s">
        <v>2204</v>
      </c>
      <c r="M505" s="10" t="s">
        <v>41</v>
      </c>
      <c r="N505" s="55" t="s">
        <v>2188</v>
      </c>
      <c r="O505" s="55" t="s">
        <v>2188</v>
      </c>
      <c r="P505" s="17"/>
      <c r="Q505" s="18"/>
      <c r="R505" s="17"/>
      <c r="S505" s="17"/>
      <c r="T505" s="17"/>
      <c r="U505" s="17"/>
      <c r="V505" s="17"/>
      <c r="W505" s="17"/>
      <c r="X505" s="18"/>
      <c r="Y505" s="10" t="s">
        <v>1942</v>
      </c>
      <c r="Z505" s="11" t="str">
        <f t="shared" si="1"/>
        <v>{
    "id": "M2-G-7c-E-3-EN",
    "stimulus": "&lt;p&gt;Drag the names of these four-sided shapes.&lt;/p&gt;",
    "template": "&lt;table style=\"width: 100%;\"&gt;&lt;tbody&gt;&lt;tr&gt;&lt;td style=\"width: 33.3%; text-align: center; vertical-align: middle; border: none;\"&gt;&lt;div style=\"display:flex; justify-content:center;\"&gt;&lt;img src=\"https://blueberry-assets.oneclick.es/M2_G_7c_2.svg\" width=\"300\"&gt;&lt;/img&gt;&lt;/div&gt;&lt;/td&gt;&lt;td style=\"width: 33.3%; text-align: center; vertical-align: middle; border: none;\"&gt;&lt;div style=\"display:flex; justify-content:center;\"&gt;&lt;img src=\"https://blueberry-assets.oneclick.es/M2_G_7c_1.svg\" width=\"300\"&gt;&lt;/img&gt;&lt;/div&gt;&lt;/td&gt;&lt;td style=\"width: 33.3%; text-align: center; vertical-align: middle; border: none;\"&gt;&lt;div style=\"display:flex; justify-content:center;\"&gt;&lt;img src=\"https://blueberry-assets.oneclick.es/M2_G_7c_4.svg\" width=\"300\"&gt;&lt;/img&gt;&lt;/div&gt;&lt;/td&gt;&lt;/tr&gt;&lt;tr&gt;&lt;td style=\"width: 33.3%; text-align: center; vertical-align: middle; border: none;\"&gt;{{response}}&lt;/td&gt;&lt;td style=\"width: 33.3%; text-align: center; vertical-align: middle; border: none;\"&gt;{{response}}&lt;/td&gt;&lt;td style=\"width: 33.3%; text-align: center; vertical-align: middle; border: none;\"&gt;{{response}}&lt;/td&gt;&lt;/tr&gt;&lt;/tbody&gt;&lt;/table&gt;",
    "hint":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"feedback": "&lt;table style=\"width: 100%;\"&gt;&lt;tbody&gt;&lt;tr&gt;&lt;td style=\"width: 25%; text-align: center; vertical-align: middle; border: none;\"&gt;&lt;div style=\"display:flex; justify-content:center;\"&gt;&lt;img src=\"https://blueberry-assets.oneclick.es/M2_G_7c_1.svg\" width=\"300\"&gt;&lt;/img&gt;&lt;/div&gt;&lt;/td&gt;&lt;td style=\"width: 25%; text-align: center; vertical-align: middle; border: none;\"&gt;&lt;div style=\"display:flex; justify-content:center;\"&gt;&lt;img src=\"https://blueberry-assets.oneclick.es/M2_G_7c_2.svg\" width=\"300\"&gt;&lt;/img&gt;&lt;/div&gt;&lt;/td&gt;&lt;td style=\"width: 25%; text-align: center; vertical-align: middle; border: none;\"&gt;&lt;div style=\"display:flex; justify-content:center;\"&gt;&lt;img src=\"https://blueberry-assets.oneclick.es/M2_G_7c_3.svg\" width=\"300\"&gt;&lt;/img&gt;&lt;/div&gt;&lt;/td&gt;&lt;td style=\"width: 25%; text-align: center; vertical-align: middle; border: none;\"&gt;&lt;div style=\"display:flex; justify-content:center;\"&gt;&lt;img src=\"https://blueberry-assets.oneclick.es/M2_G_7c_4.svg\" width=\"300\"&gt;&lt;/img&gt;&lt;/div&gt;&lt;/td&gt;&lt;/tr&gt;&lt;tr&gt;&lt;td style=\"width: 25%; text-align: center; vertical-align: middle; border: none;\"&gt;Square&lt;/td&gt;&lt;td style=\"width: 25%; text-align: center; vertical-align: middle; border: none;\"&gt;Rectangle&lt;/td&gt;&lt;td style=\"width: 25%; text-align: center; vertical-align: middle; border: none;\"&gt;Rhombus&lt;/td&gt;&lt;td style=\"width: 25%; text-align: center; vertical-align: middle; border: none;\"&gt;Rhomboid&lt;/td&gt;&lt;/tr&gt;&lt;/tbody&gt;&lt;/table&gt;",
    "seed": {
        "parameters": [],
        "calculated": [
            {
                "name": "A1",
                "label": "Rectangle"
            },
            {
                "name": "A2",
                "label": "Square"
            },
            {
                "name": "A3",
                "label": "Rhomboid"
            },
            {
                "name": "A4",
                "label": "Rhombus",
                "incorrect": true
            }
        ],
        "uniques": true
    },
    "algorithm": {
        "name": "calculateOperation",
        "template": "Cloze with drag &amp; drop",
        "params": {
            "keyboard": "NUMERICAL"
        }
    }
}</v>
      </c>
      <c r="AA505" s="14" t="s">
        <v>2205</v>
      </c>
      <c r="AB505" s="12" t="str">
        <f t="shared" si="2"/>
        <v>M2-G-7c-E-3</v>
      </c>
      <c r="AC505" s="12" t="str">
        <f t="shared" si="3"/>
        <v>M2-G-7c-E-3-EN</v>
      </c>
      <c r="AD505" s="10" t="s">
        <v>46</v>
      </c>
      <c r="AE505" s="18"/>
      <c r="AF505" s="10" t="s">
        <v>47</v>
      </c>
      <c r="AG505" s="10" t="s">
        <v>48</v>
      </c>
    </row>
    <row r="506" ht="75.0" customHeight="1">
      <c r="A506" s="6" t="s">
        <v>2206</v>
      </c>
      <c r="B506" s="6" t="s">
        <v>2207</v>
      </c>
      <c r="C506" s="18" t="s">
        <v>34</v>
      </c>
      <c r="D506" s="7" t="s">
        <v>35</v>
      </c>
      <c r="E506" s="6"/>
      <c r="F506" s="8" t="s">
        <v>2208</v>
      </c>
      <c r="G506" s="8"/>
      <c r="H506" s="19"/>
      <c r="I506" s="10" t="s">
        <v>696</v>
      </c>
      <c r="J506" s="10" t="s">
        <v>822</v>
      </c>
      <c r="K506" s="8"/>
      <c r="L506" s="8" t="s">
        <v>2209</v>
      </c>
      <c r="M506" s="10" t="s">
        <v>41</v>
      </c>
      <c r="N506" s="8" t="s">
        <v>2210</v>
      </c>
      <c r="O506" s="8" t="s">
        <v>2210</v>
      </c>
      <c r="P506" s="17"/>
      <c r="Q506" s="18"/>
      <c r="R506" s="17"/>
      <c r="S506" s="17"/>
      <c r="T506" s="17"/>
      <c r="U506" s="17"/>
      <c r="V506" s="17"/>
      <c r="W506" s="17"/>
      <c r="X506" s="18"/>
      <c r="Y506" s="10" t="s">
        <v>1942</v>
      </c>
      <c r="Z506" s="11" t="str">
        <f t="shared" si="1"/>
        <v>{
    "id": "M2-G-8a-I-1-EN",
    "stimulus": "&lt;p&gt;Which of these options defines this rectangle?&lt;/p&gt;&lt;div style=\"display:flex; justify-content:center;\"&gt;&lt;img src=\"https://blueberry-assets.oneclick.es/M2_G_8a_1.svg\"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
            {
                "name": "A2",
                "label": "4 rows and 5 columns",
                "function": "",
                "incorrect": true
            },
            {
                "name": "A3",
                "label": "3 rows and 4 columns",
                "function": "",
                "incorrect": true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v>
      </c>
      <c r="AA506" s="14" t="s">
        <v>2211</v>
      </c>
      <c r="AB506" s="12" t="str">
        <f t="shared" si="2"/>
        <v>M2-G-8a-I-1</v>
      </c>
      <c r="AC506" s="12" t="str">
        <f t="shared" si="3"/>
        <v>M2-G-8a-I-1-EN</v>
      </c>
      <c r="AD506" s="18"/>
      <c r="AE506" s="18"/>
      <c r="AF506" s="18"/>
      <c r="AG506" s="10" t="s">
        <v>48</v>
      </c>
    </row>
    <row r="507" ht="75.0" customHeight="1">
      <c r="A507" s="6" t="s">
        <v>2206</v>
      </c>
      <c r="B507" s="6" t="s">
        <v>2207</v>
      </c>
      <c r="C507" s="18" t="s">
        <v>34</v>
      </c>
      <c r="D507" s="7" t="s">
        <v>35</v>
      </c>
      <c r="E507" s="6"/>
      <c r="F507" s="8" t="s">
        <v>2212</v>
      </c>
      <c r="G507" s="8"/>
      <c r="H507" s="19"/>
      <c r="I507" s="10" t="s">
        <v>696</v>
      </c>
      <c r="J507" s="10" t="s">
        <v>822</v>
      </c>
      <c r="K507" s="8"/>
      <c r="L507" s="8" t="s">
        <v>2213</v>
      </c>
      <c r="M507" s="10" t="s">
        <v>41</v>
      </c>
      <c r="N507" s="8" t="s">
        <v>2210</v>
      </c>
      <c r="O507" s="8" t="s">
        <v>2210</v>
      </c>
      <c r="P507" s="17"/>
      <c r="Q507" s="18"/>
      <c r="R507" s="17"/>
      <c r="S507" s="17"/>
      <c r="T507" s="17"/>
      <c r="U507" s="17"/>
      <c r="V507" s="17"/>
      <c r="W507" s="17"/>
      <c r="X507" s="18"/>
      <c r="Y507" s="10" t="s">
        <v>1942</v>
      </c>
      <c r="Z507" s="11" t="str">
        <f t="shared" si="1"/>
        <v>{
    "id": "M2-G-8a-I-2-EN",
    "stimulus": "&lt;p&gt;Which of these options defines this rectangle?&lt;/p&gt;&lt;div style=\"display:flex; justify-content:center;\"&gt;&lt;img src=\"https://blueberry-assets.oneclick.es/M2_G_8a_2.svg\"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
            {
                "name": "A4",
                "label": "4 rows and 3 columns",
                "function": "",
                "incorrect": true
            },
            {
                "name": "A5",
                "label": "2 rows and 4 columns",
                "function": "",
                "incorrect": true
            },
            {
                "name": "A6",
                "label": "4 rows and 2 columns",
                "function": "",
                "incorrect": true
            }
        ],
        "uniques": true
    },
    "algorithm": {
        "name": "trueFalse",
        "template": "Multiple choice – standard",
        "params": {
            "countCorrect": 1,
            "countIncorrect": 2,
            "showCheckIcon": false,
            "columns": 3
        }
    }
}</v>
      </c>
      <c r="AA507" s="14" t="s">
        <v>2214</v>
      </c>
      <c r="AB507" s="12" t="str">
        <f t="shared" si="2"/>
        <v>M2-G-8a-I-2</v>
      </c>
      <c r="AC507" s="12" t="str">
        <f t="shared" si="3"/>
        <v>M2-G-8a-I-2-EN</v>
      </c>
      <c r="AD507" s="18"/>
      <c r="AE507" s="18"/>
      <c r="AF507" s="18"/>
      <c r="AG507" s="10" t="s">
        <v>48</v>
      </c>
    </row>
    <row r="508" ht="75.0" customHeight="1">
      <c r="A508" s="6" t="s">
        <v>2206</v>
      </c>
      <c r="B508" s="6" t="s">
        <v>2207</v>
      </c>
      <c r="C508" s="18" t="s">
        <v>34</v>
      </c>
      <c r="D508" s="7" t="s">
        <v>35</v>
      </c>
      <c r="E508" s="6"/>
      <c r="F508" s="8" t="s">
        <v>2215</v>
      </c>
      <c r="G508" s="8"/>
      <c r="H508" s="19"/>
      <c r="I508" s="10" t="s">
        <v>696</v>
      </c>
      <c r="J508" s="10" t="s">
        <v>822</v>
      </c>
      <c r="K508" s="8"/>
      <c r="L508" s="8" t="s">
        <v>2216</v>
      </c>
      <c r="M508" s="10" t="s">
        <v>41</v>
      </c>
      <c r="N508" s="8" t="s">
        <v>2210</v>
      </c>
      <c r="O508" s="8" t="s">
        <v>2210</v>
      </c>
      <c r="P508" s="17"/>
      <c r="Q508" s="18"/>
      <c r="R508" s="17"/>
      <c r="S508" s="17"/>
      <c r="T508" s="17"/>
      <c r="U508" s="17"/>
      <c r="V508" s="17"/>
      <c r="W508" s="17"/>
      <c r="X508" s="18"/>
      <c r="Y508" s="10" t="s">
        <v>1942</v>
      </c>
      <c r="Z508" s="11" t="str">
        <f t="shared" si="1"/>
        <v>{
    "id": "M2-G-8a-I-3-EN",
    "stimulus": "&lt;p&gt;Which of these options defines this rectangle?&lt;/p&gt;&lt;div style=\"display:flex; justify-content:center;\"&gt;&lt;img src=\"https://blueberry-assets.oneclick.es/M2_G_8a_3.svg\" width=\"300\"&gt;&lt;/img&gt;&lt;/div&gt;",
    "hint": "&lt;p&gt;The &lt;b&gt;rows&lt;/b&gt; are the horizontal lines.&lt;/p&gt;&lt;p&gt;The &lt;b&gt;columns&lt;/b&gt; are the vertical lines.&lt;/p&gt;",
    "feedback": "&lt;p&gt;The &lt;b&gt;rows&lt;/b&gt; are the horizontal lines.&lt;/p&gt;&lt;p&gt;The &lt;b&gt;columns&lt;/b&gt; are the vertical lines.&lt;/p&gt;",
    "seed": {
        "parameters": [],
        "calculated": [
            {
                "name": "A1",
                "label": "5 rows and 4 columns",
                "function": "",
                "incorrect": true
            },
            {
                "name": "A2",
                "label": "4 rows and 5 columns",
                "function": "",
                "incorrect": true
            },
            {
                "name": "A3",
                "label": "3 rows and 4 columns",
                "function": "",
                "incorrect": true
            },
            {
                "name": "A4",
                "label": "4 rows and 3 columns",
                "function": "",
                "incorrect": true
            },
            {
                "name": "A5",
                "label": "2 rows and 4 columns",
                "function": ""
            },
            {
                "name": "A6",
                "label": "4 rows and 2 columns",
                "function": "",
                "incorrect": true
            }
        ],
        "uniques": true
    },
    "algorithm": {
        "name": "trueFalse",
        "template": "Multiple choice – standard",
        "params": {
            "countCorrect": 1,
            "countIncorrect": 2,
            "showCheckIcon": false,
            "columns": 3
        }
    }
}</v>
      </c>
      <c r="AA508" s="14" t="s">
        <v>2217</v>
      </c>
      <c r="AB508" s="12" t="str">
        <f t="shared" si="2"/>
        <v>M2-G-8a-I-3</v>
      </c>
      <c r="AC508" s="12" t="str">
        <f t="shared" si="3"/>
        <v>M2-G-8a-I-3-EN</v>
      </c>
      <c r="AD508" s="18"/>
      <c r="AE508" s="18"/>
      <c r="AF508" s="18"/>
      <c r="AG508" s="10" t="s">
        <v>48</v>
      </c>
    </row>
    <row r="509" ht="75.0" customHeight="1">
      <c r="A509" s="6" t="s">
        <v>2206</v>
      </c>
      <c r="B509" s="6" t="s">
        <v>2207</v>
      </c>
      <c r="C509" s="18" t="s">
        <v>54</v>
      </c>
      <c r="D509" s="7" t="s">
        <v>35</v>
      </c>
      <c r="E509" s="6"/>
      <c r="F509" s="8" t="s">
        <v>2218</v>
      </c>
      <c r="G509" s="8" t="s">
        <v>2219</v>
      </c>
      <c r="H509" s="19"/>
      <c r="I509" s="6" t="s">
        <v>671</v>
      </c>
      <c r="J509" s="10" t="s">
        <v>2220</v>
      </c>
      <c r="K509" s="8" t="s">
        <v>2221</v>
      </c>
      <c r="L509" s="8" t="s">
        <v>2222</v>
      </c>
      <c r="M509" s="24" t="s">
        <v>41</v>
      </c>
      <c r="N509" s="8" t="s">
        <v>2210</v>
      </c>
      <c r="O509" s="8" t="s">
        <v>2210</v>
      </c>
      <c r="P509" s="17"/>
      <c r="Q509" s="18"/>
      <c r="R509" s="17"/>
      <c r="S509" s="17"/>
      <c r="T509" s="17"/>
      <c r="U509" s="17"/>
      <c r="V509" s="17"/>
      <c r="W509" s="17"/>
      <c r="X509" s="18"/>
      <c r="Y509" s="10" t="s">
        <v>1942</v>
      </c>
      <c r="Z509" s="11" t="str">
        <f t="shared" si="1"/>
        <v>{
    "id": "M2-G-8a-E-1-EN",
    "stimulus": "&lt;p&gt;A rectangle is divided into {{Q1}} rows and {{Q2}} columns. How many equal squares have been formed?&lt;/p&gt;",
    "template": "&lt;p&gt;{{response}} squares.&lt;/p&gt;",
    "hint": "&lt;p&gt;The &lt;b&gt;rows&lt;/b&gt; are the horizontal lines.&lt;/p&gt;&lt;p&gt;The &lt;b&gt;columns&lt;/b&gt; are the vertical lines.&lt;/p&gt;",
    "feedback": "&lt;p&gt;The &lt;b&gt;rows&lt;/b&gt; are the horizontal lines.&lt;/p&gt;&lt;p&gt;The &lt;b&gt;columns&lt;/b&gt; are the vertical lines.&lt;/p&gt;",
    "seed": {
        "parameters": [
            {
                "name": "Q1",
                "label": null,
                "min": 2,
                "max": 6,
                "step": 1
            },
            {
                "name": "Q2",
                "label": null,
                "min": 2,
                "max": 6,
                "step": 1
            }
        ],
        "calculated": [
            {
                "name": "A1",
                "label": "{{function}}",
                "function": "{{Q1}}*{{Q2}}"
            }
        ],
        "uniques": false
    },
    "algorithm": {
        "name": "calculateOperation",
        "params": {
            "method": "equivLiteral",
            "keyboard": "NUMERICAL"
        }
    }
}</v>
      </c>
      <c r="AA509" s="14" t="s">
        <v>2223</v>
      </c>
      <c r="AB509" s="12" t="str">
        <f t="shared" si="2"/>
        <v>M2-G-8a-E-1</v>
      </c>
      <c r="AC509" s="12" t="str">
        <f t="shared" si="3"/>
        <v>M2-G-8a-E-1-EN</v>
      </c>
      <c r="AD509" s="18"/>
      <c r="AE509" s="18"/>
      <c r="AF509" s="18"/>
      <c r="AG509" s="10" t="s">
        <v>48</v>
      </c>
    </row>
    <row r="510" ht="75.0" customHeight="1">
      <c r="A510" s="6" t="s">
        <v>2224</v>
      </c>
      <c r="B510" s="6" t="s">
        <v>2225</v>
      </c>
      <c r="C510" s="18" t="s">
        <v>34</v>
      </c>
      <c r="D510" s="10" t="s">
        <v>35</v>
      </c>
      <c r="E510" s="6"/>
      <c r="F510" s="8" t="s">
        <v>2226</v>
      </c>
      <c r="G510" s="9"/>
      <c r="H510" s="9"/>
      <c r="I510" s="6" t="s">
        <v>696</v>
      </c>
      <c r="J510" s="6" t="s">
        <v>38</v>
      </c>
      <c r="K510" s="9" t="s">
        <v>660</v>
      </c>
      <c r="L510" s="9" t="s">
        <v>660</v>
      </c>
      <c r="M510" s="18" t="s">
        <v>41</v>
      </c>
      <c r="N510" s="23" t="s">
        <v>2227</v>
      </c>
      <c r="O510" s="23" t="s">
        <v>2227</v>
      </c>
      <c r="P510" s="17"/>
      <c r="Q510" s="18"/>
      <c r="R510" s="17"/>
      <c r="S510" s="17"/>
      <c r="T510" s="17"/>
      <c r="U510" s="17"/>
      <c r="V510" s="17"/>
      <c r="W510" s="17"/>
      <c r="X510" s="18"/>
      <c r="Y510" s="10" t="s">
        <v>1942</v>
      </c>
      <c r="Z510" s="11" t="str">
        <f t="shared" si="1"/>
        <v>{
    "id": "M2-G-11a-I-1-EN",
    "stimulus": "&lt;p&gt;Select the polyhedron that is a prism.&lt;/p&gt;",
    "hint": "&lt;p&gt;Prisms have two bases and their lateral faces are parallelograms.&lt;/p&gt;",
    "feedback": "&lt;p&gt;Prisms have two bases and their lateral faces are parallelograms.&lt;/p&gt;",
    "seed": {
        "parameters": [],
        "calculated": [
            {
                "name": "A1",
                "label": "{{function}}",
                "function": "&lt;div style=\"display:flex; justify-content:center;\"&gt;&lt;img src=\"https://blueberry-assets.oneclick.es/M2_G_12a_1.svg\" width=\"300\"&gt;&lt;/img&gt;&lt;/div&gt;"
            },
            {
                "name": "A2",
                "label": "{{function}}",
                "function": "&lt;div style=\"display:flex; justify-content:center;\"&gt;&lt;img src=\"https://blueberry-assets.oneclick.es/M2_G_11a_15.svg\" width=\"300\"&gt;&lt;/img&gt;&lt;/div&gt;"
            },
            {
                "name": "A3",
                "label": "{{function}}",
                "function": "&lt;div style=\"display:flex; justify-content:center;\"&gt;&lt;img src=\"https://blueberry-assets.oneclick.es/M2_G_11a_16.svg\" width=\"300\"&gt;&lt;/img&gt;&lt;/div&gt;"
            },
            {
                "name": "A4",
                "label": "{{function}}",
                "function": "&lt;div style=\"display:flex; justify-content:center;\"&gt;&lt;img src=\"https://blueberry-assets.oneclick.es/M2_G_11a_17.svg\" width=\"300\"&gt;&lt;/img&gt;&lt;/div&gt;",
                "incorrect": true
            },
            {
                "name": "TO 5",
                "label": "{{function}}",
                "function": "&lt;div style=\"display:flex; justify-content:center;\"&gt;&lt;img src=\"https://blueberry-assets.oneclick.es/M2_G_11a_18.svg\" width=\"300\"&gt;&lt;/img&gt;&lt;/div&gt;",
                "incorrect": true
            },
            {
                "name": "A6",
                "label": "{{function}}",
                "function": "&lt;div style=\"display:flex; justify-content:center;\"&gt;&lt;img src=\"https://blueberry-assets.oneclick.es/M2_G_11a_19.svg\" width=\"300\"&gt;&lt;/img&gt;&lt;/div&gt;",
                "incorrect": true
            }
        ],
        "uniques": true
    },
    "algorithm": {
        "name": "trueFalse",
        "template": "Multiple choice – standard",
        "params": {
            "countCorrect": 1,
            "countIncorrect": 2,
            "showCheckIcon": false,
            "columns": 3
        }
    }
}</v>
      </c>
      <c r="AA510" s="14" t="s">
        <v>2228</v>
      </c>
      <c r="AB510" s="12" t="str">
        <f t="shared" si="2"/>
        <v>M2-G-11a-I-1</v>
      </c>
      <c r="AC510" s="12" t="str">
        <f t="shared" si="3"/>
        <v>M2-G-11a-I-1-EN</v>
      </c>
      <c r="AD510" s="10" t="s">
        <v>46</v>
      </c>
      <c r="AE510" s="10" t="s">
        <v>521</v>
      </c>
      <c r="AF510" s="10" t="s">
        <v>47</v>
      </c>
      <c r="AG510" s="10" t="s">
        <v>48</v>
      </c>
    </row>
    <row r="511" ht="75.0" customHeight="1">
      <c r="A511" s="6" t="s">
        <v>2224</v>
      </c>
      <c r="B511" s="6" t="s">
        <v>2225</v>
      </c>
      <c r="C511" s="18" t="s">
        <v>54</v>
      </c>
      <c r="D511" s="10" t="s">
        <v>35</v>
      </c>
      <c r="E511" s="6"/>
      <c r="F511" s="8" t="s">
        <v>2229</v>
      </c>
      <c r="G511" s="9"/>
      <c r="H511" s="9"/>
      <c r="I511" s="6" t="s">
        <v>696</v>
      </c>
      <c r="J511" s="10" t="s">
        <v>822</v>
      </c>
      <c r="K511" s="39" t="s">
        <v>2230</v>
      </c>
      <c r="L511" s="8" t="s">
        <v>2231</v>
      </c>
      <c r="M511" s="18" t="s">
        <v>41</v>
      </c>
      <c r="N511" s="23" t="s">
        <v>2227</v>
      </c>
      <c r="O511" s="23" t="s">
        <v>2227</v>
      </c>
      <c r="P511" s="17"/>
      <c r="Q511" s="18"/>
      <c r="R511" s="17"/>
      <c r="S511" s="17"/>
      <c r="T511" s="17"/>
      <c r="U511" s="17"/>
      <c r="V511" s="17"/>
      <c r="W511" s="17"/>
      <c r="X511" s="18"/>
      <c r="Y511" s="10" t="s">
        <v>1942</v>
      </c>
      <c r="Z511" s="11" t="str">
        <f t="shared" si="1"/>
        <v>{
    "id": "M2-G-11a-E-1-EN",
    "stimulus": "&lt;p&gt;Which of these toys is shaped like a prism? Click on it.&lt;/p&gt;",
    "hint": "&lt;p&gt;Prisms have two bases and their lateral faces are parallelograms.&lt;/p&gt;",
    "feedback": "&lt;p&gt;Prisms have two bases and their lateral faces are parallelograms.&lt;/p&gt;",
    "seed": {
        "parameters": [
            {
                "name": "Q1",
                "label": null,
                "list": [
                    "M2_G_11a_1.svg",
                    "M2_G_11a_2.svg"
                ]
            },
            {
                "name": "Q2",
                "label": null,
                "list": [
                    "M2_G_11a_3.svg",
                    "M2_G_11a_4.svg",
                    "M2_G_11a_5.svg"
                ]
            },
            {
                "name": "Q3",
                "label": null,
                "list": [
                    "M2_G_11a_3.svg",
                    "M2_G_11a_4.svg",
                    "M2_G_11a_5.svg"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1" s="14" t="s">
        <v>2232</v>
      </c>
      <c r="AB511" s="12" t="str">
        <f t="shared" si="2"/>
        <v>M2-G-11a-E-1</v>
      </c>
      <c r="AC511" s="12" t="str">
        <f t="shared" si="3"/>
        <v>M2-G-11a-E-1-EN</v>
      </c>
      <c r="AD511" s="10" t="s">
        <v>46</v>
      </c>
      <c r="AE511" s="10" t="s">
        <v>521</v>
      </c>
      <c r="AF511" s="10" t="s">
        <v>47</v>
      </c>
      <c r="AG511" s="10" t="s">
        <v>48</v>
      </c>
    </row>
    <row r="512" ht="75.0" customHeight="1">
      <c r="A512" s="6" t="s">
        <v>2224</v>
      </c>
      <c r="B512" s="6" t="s">
        <v>2225</v>
      </c>
      <c r="C512" s="18" t="s">
        <v>54</v>
      </c>
      <c r="D512" s="10" t="s">
        <v>35</v>
      </c>
      <c r="E512" s="6"/>
      <c r="F512" s="8" t="s">
        <v>2233</v>
      </c>
      <c r="G512" s="9"/>
      <c r="H512" s="9"/>
      <c r="I512" s="6" t="s">
        <v>696</v>
      </c>
      <c r="J512" s="10" t="s">
        <v>822</v>
      </c>
      <c r="K512" s="39" t="s">
        <v>2234</v>
      </c>
      <c r="L512" s="8" t="s">
        <v>2231</v>
      </c>
      <c r="M512" s="18" t="s">
        <v>41</v>
      </c>
      <c r="N512" s="23" t="s">
        <v>2227</v>
      </c>
      <c r="O512" s="23" t="s">
        <v>2227</v>
      </c>
      <c r="P512" s="17"/>
      <c r="Q512" s="18"/>
      <c r="R512" s="17"/>
      <c r="S512" s="17"/>
      <c r="T512" s="17"/>
      <c r="U512" s="17"/>
      <c r="V512" s="17"/>
      <c r="W512" s="17"/>
      <c r="X512" s="18"/>
      <c r="Y512" s="10" t="s">
        <v>1942</v>
      </c>
      <c r="Z512" s="11" t="str">
        <f t="shared" si="1"/>
        <v>{
    "id": "M2-G-11a-E-2-EN",
    "stimulus": "&lt;p&gt;Select the object with a base in the shape of a prism.&lt;/p&gt;",
    "hint": "&lt;p&gt;Prisms have two bases and their lateral faces are parallelograms.&lt;/p&gt;",
    "feedback": "&lt;p&gt;Prisms have two bases and their lateral faces are parallelograms.&lt;/p&gt;",
    "seed": {
        "parameters": [
            {
                "name": "Q1",
                "label": null,
                "list": [
                    "M2_G_11a_6.svg",
                    "M2_G_11a_7.svg"
                ]
            },
            {
                "name": "Q2",
                "label": null,
                "list": [
                    "M2_G_11a_8.svg",
                    "M2_G_11a_9.svg",
                    "M2_G_11a_10.svg"
                ]
            },
            {
                "name": "Q3",
                "label": null,
                "list": [
                    "M2_G_11a_8.svg",
                    "M2_G_11a_9.svg",
                    "M2_G_11a_10.svg"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2" s="14" t="s">
        <v>2235</v>
      </c>
      <c r="AB512" s="12" t="str">
        <f t="shared" si="2"/>
        <v>M2-G-11a-E-2</v>
      </c>
      <c r="AC512" s="12" t="str">
        <f t="shared" si="3"/>
        <v>M2-G-11a-E-2-EN</v>
      </c>
      <c r="AD512" s="10" t="s">
        <v>46</v>
      </c>
      <c r="AE512" s="10" t="s">
        <v>521</v>
      </c>
      <c r="AF512" s="10" t="s">
        <v>47</v>
      </c>
      <c r="AG512" s="10" t="s">
        <v>48</v>
      </c>
    </row>
    <row r="513" ht="75.0" customHeight="1">
      <c r="A513" s="6" t="s">
        <v>2224</v>
      </c>
      <c r="B513" s="6" t="s">
        <v>2225</v>
      </c>
      <c r="C513" s="18" t="s">
        <v>54</v>
      </c>
      <c r="D513" s="7" t="s">
        <v>35</v>
      </c>
      <c r="E513" s="6"/>
      <c r="F513" s="8" t="s">
        <v>2236</v>
      </c>
      <c r="G513" s="9"/>
      <c r="H513" s="9"/>
      <c r="I513" s="6" t="s">
        <v>696</v>
      </c>
      <c r="J513" s="10" t="s">
        <v>822</v>
      </c>
      <c r="K513" s="39" t="s">
        <v>2237</v>
      </c>
      <c r="L513" s="8" t="s">
        <v>2231</v>
      </c>
      <c r="M513" s="18" t="s">
        <v>41</v>
      </c>
      <c r="N513" s="23" t="s">
        <v>2227</v>
      </c>
      <c r="O513" s="23" t="s">
        <v>2227</v>
      </c>
      <c r="P513" s="17"/>
      <c r="Q513" s="18"/>
      <c r="R513" s="17"/>
      <c r="S513" s="17"/>
      <c r="T513" s="17"/>
      <c r="U513" s="17"/>
      <c r="V513" s="17"/>
      <c r="W513" s="17"/>
      <c r="X513" s="18"/>
      <c r="Y513" s="10" t="s">
        <v>1942</v>
      </c>
      <c r="Z513" s="11" t="str">
        <f t="shared" si="1"/>
        <v>{
    "id": "M2-G-11a-E-3-EN",
    "stimulus": "&lt;p&gt;Which of these presents is shaped like a prism? Click on it.&lt;/p&gt;",
    "hint": "&lt;p&gt;Prisms have two bases and their lateral faces are parallelograms.&lt;/p&gt;",
    "feedback": "&lt;p&gt;Prisms have two bases and their lateral faces are parallelograms.&lt;/p&gt;",
    "seed": {
        "parameters": [
            {
                "name": "Q1",
                "label": null,
                "list": [
                    "M2_G_11a_11.svg",
                    "M2_G_11a_12.svg"
                ]
            },
            {
                "name": "Q2",
                "label": null,
                "list": [
                    "M2_G_11a_13.svg",
                    "M2_G_11a_14.svg"
                ]
            },
            {
                "name": "Q3",
                "label": null,
                "list": [
                    "M2_G_11a_13.svg",
                    "M2_G_11a_14.svg"
                ]
            }
        ],
        "calculated": [
            {
                "name": "A1",
                "label": "{{function}}",
                "function": "&lt;div style=\"display:flex; justify-content:center;\"&gt;&lt;img src=\"https://blueberry-assets.oneclick.es/{{Q1}}\" width=\"300\"&gt;&lt;/img&gt;&lt;/div&gt;"
            },
            {
                "name": "A2",
                "label": "{{function}}",
                "function": "&lt;div style=\"display:flex; justify-content:center;\"&gt;&lt;img src=\"https://blueberry-assets.oneclick.es/{{Q2}}\" width=\"300\"&gt;&lt;/img&gt;&lt;/div&gt;",
                "incorrect": true
            },
            {
                "name": "A3",
                "label": "{{function}}",
                "function": "&lt;div style=\"display:flex; justify-content:center;\"&gt;&lt;img src=\"https://blueberry-assets.oneclick.es/{{Q3}}\" width=\"300\"&gt;&lt;/img&gt;&lt;/div&gt;",
                "incorrect": true
            }
        ],
        "uniques": true
    },
    "algorithm": {
        "name": "trueFalse",
        "template": "Multiple choice – standard",
        "params": {
            "countCorrect": 1,
            "countIncorrect": 2,
            "showCheckIcon": false,
            "columns": 3
        }
    }
}</v>
      </c>
      <c r="AA513" s="14" t="s">
        <v>2238</v>
      </c>
      <c r="AB513" s="12" t="str">
        <f t="shared" si="2"/>
        <v>M2-G-11a-E-3</v>
      </c>
      <c r="AC513" s="12" t="str">
        <f t="shared" si="3"/>
        <v>M2-G-11a-E-3-EN</v>
      </c>
      <c r="AD513" s="10" t="s">
        <v>46</v>
      </c>
      <c r="AE513" s="10" t="s">
        <v>521</v>
      </c>
      <c r="AF513" s="10" t="s">
        <v>47</v>
      </c>
      <c r="AG513" s="10" t="s">
        <v>48</v>
      </c>
    </row>
    <row r="514" ht="75.0" customHeight="1">
      <c r="A514" s="6" t="s">
        <v>2239</v>
      </c>
      <c r="B514" s="6" t="s">
        <v>2240</v>
      </c>
      <c r="C514" s="18" t="s">
        <v>34</v>
      </c>
      <c r="D514" s="7" t="s">
        <v>35</v>
      </c>
      <c r="E514" s="6"/>
      <c r="F514" s="8" t="s">
        <v>2241</v>
      </c>
      <c r="G514" s="9"/>
      <c r="H514" s="9"/>
      <c r="I514" s="6" t="s">
        <v>696</v>
      </c>
      <c r="J514" s="10" t="s">
        <v>2242</v>
      </c>
      <c r="K514" s="9"/>
      <c r="L514" s="8" t="s">
        <v>2243</v>
      </c>
      <c r="M514" s="18" t="s">
        <v>41</v>
      </c>
      <c r="N514" s="25" t="s">
        <v>2244</v>
      </c>
      <c r="O514" s="25" t="s">
        <v>2244</v>
      </c>
      <c r="P514" s="17"/>
      <c r="Q514" s="18"/>
      <c r="R514" s="17"/>
      <c r="S514" s="17"/>
      <c r="T514" s="17"/>
      <c r="U514" s="17"/>
      <c r="V514" s="17"/>
      <c r="W514" s="17"/>
      <c r="X514" s="18"/>
      <c r="Y514" s="10" t="s">
        <v>1942</v>
      </c>
      <c r="Z514" s="11" t="str">
        <f t="shared" si="1"/>
        <v>{
    "id": "M2-G-11b-I-1-EN",
    "stimulus": "&lt;p&gt;Select the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src=\"https://blueberry-assets.oneclick.es/M2_G_12b_3.svg\" width=\"300\"&gt;&lt;/img&gt;&lt;/div&gt;"
            },
            {
                "name": "A2",
                "label": "{{function}}",
                "function": "&lt;div style=\"display:flex; justify-content:center;\"&gt;&lt;img src=\"https://blueberry-assets.oneclick.es/M2_G_12b_6.svg\" width=\"300\"&gt;&lt;/img&gt;&lt;/div&gt;",
                "incorrect": true
            },
            {
                "name": "A3",
                "label": "{{function}}",
                "function": "&lt;div style=\"display:flex; justify-content:center;\"&gt;&lt;img src=\"https://blueberry-assets.oneclick.es/M2_G_11a_16.svg\" width=\"300\"&gt;&lt;/img&gt;&lt;/div&gt;",
                "incorrect": true
            },
            {
                "name": "A4",
                "label": "{{function}}",
                "function": "&lt;div style=\"display:flex; justify-content:center;\"&gt;&lt;img src=\"https://blueberry-assets.oneclick.es/M2_G_11a_17.svg\" width=\"300\"&gt;&lt;/img&gt;&lt;/div&gt;",
                "incorrect": true
            },
            {
                "name": "A5",
                "label": "{{function}}",
                "function": "&lt;div style=\"display:flex; justify-content:center;\"&gt;&lt;img src=\"https://blueberry-assets.oneclick.es/M2_G_11a_18.svg\" width=\"300\"&gt;&lt;/img&gt;&lt;/div&gt;",
                "incorrect": true
            }
        ],
        "uniques": true
    },
    "algorithm": {
        "name": "trueFalse",
        "template": "Multiple choice – standard",
        "params": {
            "countCorrect": 1,
            "countIncorrect": 2,
            "showCheckIcon": false,
            "columns": 3
        }
    }
}</v>
      </c>
      <c r="AA514" s="14" t="s">
        <v>2245</v>
      </c>
      <c r="AB514" s="12" t="str">
        <f t="shared" si="2"/>
        <v>M2-G-11b-I-1</v>
      </c>
      <c r="AC514" s="12" t="str">
        <f t="shared" si="3"/>
        <v>M2-G-11b-I-1-EN</v>
      </c>
      <c r="AD514" s="10" t="s">
        <v>46</v>
      </c>
      <c r="AE514" s="18"/>
      <c r="AF514" s="10" t="s">
        <v>47</v>
      </c>
      <c r="AG514" s="10" t="s">
        <v>48</v>
      </c>
    </row>
    <row r="515" ht="75.0" customHeight="1">
      <c r="A515" s="6" t="s">
        <v>2239</v>
      </c>
      <c r="B515" s="6" t="s">
        <v>2240</v>
      </c>
      <c r="C515" s="18" t="s">
        <v>54</v>
      </c>
      <c r="D515" s="10" t="s">
        <v>35</v>
      </c>
      <c r="E515" s="6"/>
      <c r="F515" s="8" t="s">
        <v>2246</v>
      </c>
      <c r="G515" s="9"/>
      <c r="H515" s="9"/>
      <c r="I515" s="6" t="s">
        <v>696</v>
      </c>
      <c r="J515" s="6" t="s">
        <v>38</v>
      </c>
      <c r="K515" s="9" t="s">
        <v>660</v>
      </c>
      <c r="L515" s="9" t="s">
        <v>660</v>
      </c>
      <c r="M515" s="18" t="s">
        <v>41</v>
      </c>
      <c r="N515" s="25" t="s">
        <v>2244</v>
      </c>
      <c r="O515" s="25" t="s">
        <v>2244</v>
      </c>
      <c r="P515" s="17"/>
      <c r="Q515" s="18"/>
      <c r="R515" s="17"/>
      <c r="S515" s="17"/>
      <c r="T515" s="17"/>
      <c r="U515" s="17"/>
      <c r="V515" s="17"/>
      <c r="W515" s="17"/>
      <c r="X515" s="18"/>
      <c r="Y515" s="10" t="s">
        <v>1942</v>
      </c>
      <c r="Z515" s="11" t="str">
        <f t="shared" si="1"/>
        <v>{
    "id": "M2-G-11b-E-1-EN",
    "stimulus": "&lt;p&gt;Juliet has three handmade soaps and the cube-shaped one has a rose scent. Select the one with a rose scent.&lt;/p&gt;",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src=\"https://blueberry-assets.oneclick.es/M2_G_11b_6.svg\" width=\"300\"&gt;&lt;/img&gt;&lt;/div&gt;"
            },
            {
                "name": "A2",
                "label": "{{function}}",
                "function": "&lt;div style=\"display:flex; justify-content:center;\"&gt;&lt;img src=\"https://blueberry-assets.oneclick.es/M2_G_11b_7.svg\" width=\"300\"&gt;&lt;/img&gt;&lt;/div&gt;",
                "incorrect": true
            },
            {
                "name": "A3",
                "label": "{{function}}",
                "function": "&lt;div style=\"display:flex; justify-content:center;\"&gt;&lt;img src=\"https://blueberry-assets.oneclick.es/M2_G_11b_8.svg\" width=\"300\"&gt;&lt;/img&gt;&lt;/div&gt;",
                "incorrect": true
            }
        ],
        "uniques": true
    },
    "algorithm": {
        "name": "trueFalse",
        "template": "Multiple choice – standard",
        "params": {
            "countCorrect": 1,
            "countIncorrect": 2,
            "showCheckIcon": false,
            "columns": 3
        }
    }
}</v>
      </c>
      <c r="AA515" s="14" t="s">
        <v>2247</v>
      </c>
      <c r="AB515" s="12" t="str">
        <f t="shared" si="2"/>
        <v>M2-G-11b-E-1</v>
      </c>
      <c r="AC515" s="12" t="str">
        <f t="shared" si="3"/>
        <v>M2-G-11b-E-1-EN</v>
      </c>
      <c r="AD515" s="10" t="s">
        <v>46</v>
      </c>
      <c r="AE515" s="10" t="s">
        <v>521</v>
      </c>
      <c r="AF515" s="10" t="s">
        <v>47</v>
      </c>
      <c r="AG515" s="10" t="s">
        <v>48</v>
      </c>
    </row>
    <row r="516" ht="75.0" customHeight="1">
      <c r="A516" s="6" t="s">
        <v>2239</v>
      </c>
      <c r="B516" s="6" t="s">
        <v>2240</v>
      </c>
      <c r="C516" s="18" t="s">
        <v>54</v>
      </c>
      <c r="D516" s="7" t="s">
        <v>35</v>
      </c>
      <c r="E516" s="6"/>
      <c r="F516" s="8" t="s">
        <v>2248</v>
      </c>
      <c r="G516" s="9"/>
      <c r="H516" s="9"/>
      <c r="I516" s="6" t="s">
        <v>696</v>
      </c>
      <c r="J516" s="6" t="s">
        <v>38</v>
      </c>
      <c r="K516" s="9" t="s">
        <v>660</v>
      </c>
      <c r="L516" s="9" t="s">
        <v>660</v>
      </c>
      <c r="M516" s="18" t="s">
        <v>41</v>
      </c>
      <c r="N516" s="25" t="s">
        <v>2244</v>
      </c>
      <c r="O516" s="25" t="s">
        <v>2244</v>
      </c>
      <c r="P516" s="17"/>
      <c r="Q516" s="18"/>
      <c r="R516" s="17"/>
      <c r="S516" s="17"/>
      <c r="T516" s="17"/>
      <c r="U516" s="17"/>
      <c r="V516" s="17"/>
      <c r="W516" s="17"/>
      <c r="X516" s="18"/>
      <c r="Y516" s="10" t="s">
        <v>1942</v>
      </c>
      <c r="Z516" s="11" t="str">
        <f t="shared" si="1"/>
        <v>{
    "id": "M2-G-11b-E-2-EN",
    "stimulus": "&lt;p&gt;In Marlene's family each sibling has a chest with toys, but only hers is cube-shaped. Select her chest.&lt;/p&gt;",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src=\"https://blueberry-assets.oneclick.es/M2_G_11b_9.svg\" width=\"300\"&gt;&lt;/img&gt;&lt;/div&gt;"
            },
            {
                "name": "A2",
                "label": "{{function}}",
                "function": "&lt;div style=\"display:flex; justify-content:center;\"&gt;&lt;img src=\"https://blueberry-assets.oneclick.es/M2_G_11b_10.svg\" width=\"300\"&gt;&lt;/img&gt;&lt;/div&gt;",
                "incorrect": true
            },
            {
                "name": "A3",
                "label": "{{function}}",
                "function": "&lt;div style=\"display:flex; justify-content:center;\"&gt;&lt;img src=\"https://blueberry-assets.oneclick.es/M2_G_11b_11.svg\" width=\"300\"&gt;&lt;/img&gt;&lt;/div&gt;",
                "incorrect": true
            }
        ],
        "uniques": true
    },
    "algorithm": {
        "name": "trueFalse",
        "template": "Multiple choice – standard",
        "params": {
            "countCorrect": 1,
            "countIncorrect": 2,
            "showCheckIcon": false,
            "columns": 3
        }
    }
}</v>
      </c>
      <c r="AA516" s="14" t="s">
        <v>2249</v>
      </c>
      <c r="AB516" s="12" t="str">
        <f t="shared" si="2"/>
        <v>M2-G-11b-E-2</v>
      </c>
      <c r="AC516" s="12" t="str">
        <f t="shared" si="3"/>
        <v>M2-G-11b-E-2-EN</v>
      </c>
      <c r="AD516" s="10" t="s">
        <v>46</v>
      </c>
      <c r="AE516" s="10" t="s">
        <v>521</v>
      </c>
      <c r="AF516" s="10" t="s">
        <v>47</v>
      </c>
      <c r="AG516" s="10" t="s">
        <v>48</v>
      </c>
    </row>
    <row r="517" ht="75.0" customHeight="1">
      <c r="A517" s="6" t="s">
        <v>2239</v>
      </c>
      <c r="B517" s="6" t="s">
        <v>2240</v>
      </c>
      <c r="C517" s="18" t="s">
        <v>54</v>
      </c>
      <c r="D517" s="7" t="s">
        <v>35</v>
      </c>
      <c r="E517" s="6"/>
      <c r="F517" s="8" t="s">
        <v>2250</v>
      </c>
      <c r="G517" s="9"/>
      <c r="H517" s="9"/>
      <c r="I517" s="6" t="s">
        <v>696</v>
      </c>
      <c r="J517" s="6" t="s">
        <v>38</v>
      </c>
      <c r="K517" s="9" t="s">
        <v>660</v>
      </c>
      <c r="L517" s="9" t="s">
        <v>660</v>
      </c>
      <c r="M517" s="18" t="s">
        <v>41</v>
      </c>
      <c r="N517" s="25" t="s">
        <v>2244</v>
      </c>
      <c r="O517" s="25" t="s">
        <v>2244</v>
      </c>
      <c r="P517" s="17"/>
      <c r="Q517" s="18"/>
      <c r="R517" s="17"/>
      <c r="S517" s="17"/>
      <c r="T517" s="17"/>
      <c r="U517" s="17"/>
      <c r="V517" s="17"/>
      <c r="W517" s="17"/>
      <c r="X517" s="18"/>
      <c r="Y517" s="10" t="s">
        <v>1942</v>
      </c>
      <c r="Z517" s="11" t="str">
        <f t="shared" si="1"/>
        <v>{
    "id": "M2-G-11b-E-3-EN",
    "stimulus": "&lt;p&gt;To complete the construction of a toy castle, Christian needs a block in the shape of a cube.&lt;/p&gt;",
    "hint": "&lt;p&gt;The cube is a polyhedron with six square faces.&lt;/p&gt;",
    "feedback": "&lt;p&gt;The cube is a polyhedron with six square faces.&lt;/p&gt;",
    "seed": {
        "parameters": [],
        "calculated": [
            {
                "name": "A1",
                "label": "{{function}}",
                "function": "&lt;div style=\"display:flex; justify-content:center;\"&gt;&lt;img src=\"https://blueberry-assets.oneclick.es/M2_G_11b_12.svg\" width=\"200\"&gt;&lt;/img&gt;&lt;/div&gt;"
            },
            {
                "name": "A2",
                "label": "{{function}}",
                "function": "&lt;div style=\"display:flex; justify-content:center;\"&gt;&lt;img src=\"https://blueberry-assets.oneclick.es/M2_G_11b_13.svg\" width=\"200\"&gt;&lt;/img&gt;&lt;/div&gt;",
                "incorrect": true
            },
            {
                "name": "A3",
                "label": "{{function}}",
                "function": "&lt;div style=\"display:flex; justify-content:center;\"&gt;&lt;img src=\"https://blueberry-assets.oneclick.es/M2_G_11b_14.svg\" width=\"200\"&gt;&lt;/img&gt;&lt;/div&gt;",
                "incorrect": true
            }
        ],
        "uniques": true
    },
    "algorithm": {
        "name": "trueFalse",
        "template": "Multiple choice – standard",
        "params": {
            "countCorrect": 1,
            "countIncorrect": 2,
            "showCheckIcon": false,
            "columns": 3
        }
    }
}</v>
      </c>
      <c r="AA517" s="14" t="s">
        <v>2251</v>
      </c>
      <c r="AB517" s="12" t="str">
        <f t="shared" si="2"/>
        <v>M2-G-11b-E-3</v>
      </c>
      <c r="AC517" s="12" t="str">
        <f t="shared" si="3"/>
        <v>M2-G-11b-E-3-EN</v>
      </c>
      <c r="AD517" s="10" t="s">
        <v>46</v>
      </c>
      <c r="AE517" s="10" t="s">
        <v>521</v>
      </c>
      <c r="AF517" s="10" t="s">
        <v>47</v>
      </c>
      <c r="AG517" s="10" t="s">
        <v>48</v>
      </c>
    </row>
    <row r="518" ht="75.0" customHeight="1">
      <c r="A518" s="6" t="s">
        <v>2252</v>
      </c>
      <c r="B518" s="6" t="s">
        <v>2253</v>
      </c>
      <c r="C518" s="18" t="s">
        <v>34</v>
      </c>
      <c r="D518" s="7" t="s">
        <v>35</v>
      </c>
      <c r="E518" s="6"/>
      <c r="F518" s="8" t="s">
        <v>2254</v>
      </c>
      <c r="G518" s="8"/>
      <c r="H518" s="9"/>
      <c r="I518" s="6" t="s">
        <v>696</v>
      </c>
      <c r="J518" s="6" t="s">
        <v>38</v>
      </c>
      <c r="K518" s="9"/>
      <c r="L518" s="9"/>
      <c r="M518" s="18" t="s">
        <v>41</v>
      </c>
      <c r="N518" s="8" t="s">
        <v>2255</v>
      </c>
      <c r="O518" s="8" t="s">
        <v>2255</v>
      </c>
      <c r="P518" s="17"/>
      <c r="Q518" s="18"/>
      <c r="R518" s="17"/>
      <c r="S518" s="17"/>
      <c r="T518" s="17"/>
      <c r="U518" s="17"/>
      <c r="V518" s="17"/>
      <c r="W518" s="17"/>
      <c r="X518" s="18"/>
      <c r="Y518" s="10" t="s">
        <v>1942</v>
      </c>
      <c r="Z518" s="11" t="str">
        <f t="shared" si="1"/>
        <v>{
    "id": "M2-G-11c-I-1-EN",
    "stimulus": "&lt;p&gt;From the following polyhedra, select the pyramid.&lt;/p&gt;",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src=\"https://blueberry-assets.oneclick.es/M2_G_11a_17.svg\" width=\"300\"&gt;&lt;/img&gt;&lt;/div&gt;"
            },
            {
                "name": "A2",
                "label": "{{function}}",
                "function": "&lt;div style=\"display:flex; justify-content:center;\"&gt;&lt;img src=\"https://blueberry-assets.oneclick.es/M2_G_11a_19.svg\" width=\"300\"&gt;&lt;/img&gt;&lt;/div&gt;"
            },
            {
                "name": "A3",
                "label": "{{function}}",
                "function": "&lt;div style=\"display:flex; justify-content:center;\"&gt;&lt;img src=\"https://blueberry-assets.oneclick.es/M2_G_13a_3.svg\" width=\"300\"&gt;&lt;/img&gt;&lt;/div&gt;",
                "incorrect": true
            },
            {
                "name": "A4",
                "label": "{{function}}",
                "function": "&lt;div style=\"display:flex; justify-content:center;\"&gt;&lt;img src=\"https://blueberry-assets.oneclick.es/M2_G_11a_15.svg\" width=\"300\"&gt;&lt;/img&gt;&lt;/div&gt;",
                "incorrect": true
            },
            {
                "name": "A5",
                "label": "{{function}}",
                "function": "&lt;div style=\"display:flex; justify-content:center;\"&gt;&lt;img src=\"https://blueberry-assets.oneclick.es/M2_G_13a_6.svg\" width=\"300\"&gt;&lt;/img&gt;&lt;/div&gt;",
                "incorrect": true
            },
            {
                "name": "A6",
                "label": "{{function}}",
                "function": "&lt;div style=\"display:flex; justify-content:center;\"&gt;&lt;img src=\"https://blueberry-assets.oneclick.es/M2_G_11a_18.svg\" width=\"300\"&gt;&lt;/img&gt;&lt;/div&gt;",
                "incorrect": true
            },
            {
                "name": "A7",
                "label": "{{function}}",
                "function": "&lt;div style=\"display:flex; justify-content:center;\"&gt;&lt;img src=\"https://blueberry-assets.oneclick.es/M2_G_11c_9.svg\" width=\"300\"&gt;&lt;/img&gt;&lt;/div&gt;",
                "incorrect": true
            }
        ],
        "uniques": true
    },
    "algorithm": {
        "name": "trueFalse",
        "template": "Multiple choice – standard",
        "params": {
            "countCorrect": 1,
            "countIncorrect": 2,
            "showCheckIcon": false,
            "columns": 3
        }
    }
}</v>
      </c>
      <c r="AA518" s="14" t="s">
        <v>2256</v>
      </c>
      <c r="AB518" s="12" t="str">
        <f t="shared" si="2"/>
        <v>M2-G-11c-I-1</v>
      </c>
      <c r="AC518" s="12" t="str">
        <f t="shared" si="3"/>
        <v>M2-G-11c-I-1-EN</v>
      </c>
      <c r="AD518" s="10" t="s">
        <v>46</v>
      </c>
      <c r="AE518" s="10" t="s">
        <v>521</v>
      </c>
      <c r="AF518" s="10" t="s">
        <v>47</v>
      </c>
      <c r="AG518" s="10" t="s">
        <v>48</v>
      </c>
    </row>
    <row r="519" ht="75.0" customHeight="1">
      <c r="A519" s="6" t="s">
        <v>2252</v>
      </c>
      <c r="B519" s="6" t="s">
        <v>2253</v>
      </c>
      <c r="C519" s="18" t="s">
        <v>54</v>
      </c>
      <c r="D519" s="7" t="s">
        <v>35</v>
      </c>
      <c r="E519" s="6"/>
      <c r="F519" s="8" t="s">
        <v>2257</v>
      </c>
      <c r="G519" s="9"/>
      <c r="H519" s="9"/>
      <c r="I519" s="6" t="s">
        <v>696</v>
      </c>
      <c r="J519" s="6" t="s">
        <v>38</v>
      </c>
      <c r="K519" s="9" t="s">
        <v>660</v>
      </c>
      <c r="L519" s="9" t="s">
        <v>660</v>
      </c>
      <c r="M519" s="18" t="s">
        <v>41</v>
      </c>
      <c r="N519" s="8" t="s">
        <v>2255</v>
      </c>
      <c r="O519" s="8" t="s">
        <v>2255</v>
      </c>
      <c r="P519" s="17"/>
      <c r="Q519" s="18"/>
      <c r="R519" s="17"/>
      <c r="S519" s="17"/>
      <c r="T519" s="17"/>
      <c r="U519" s="17"/>
      <c r="V519" s="17"/>
      <c r="W519" s="17"/>
      <c r="X519" s="18"/>
      <c r="Y519" s="10" t="s">
        <v>1942</v>
      </c>
      <c r="Z519" s="11" t="str">
        <f t="shared" si="1"/>
        <v>{
    "id": "M2-G-11c-E-1-EN",
    "stimulus": "&lt;p&gt;A small business makes handcrafted candles. The pyramid-shaped candles have a citrus scent. Select the candle with this scent.&lt;/p&gt;",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src=\"https://blueberry-assets.oneclick.es/M2_G_11c_1.svg\" width=\"300\"&gt;&lt;/img&gt;&lt;/div&gt;"
            },
            {
                "name": "A2",
                "label": "{{function}}",
                "function": "&lt;div style=\"display:flex; justify-content:center;\"&gt;&lt;img src=\"https://blueberry-assets.oneclick.es/M2_G_11c_2.svg\" width=\"300\"&gt;&lt;/img&gt;&lt;/div&gt;",
                "incorrect": true
            },
            {
                "name": "A3",
                "label": "{{function}}",
                "function": "&lt;div style=\"display:flex; justify-content:center;\"&gt;&lt;img src=\"https://blueberry-assets.oneclick.es/M2_G_11c_3.svg\" width=\"300\"&gt;&lt;/img&gt;&lt;/div&gt;",
                "incorrect": true
            }
        ],
        "uniques": true
    },
    "algorithm": {
        "name": "trueFalse",
        "template": "Multiple choice – standard",
        "params": {
            "countCorrect": 1,
            "countIncorrect": 2,
            "showCheckIcon": false,
            "columns": 3
        }
    }
}</v>
      </c>
      <c r="AA519" s="14" t="s">
        <v>2258</v>
      </c>
      <c r="AB519" s="12" t="str">
        <f t="shared" si="2"/>
        <v>M2-G-11c-E-1</v>
      </c>
      <c r="AC519" s="12" t="str">
        <f t="shared" si="3"/>
        <v>M2-G-11c-E-1-EN</v>
      </c>
      <c r="AD519" s="10" t="s">
        <v>46</v>
      </c>
      <c r="AE519" s="10" t="s">
        <v>521</v>
      </c>
      <c r="AF519" s="10" t="s">
        <v>47</v>
      </c>
      <c r="AG519" s="10" t="s">
        <v>48</v>
      </c>
    </row>
    <row r="520" ht="75.0" customHeight="1">
      <c r="A520" s="6" t="s">
        <v>2252</v>
      </c>
      <c r="B520" s="6" t="s">
        <v>2253</v>
      </c>
      <c r="C520" s="18" t="s">
        <v>54</v>
      </c>
      <c r="D520" s="7" t="s">
        <v>35</v>
      </c>
      <c r="E520" s="6"/>
      <c r="F520" s="8" t="s">
        <v>2259</v>
      </c>
      <c r="G520" s="9"/>
      <c r="H520" s="9"/>
      <c r="I520" s="6" t="s">
        <v>696</v>
      </c>
      <c r="J520" s="6" t="s">
        <v>38</v>
      </c>
      <c r="K520" s="9" t="s">
        <v>660</v>
      </c>
      <c r="L520" s="9" t="s">
        <v>660</v>
      </c>
      <c r="M520" s="18" t="s">
        <v>41</v>
      </c>
      <c r="N520" s="8" t="s">
        <v>2255</v>
      </c>
      <c r="O520" s="8" t="s">
        <v>2255</v>
      </c>
      <c r="P520" s="17"/>
      <c r="Q520" s="18"/>
      <c r="R520" s="17"/>
      <c r="S520" s="17"/>
      <c r="T520" s="17"/>
      <c r="U520" s="17"/>
      <c r="V520" s="17"/>
      <c r="W520" s="17"/>
      <c r="X520" s="18"/>
      <c r="Y520" s="10" t="s">
        <v>1942</v>
      </c>
      <c r="Z520" s="11" t="str">
        <f t="shared" si="1"/>
        <v>{
    "id": "M2-G-11c-E-2-EN",
    "stimulus": "&lt;p&gt;Some second grade students have made small Christmas trees. Mariela's tree is pyramid-shaped. Select which one is her tree.&lt;/p&gt;",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src=\"https://blueberry-assets.oneclick.es/M2_G_12c_8.svg\" width=\"300\"&gt;&lt;/img&gt;&lt;/div&gt;"
            },
            {
                "name": "A2",
                "label": "{{function}}",
                "function": "&lt;div style=\"display:flex; justify-content:center;\"&gt;&lt;img src=\"https://blueberry-assets.oneclick.es/M2_G_11c_4.svg\" width=\"300\"&gt;&lt;/img&gt;&lt;/div&gt;",
                "incorrect": true
            },
            {
                "name": "A3",
                "label": "{{function}}",
                "function": "&lt;div style=\"display:flex; justify-content:center;\"&gt;&lt;img src=\"https://blueberry-assets.oneclick.es/M2_G_11c_5.svg\" width=\"300\"&gt;&lt;/img&gt;&lt;/div&gt;",
                "incorrect": true
            }
        ],
        "uniques": true
    },
    "algorithm": {
        "name": "trueFalse",
        "template": "Multiple choice – standard",
        "params": {
            "countCorrect": 1,
            "countIncorrect": 2,
            "showCheckIcon": false,
            "columns": 3
        }
    }
}</v>
      </c>
      <c r="AA520" s="14" t="s">
        <v>2260</v>
      </c>
      <c r="AB520" s="12" t="str">
        <f t="shared" si="2"/>
        <v>M2-G-11c-E-2</v>
      </c>
      <c r="AC520" s="12" t="str">
        <f t="shared" si="3"/>
        <v>M2-G-11c-E-2-EN</v>
      </c>
      <c r="AD520" s="10" t="s">
        <v>46</v>
      </c>
      <c r="AE520" s="10" t="s">
        <v>521</v>
      </c>
      <c r="AF520" s="10" t="s">
        <v>47</v>
      </c>
      <c r="AG520" s="10" t="s">
        <v>48</v>
      </c>
    </row>
    <row r="521" ht="75.0" customHeight="1">
      <c r="A521" s="6" t="s">
        <v>2252</v>
      </c>
      <c r="B521" s="6" t="s">
        <v>2253</v>
      </c>
      <c r="C521" s="18" t="s">
        <v>54</v>
      </c>
      <c r="D521" s="7" t="s">
        <v>35</v>
      </c>
      <c r="E521" s="6"/>
      <c r="F521" s="8" t="s">
        <v>2261</v>
      </c>
      <c r="G521" s="9"/>
      <c r="H521" s="9"/>
      <c r="I521" s="6" t="s">
        <v>696</v>
      </c>
      <c r="J521" s="6" t="s">
        <v>38</v>
      </c>
      <c r="K521" s="9" t="s">
        <v>660</v>
      </c>
      <c r="L521" s="9" t="s">
        <v>660</v>
      </c>
      <c r="M521" s="18" t="s">
        <v>41</v>
      </c>
      <c r="N521" s="8" t="s">
        <v>2255</v>
      </c>
      <c r="O521" s="8" t="s">
        <v>2255</v>
      </c>
      <c r="P521" s="17"/>
      <c r="Q521" s="18"/>
      <c r="R521" s="17"/>
      <c r="S521" s="17"/>
      <c r="T521" s="17"/>
      <c r="U521" s="17"/>
      <c r="V521" s="17"/>
      <c r="W521" s="17"/>
      <c r="X521" s="18"/>
      <c r="Y521" s="10" t="s">
        <v>1942</v>
      </c>
      <c r="Z521" s="11" t="str">
        <f t="shared" si="1"/>
        <v>{
    "id": "M2-G-11c-E-3-EN",
    "stimulus": "&lt;p&gt;Decorative pyramid-shaped clocks are on sale in Rosario's store. Select the clock on sale.&lt;/p&gt;",
    "hint": "&lt;p&gt;In a pyramid, the only base is a polygon and the lateral faces are triangles.&lt;/p&gt;",
    "feedback": "&lt;p&gt;In a pyramid, the only base is a polygon and the lateral faces are triangles.&lt;/p&gt;",
    "seed": {
        "parameters": [],
        "calculated": [
            {
                "name": "A1",
                "label": "{{function}}",
                "function": "&lt;div style=\"display:flex; justify-content:center;\"&gt;&lt;img src=\"https://blueberry-assets.oneclick.es/M2_G_11c_6.svg\" width=\"300\"&gt;&lt;/img&gt;&lt;/div&gt;"
            },
            {
                "name": "A2",
                "label": "{{function}}",
                "function": "&lt;div style=\"display:flex; justify-content:center;\"&gt;&lt;img src=\"https://blueberry-assets.oneclick.es/M2_G_11c_7.svg\" width=\"300\"&gt;&lt;/img&gt;&lt;/div&gt;",
                "incorrect": true
            },
            {
                "name": "A3",
                "label": "{{function}}",
                "function": "&lt;div style=\"display:flex; justify-content:center;\"&gt;&lt;img src=\"https://blueberry-assets.oneclick.es/M2_G_11c_8.svg\" width=\"300\"&gt;&lt;/img&gt;&lt;/div&gt;",
                "incorrect": true
            }
        ],
        "uniques": true
    },
    "algorithm": {
        "name": "trueFalse",
        "template": "Multiple choice – standard",
        "params": {
            "countCorrect": 1,
            "countIncorrect": 2,
            "showCheckIcon": false,
            "columns": 3
        }
    }
}</v>
      </c>
      <c r="AA521" s="14" t="s">
        <v>2262</v>
      </c>
      <c r="AB521" s="12" t="str">
        <f t="shared" si="2"/>
        <v>M2-G-11c-E-3</v>
      </c>
      <c r="AC521" s="12" t="str">
        <f t="shared" si="3"/>
        <v>M2-G-11c-E-3-EN</v>
      </c>
      <c r="AD521" s="10" t="s">
        <v>46</v>
      </c>
      <c r="AE521" s="10" t="s">
        <v>521</v>
      </c>
      <c r="AF521" s="10" t="s">
        <v>47</v>
      </c>
      <c r="AG521" s="10" t="s">
        <v>48</v>
      </c>
    </row>
    <row r="522" ht="75.0" customHeight="1">
      <c r="A522" s="6" t="s">
        <v>2263</v>
      </c>
      <c r="B522" s="6" t="s">
        <v>2264</v>
      </c>
      <c r="C522" s="18" t="s">
        <v>34</v>
      </c>
      <c r="D522" s="7" t="s">
        <v>35</v>
      </c>
      <c r="E522" s="6"/>
      <c r="F522" s="8" t="s">
        <v>2265</v>
      </c>
      <c r="G522" s="9"/>
      <c r="H522" s="9"/>
      <c r="I522" s="6" t="s">
        <v>696</v>
      </c>
      <c r="J522" s="6" t="s">
        <v>38</v>
      </c>
      <c r="K522" s="9"/>
      <c r="L522" s="9" t="s">
        <v>660</v>
      </c>
      <c r="M522" s="18" t="s">
        <v>41</v>
      </c>
      <c r="N522" s="8" t="s">
        <v>2266</v>
      </c>
      <c r="O522" s="8" t="s">
        <v>2266</v>
      </c>
      <c r="P522" s="17"/>
      <c r="Q522" s="18"/>
      <c r="R522" s="17"/>
      <c r="S522" s="17"/>
      <c r="T522" s="17"/>
      <c r="U522" s="17"/>
      <c r="V522" s="17"/>
      <c r="W522" s="17"/>
      <c r="X522" s="18"/>
      <c r="Y522" s="10" t="s">
        <v>1942</v>
      </c>
      <c r="Z522" s="11" t="str">
        <f t="shared" si="1"/>
        <v>{
    "id": "M2-G-12a-I-1-EN",
    "stimulus": "&lt;p&gt;Select which of the following polyhedra is a cylinder.&lt;/p&gt;",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src=\"https://blueberry-assets.oneclick.es/M2_G_12c_2.svg\" width=\"300\"&gt;&lt;/img&gt;&lt;/div&gt;"
            },
            {
                "name": "A2",
                "label": "{{function}}",
                "function": "&lt;div style=\"display:flex; justify-content:center;\"&gt;&lt;img src=\"https://blueberry-assets.oneclick.es/M2_G_12a_3.svg\" width=\"300\"&gt;&lt;/img&gt;&lt;/div&gt;"
            },
            {
                "name": "A3",
                "label": "{{function}}",
                "function": "&lt;div style=\"display:flex; justify-content:center;\"&gt;&lt;img src=\"https://blueberry-assets.oneclick.es/M2_G_12c_3.svg\" width=\"300\"&gt;&lt;/img&gt;&lt;/div&gt;",
                "incorrect": true
            },
            {
                "name": "A4",
                "label": "{{function}}",
                "function": "&lt;div style=\"display:flex; justify-content:center;\"&gt;&lt;img src=\"https://blueberry-assets.oneclick.es/M2_G_12c_1.svg\" width=\"300\"&gt;&lt;/img&gt;&lt;/div&gt;",
                "incorrect": true
            },
            {
                "name": "TO 5",
                "label": "{{function}}",
                "function": "&lt;div style=\"display:flex; justify-content:center;\"&gt;&lt;img src=\"https://blueberry-assets.oneclick.es/M2_G_12a_1.svg\" width=\"300\"&gt;&lt;/img&gt;&lt;/div&gt;",
                "incorrect": true
            },
            {
                "name": "A6",
                "label": "{{function}}",
                "function": "&lt;div style=\"display:flex; justify-content:center;\"&gt;&lt;img src=\"https://blueberry-assets.oneclick.es/M2_G_12a_2.svg\" width=\"300\"&gt;&lt;/img&gt;&lt;/div&gt;",
                "incorrect": true
            }
        ],
        "uniques": true
    },
    "algorithm": {
        "name": "trueFalse",
        "template": "Multiple choice – standard",
        "params": {
            "countCorrect": 1,
            "countIncorrect": 2,
            "showCheckIcon": false,
            "columns": 3
        }
    }
}</v>
      </c>
      <c r="AA522" s="14" t="s">
        <v>2267</v>
      </c>
      <c r="AB522" s="12" t="str">
        <f t="shared" si="2"/>
        <v>M2-G-12a-I-1</v>
      </c>
      <c r="AC522" s="12" t="str">
        <f t="shared" si="3"/>
        <v>M2-G-12a-I-1-EN</v>
      </c>
      <c r="AD522" s="10" t="s">
        <v>46</v>
      </c>
      <c r="AE522" s="10" t="s">
        <v>521</v>
      </c>
      <c r="AF522" s="10" t="s">
        <v>47</v>
      </c>
      <c r="AG522" s="10" t="s">
        <v>48</v>
      </c>
    </row>
    <row r="523" ht="75.0" customHeight="1">
      <c r="A523" s="6" t="s">
        <v>2263</v>
      </c>
      <c r="B523" s="6" t="s">
        <v>2264</v>
      </c>
      <c r="C523" s="18" t="s">
        <v>54</v>
      </c>
      <c r="D523" s="7" t="s">
        <v>35</v>
      </c>
      <c r="E523" s="6"/>
      <c r="F523" s="8" t="s">
        <v>2268</v>
      </c>
      <c r="G523" s="9"/>
      <c r="H523" s="9"/>
      <c r="I523" s="6" t="s">
        <v>696</v>
      </c>
      <c r="J523" s="6" t="s">
        <v>38</v>
      </c>
      <c r="K523" s="9" t="s">
        <v>660</v>
      </c>
      <c r="L523" s="9" t="s">
        <v>660</v>
      </c>
      <c r="M523" s="18" t="s">
        <v>41</v>
      </c>
      <c r="N523" s="8" t="s">
        <v>2266</v>
      </c>
      <c r="O523" s="8" t="s">
        <v>2266</v>
      </c>
      <c r="P523" s="17"/>
      <c r="Q523" s="18"/>
      <c r="R523" s="17"/>
      <c r="S523" s="17"/>
      <c r="T523" s="17"/>
      <c r="U523" s="17"/>
      <c r="V523" s="17"/>
      <c r="W523" s="17"/>
      <c r="X523" s="18"/>
      <c r="Y523" s="10" t="s">
        <v>1942</v>
      </c>
      <c r="Z523" s="11" t="str">
        <f t="shared" si="1"/>
        <v>{
    "id": "M2-G-12a-E-1-EN",
    "stimulus": "&lt;p&gt;To make an embroidery you need a cylindrical spool of thread. Which of these is it? Select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src=\"https://blueberry-assets.oneclick.es/M2_G_12a_4.svg\" width=\"300\"&gt;&lt;/img&gt;&lt;/div&gt;"
            },
            {
                "name": "A2",
                "label": "{{function}}",
                "function": "&lt;div style=\"display:flex; justify-content:center;\"&gt;&lt;img src=\"https://blueberry-assets.oneclick.es/M2_G_12a_5.svg\" width=\"300\"&gt;&lt;/img&gt;&lt;/div&gt;",
                "incorrect": true
            },
            {
                "name": "A3",
                "label": "{{function}}",
                "function": "&lt;div style=\"display:flex; justify-content:center;\"&gt;&lt;img src=\"https://blueberry-assets.oneclick.es/M2_G_12a_6.svg\" width=\"300\"&gt;&lt;/img&gt;&lt;/div&gt;",
                "incorrect": true
            }
        ],
        "uniques": true
    },
    "algorithm": {
        "name": "trueFalse",
        "template": "Multiple choice – standard",
        "params": {
            "countCorrect": 1,
            "countIncorrect": 2,
            "showCheckIcon": false,
            "columns": 3
        }
    }
}</v>
      </c>
      <c r="AA523" s="14" t="s">
        <v>2269</v>
      </c>
      <c r="AB523" s="12" t="str">
        <f t="shared" si="2"/>
        <v>M2-G-12a-E-1</v>
      </c>
      <c r="AC523" s="12" t="str">
        <f t="shared" si="3"/>
        <v>M2-G-12a-E-1-EN</v>
      </c>
      <c r="AD523" s="10" t="s">
        <v>46</v>
      </c>
      <c r="AE523" s="10" t="s">
        <v>521</v>
      </c>
      <c r="AF523" s="10" t="s">
        <v>47</v>
      </c>
      <c r="AG523" s="10" t="s">
        <v>48</v>
      </c>
    </row>
    <row r="524" ht="75.0" customHeight="1">
      <c r="A524" s="6" t="s">
        <v>2263</v>
      </c>
      <c r="B524" s="6" t="s">
        <v>2264</v>
      </c>
      <c r="C524" s="18" t="s">
        <v>54</v>
      </c>
      <c r="D524" s="7" t="s">
        <v>35</v>
      </c>
      <c r="E524" s="6"/>
      <c r="F524" s="8" t="s">
        <v>2270</v>
      </c>
      <c r="G524" s="9"/>
      <c r="H524" s="9"/>
      <c r="I524" s="6" t="s">
        <v>696</v>
      </c>
      <c r="J524" s="6" t="s">
        <v>38</v>
      </c>
      <c r="K524" s="9" t="s">
        <v>660</v>
      </c>
      <c r="L524" s="9" t="s">
        <v>660</v>
      </c>
      <c r="M524" s="18" t="s">
        <v>41</v>
      </c>
      <c r="N524" s="8" t="s">
        <v>2266</v>
      </c>
      <c r="O524" s="8" t="s">
        <v>2266</v>
      </c>
      <c r="P524" s="17"/>
      <c r="Q524" s="18"/>
      <c r="R524" s="17"/>
      <c r="S524" s="17"/>
      <c r="T524" s="17"/>
      <c r="U524" s="17"/>
      <c r="V524" s="17"/>
      <c r="W524" s="17"/>
      <c r="X524" s="18"/>
      <c r="Y524" s="10" t="s">
        <v>1942</v>
      </c>
      <c r="Z524" s="11" t="str">
        <f t="shared" si="1"/>
        <v>{
    "id": "M2-G-12a-E-2-EN",
    "stimulus": "&lt;p&gt;Luke has a lamp with a cylindrical shade in his room. Click on his lamp.&lt;/p&gt;",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src=\"https://blueberry-assets.oneclick.es/M2_G_12a_7.svg\" width=\"300\"&gt;&lt;/img&gt;&lt;/div&gt;"
            },
            {
                "name": "A2",
                "label": "{{function}}",
                "function": "&lt;div style=\"display:flex; justify-content:center;\"&gt;&lt;img src=\"https://blueberry-assets.oneclick.es/M2_G_12a_8.svg\" width=\"300\"&gt;&lt;/img&gt;&lt;/div&gt;",
                "incorrect": true
            },
            {
                "name": "A3",
                "label": "{{function}}",
                "function": "&lt;div style=\"display:flex; justify-content:center;\"&gt;&lt;img src=\"https://blueberry-assets.oneclick.es/M2_G_12a_9.svg\" width=\"300\"&gt;&lt;/img&gt;&lt;/div&gt;",
                "incorrect": true
            }
        ],
        "uniques": true
    },
    "algorithm": {
        "name": "trueFalse",
        "template": "Multiple choice – standard",
        "params": {
            "countCorrect": 1,
            "countIncorrect": 2,
            "showCheckIcon": false,
            "columns": 3
        }
    }
}</v>
      </c>
      <c r="AA524" s="14" t="s">
        <v>2271</v>
      </c>
      <c r="AB524" s="12" t="str">
        <f t="shared" si="2"/>
        <v>M2-G-12a-E-2</v>
      </c>
      <c r="AC524" s="12" t="str">
        <f t="shared" si="3"/>
        <v>M2-G-12a-E-2-EN</v>
      </c>
      <c r="AD524" s="10" t="s">
        <v>46</v>
      </c>
      <c r="AE524" s="10" t="s">
        <v>521</v>
      </c>
      <c r="AF524" s="10" t="s">
        <v>47</v>
      </c>
      <c r="AG524" s="10" t="s">
        <v>48</v>
      </c>
    </row>
    <row r="525" ht="75.0" customHeight="1">
      <c r="A525" s="6" t="s">
        <v>2263</v>
      </c>
      <c r="B525" s="6" t="s">
        <v>2264</v>
      </c>
      <c r="C525" s="18" t="s">
        <v>54</v>
      </c>
      <c r="D525" s="7" t="s">
        <v>35</v>
      </c>
      <c r="E525" s="6"/>
      <c r="F525" s="8" t="s">
        <v>2272</v>
      </c>
      <c r="G525" s="9"/>
      <c r="H525" s="9"/>
      <c r="I525" s="6" t="s">
        <v>696</v>
      </c>
      <c r="J525" s="6" t="s">
        <v>38</v>
      </c>
      <c r="K525" s="9" t="s">
        <v>660</v>
      </c>
      <c r="L525" s="9" t="s">
        <v>660</v>
      </c>
      <c r="M525" s="18" t="s">
        <v>41</v>
      </c>
      <c r="N525" s="8" t="s">
        <v>2266</v>
      </c>
      <c r="O525" s="8" t="s">
        <v>2266</v>
      </c>
      <c r="P525" s="17"/>
      <c r="Q525" s="18"/>
      <c r="R525" s="17"/>
      <c r="S525" s="17"/>
      <c r="T525" s="17"/>
      <c r="U525" s="17"/>
      <c r="V525" s="17"/>
      <c r="W525" s="17"/>
      <c r="X525" s="18"/>
      <c r="Y525" s="10" t="s">
        <v>1942</v>
      </c>
      <c r="Z525" s="11" t="str">
        <f t="shared" si="1"/>
        <v>{
    "id": "M2-G-12a-E-3-EN",
    "stimulus": "&lt;p&gt;The rose-scented perfume comes in a cylindrical bottle. Click on it.&lt;/p&gt;",
    "hint": "&lt;p&gt;Cylinders are round bodies that have two circular bases.&lt;/p&gt;",
    "feedback": "&lt;p&gt;Cylinders are round bodies that have two circular bases.&lt;/p&gt;",
    "seed": {
        "parameters": [],
        "calculated": [
            {
                "name": "A1",
                "label": "{{function}}",
                "function": "&lt;div style=\"display:flex; justify-content:center;\"&gt;&lt;img src=\"https://blueberry-assets.oneclick.es/M2_G_12a_10.svg \" width=\"300\"&gt;&lt;/img&gt;&lt;/div&gt;"
            },
            {
                "name": "A2",
                "label": "{{function}}",
                "function": "&lt;div style=\"display:flex; justify-content:center;\"&gt;&lt;img src=\"https://blueberry-assets.oneclick.es/M2_G_12a_11.svg\" width=\"300\"&gt;&lt;/img&gt;&lt;/div&gt;",
                "incorrect": true
            },
            {
                "name": "A3",
                "label": "{{function}}",
                "function": "&lt;div style=\"display:flex; justify-content:center;\"&gt;&lt;img src=\"https://blueberry-assets.oneclick.es/M2_G_12a_12.svg\" width=\"300\"&gt;&lt;/img&gt;&lt;/div&gt;",
                "incorrect": true
            }
        ],
        "uniques": true
    },
    "algorithm": {
        "name": "trueFalse",
        "template": "Multiple choice – standard",
        "params": {
            "countCorrect": 1,
            "countIncorrect": 2,
            "showCheckIcon": false,
            "columns": 3
        }
    }
}</v>
      </c>
      <c r="AA525" s="14" t="s">
        <v>2273</v>
      </c>
      <c r="AB525" s="12" t="str">
        <f t="shared" si="2"/>
        <v>M2-G-12a-E-3</v>
      </c>
      <c r="AC525" s="12" t="str">
        <f t="shared" si="3"/>
        <v>M2-G-12a-E-3-EN</v>
      </c>
      <c r="AD525" s="10" t="s">
        <v>46</v>
      </c>
      <c r="AE525" s="10" t="s">
        <v>521</v>
      </c>
      <c r="AF525" s="10" t="s">
        <v>47</v>
      </c>
      <c r="AG525" s="10" t="s">
        <v>48</v>
      </c>
    </row>
    <row r="526" ht="75.0" customHeight="1">
      <c r="A526" s="6" t="s">
        <v>2274</v>
      </c>
      <c r="B526" s="6" t="s">
        <v>2275</v>
      </c>
      <c r="C526" s="18" t="s">
        <v>34</v>
      </c>
      <c r="D526" s="10" t="s">
        <v>35</v>
      </c>
      <c r="E526" s="6"/>
      <c r="F526" s="8" t="s">
        <v>2276</v>
      </c>
      <c r="G526" s="8"/>
      <c r="H526" s="19"/>
      <c r="I526" s="6" t="s">
        <v>696</v>
      </c>
      <c r="J526" s="6" t="s">
        <v>38</v>
      </c>
      <c r="K526" s="9" t="s">
        <v>660</v>
      </c>
      <c r="L526" s="9" t="s">
        <v>660</v>
      </c>
      <c r="M526" s="10" t="s">
        <v>41</v>
      </c>
      <c r="N526" s="19" t="s">
        <v>2277</v>
      </c>
      <c r="O526" s="19" t="s">
        <v>2277</v>
      </c>
      <c r="P526" s="17"/>
      <c r="Q526" s="18"/>
      <c r="R526" s="17"/>
      <c r="S526" s="17"/>
      <c r="T526" s="17"/>
      <c r="U526" s="17"/>
      <c r="V526" s="17"/>
      <c r="W526" s="17"/>
      <c r="X526" s="18"/>
      <c r="Y526" s="10" t="s">
        <v>1942</v>
      </c>
      <c r="Z526" s="11" t="str">
        <f t="shared" si="1"/>
        <v>{
    "id": "M2-G-12b-I-1-EN",
    "stimulus": "&lt;p&gt;Select which of the following objects represents a cone.&lt;/p&gt;",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src=\"https://blueberry-assets.oneclick.es/M2_G_12b_1.svg\" width=\"300\"&gt;&lt;/img&gt;&lt;/div&gt;"
            },
            {
                "name": "A2",
                "label": "{{function}}",
                "function": "&lt;div style=\"display:flex; justify-content:center;\"&gt;&lt;img src=\"https://blueberry-assets.oneclick.es/M2_G_12b_2.svg\" width=\"300\"&gt;&lt;/img&gt;&lt;/div&gt;"
            },
            {
                "name": "A3",
                "label": "{{function}}",
                "function": "&lt;div style=\"display:flex; justify-content:center;\"&gt;&lt;img src=\"https://blueberry-assets.oneclick.es/M2_G_12b_3.svg\" width=\"300\"&gt;&lt;/img&gt;&lt;/div&gt;",
                "incorrect": true
            },
            {
                "name": "A4",
                "label": "{{function}}",
                "function": "&lt;div style=\"display:flex; justify-content:center;\"&gt;&lt;img src=\"https://blueberry-assets.oneclick.es/M2_G_12b_4.svg\" width=\"300\"&gt;&lt;/img&gt;&lt;/div&gt;",
                "incorrect": true
            },
            {
                "name": "A5",
                "label": "{{function}}",
                "function": "&lt;div style=\"display:flex; justify-content:center;\"&gt;&lt;img src=\"https://blueberry-assets.oneclick.es/M2_G_12b_5.svg\" width=\"300\"&gt;&lt;/img&gt;&lt;/div&gt;",
                "incorrect": true
            },
            {
                "name": "A6",
                "label": "{{function}}",
                "function": "&lt;div style=\"display:flex; justify-content:center;\"&gt;&lt;img src=\"https://blueberry-assets.oneclick.es/M2_G_12b_6.svg\" width=\"300\"&gt;&lt;/img&gt;&lt;/div&gt;",
                "incorrect": true
            }
        ],
        "uniques": true
    },
    "algorithm": {
        "name": "trueFalse",
        "template": "Multiple choice – standard",
        "params": {
            "countCorrect": 1,
            "countIncorrect": 2,
            "showCheckIcon": false,
            "columns": 3
        }
    }
}</v>
      </c>
      <c r="AA526" s="14" t="s">
        <v>2278</v>
      </c>
      <c r="AB526" s="12" t="str">
        <f t="shared" si="2"/>
        <v>M2-G-12b-I-1</v>
      </c>
      <c r="AC526" s="12" t="str">
        <f t="shared" si="3"/>
        <v>M2-G-12b-I-1-EN</v>
      </c>
      <c r="AD526" s="10" t="s">
        <v>46</v>
      </c>
      <c r="AE526" s="10" t="s">
        <v>521</v>
      </c>
      <c r="AF526" s="10" t="s">
        <v>47</v>
      </c>
      <c r="AG526" s="10" t="s">
        <v>48</v>
      </c>
    </row>
    <row r="527" ht="75.0" customHeight="1">
      <c r="A527" s="6" t="s">
        <v>2274</v>
      </c>
      <c r="B527" s="6" t="s">
        <v>2275</v>
      </c>
      <c r="C527" s="18" t="s">
        <v>54</v>
      </c>
      <c r="D527" s="10" t="s">
        <v>35</v>
      </c>
      <c r="E527" s="6"/>
      <c r="F527" s="19" t="s">
        <v>2279</v>
      </c>
      <c r="G527" s="8"/>
      <c r="H527" s="19"/>
      <c r="I527" s="6" t="s">
        <v>696</v>
      </c>
      <c r="J527" s="6" t="s">
        <v>38</v>
      </c>
      <c r="K527" s="9" t="s">
        <v>660</v>
      </c>
      <c r="L527" s="9" t="s">
        <v>660</v>
      </c>
      <c r="M527" s="10" t="s">
        <v>41</v>
      </c>
      <c r="N527" s="19" t="s">
        <v>2277</v>
      </c>
      <c r="O527" s="19" t="s">
        <v>2277</v>
      </c>
      <c r="P527" s="17"/>
      <c r="Q527" s="18"/>
      <c r="R527" s="17"/>
      <c r="S527" s="17"/>
      <c r="T527" s="17"/>
      <c r="U527" s="17"/>
      <c r="V527" s="17"/>
      <c r="W527" s="17"/>
      <c r="X527" s="18"/>
      <c r="Y527" s="10" t="s">
        <v>1942</v>
      </c>
      <c r="Z527" s="11" t="str">
        <f t="shared" si="1"/>
        <v>{
    "id": "M2-G-12b-E-1-EN",
    "stimulus": "&lt;p&gt;For the school play, Lucas needs a cone-shaped magician's hat. Select which one he should buy.&lt;/p&gt;",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src=\"https://blueberry-assets.oneclick.es/M2_G_12b_7.svg \" width=\"300\"&gt;&lt;/img&gt;&lt;/div&gt;"
            },
            {
                "name": "A2",
                "label": "{{function}}",
                "function": "&lt;div style=\"display:flex; justify-content:center;\"&gt;&lt;img src=\"https://blueberry-assets.oneclick.es/M2_G_12b_8.svg\" width=\"300\"&gt;&lt;/img&gt;&lt;/div&gt;",
                "incorrect": true
            },
            {
                "name": "A3",
                "label": "{{function}}",
                "function": "&lt;div style=\"display:flex; justify-content:center;\"&gt;&lt;img src=\"https://blueberry-assets.oneclick.es/M2_G_12b_9.svg\" width=\"300\"&gt;&lt;/img&gt;&lt;/div&gt;",
                "incorrect": true
            },
            {
                "name": "A4",
                "label": "{{function}}",
                "function": "&lt;div style=\"display:flex; justify-content:center;\"&gt;&lt;img src=\"https://blueberry-assets.oneclick.es/M2_G_12b_10.svg\" width=\"300\"&gt;&lt;/img&gt;&lt;/div&gt;",
                "incorrect": true
            }
        ],
        "uniques": true
    },
    "algorithm": {
        "name": "trueFalse",
        "template": "Multiple choice – standard",
        "params": {
            "countCorrect": 1,
            "countIncorrect": 2,
            "showCheckIcon": false,
            "columns": 3
        }
    }
}</v>
      </c>
      <c r="AA527" s="14" t="s">
        <v>2280</v>
      </c>
      <c r="AB527" s="12" t="str">
        <f t="shared" si="2"/>
        <v>M2-G-12b-E-1</v>
      </c>
      <c r="AC527" s="12" t="str">
        <f t="shared" si="3"/>
        <v>M2-G-12b-E-1-EN</v>
      </c>
      <c r="AD527" s="10" t="s">
        <v>46</v>
      </c>
      <c r="AE527" s="10" t="s">
        <v>521</v>
      </c>
      <c r="AF527" s="10" t="s">
        <v>47</v>
      </c>
      <c r="AG527" s="10" t="s">
        <v>48</v>
      </c>
    </row>
    <row r="528" ht="75.0" customHeight="1">
      <c r="A528" s="6" t="s">
        <v>2274</v>
      </c>
      <c r="B528" s="6" t="s">
        <v>2275</v>
      </c>
      <c r="C528" s="18" t="s">
        <v>54</v>
      </c>
      <c r="D528" s="10" t="s">
        <v>35</v>
      </c>
      <c r="E528" s="6"/>
      <c r="F528" s="19" t="s">
        <v>2281</v>
      </c>
      <c r="G528" s="8"/>
      <c r="H528" s="19"/>
      <c r="I528" s="10" t="s">
        <v>696</v>
      </c>
      <c r="J528" s="6" t="s">
        <v>38</v>
      </c>
      <c r="K528" s="9" t="s">
        <v>660</v>
      </c>
      <c r="L528" s="9" t="s">
        <v>660</v>
      </c>
      <c r="M528" s="10" t="s">
        <v>41</v>
      </c>
      <c r="N528" s="19" t="s">
        <v>2277</v>
      </c>
      <c r="O528" s="19" t="s">
        <v>2277</v>
      </c>
      <c r="P528" s="17"/>
      <c r="Q528" s="18"/>
      <c r="R528" s="17"/>
      <c r="S528" s="17"/>
      <c r="T528" s="17"/>
      <c r="U528" s="17"/>
      <c r="V528" s="17"/>
      <c r="W528" s="17"/>
      <c r="X528" s="18"/>
      <c r="Y528" s="10" t="s">
        <v>1942</v>
      </c>
      <c r="Z528" s="11" t="str">
        <f t="shared" si="1"/>
        <v>{
    "id": "M2-G-12b-E-2-EN",
    "stimulus": "&lt;p&gt;Angel's pergola has the shape of a cone. Select which one it is.&lt;/p&gt;",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src=\"https://blueberry-assets.oneclick.es/M2_G_12b_11.svg\" width=\"300\"&gt;&lt;/img&gt;&lt;/div&gt;"
            },
            {
                "name": "A2",
                "label": "{{function}}",
                "function": "&lt;div style=\"display:flex; justify-content:center;\"&gt;&lt;img src=\"https://blueberry-assets.oneclick.es/M2_G_12b_12.svg\" width=\"300\"&gt;&lt;/img&gt;&lt;/div&gt;",
                "incorrect": true
            },
            {
                "name": "A3",
                "label": "{{function}}",
                "function": "&lt;div style=\"display:flex; justify-content:center;\"&gt;&lt;img src=\"https://blueberry-assets.oneclick.es/M2_G_12b_13.svg\" width=\"300\"&gt;&lt;/img&gt;&lt;/div&gt;",
                "incorrect": true
            }
        ],
        "uniques": true
    },
    "algorithm": {
        "name": "trueFalse",
        "template": "Multiple choice – standard",
        "params": {
            "countCorrect": 1,
            "countIncorrect": 2,
            "showCheckIcon": false,
            "columns": 3
        }
    }
}</v>
      </c>
      <c r="AA528" s="14" t="s">
        <v>2282</v>
      </c>
      <c r="AB528" s="12" t="str">
        <f t="shared" si="2"/>
        <v>M2-G-12b-E-2</v>
      </c>
      <c r="AC528" s="12" t="str">
        <f t="shared" si="3"/>
        <v>M2-G-12b-E-2-EN</v>
      </c>
      <c r="AD528" s="10" t="s">
        <v>46</v>
      </c>
      <c r="AE528" s="10" t="s">
        <v>521</v>
      </c>
      <c r="AF528" s="10" t="s">
        <v>47</v>
      </c>
      <c r="AG528" s="10" t="s">
        <v>48</v>
      </c>
    </row>
    <row r="529" ht="75.0" customHeight="1">
      <c r="A529" s="6" t="s">
        <v>2274</v>
      </c>
      <c r="B529" s="6" t="s">
        <v>2275</v>
      </c>
      <c r="C529" s="18" t="s">
        <v>54</v>
      </c>
      <c r="D529" s="10" t="s">
        <v>35</v>
      </c>
      <c r="E529" s="6"/>
      <c r="F529" s="19" t="s">
        <v>2283</v>
      </c>
      <c r="G529" s="8"/>
      <c r="H529" s="19"/>
      <c r="I529" s="10" t="s">
        <v>696</v>
      </c>
      <c r="J529" s="6" t="s">
        <v>38</v>
      </c>
      <c r="K529" s="9" t="s">
        <v>660</v>
      </c>
      <c r="L529" s="9" t="s">
        <v>660</v>
      </c>
      <c r="M529" s="10" t="s">
        <v>41</v>
      </c>
      <c r="N529" s="19" t="s">
        <v>2277</v>
      </c>
      <c r="O529" s="19" t="s">
        <v>2277</v>
      </c>
      <c r="P529" s="17"/>
      <c r="Q529" s="18"/>
      <c r="R529" s="17"/>
      <c r="S529" s="17"/>
      <c r="T529" s="17"/>
      <c r="U529" s="17"/>
      <c r="V529" s="17"/>
      <c r="W529" s="17"/>
      <c r="X529" s="18"/>
      <c r="Y529" s="10" t="s">
        <v>1942</v>
      </c>
      <c r="Z529" s="11" t="str">
        <f t="shared" si="1"/>
        <v>{
    "id": "M2-G-12b-E-3-EN",
    "stimulus": "&lt;p&gt;Cone-shaped trees have been planted in the driveway of a house. Select which ones they are.&lt;/p&gt;",
    "hint": "&lt;p&gt;A cone is a round body with a single circular base.&lt;/p&gt;",
    "feedback": "&lt;p&gt;A cone is a round body with a single circular base.&lt;/p&gt;",
    "seed": {
        "parameters": [],
        "calculated": [
            {
                "name": "A1",
                "label": "{{function}}",
                "function": "&lt;div style=\"display:flex; justify-content:center;\"&gt;&lt;img src=\"https://blueberry-assets.oneclick.es/M2_G_12b_14.svg\" width=\"300\"&gt;&lt;/img&gt;&lt;/div&gt;"
            },
            {
                "name": "A2",
                "label": "{{function}}",
                "function": "&lt;div style=\"display:flex; justify-content:center;\"&gt;&lt;img src=\"https://blueberry-assets.oneclick.es/M2_G_12b_15.svg\" width=\"300\"&gt;&lt;/img&gt;&lt;/div&gt;",
                "incorrect": true
            },
            {
                "name": "A3",
                "label": "{{function}}",
                "function": "&lt;div style=\"display:flex; justify-content:center;\"&gt;&lt;img src=\"https://blueberry-assets.oneclick.es/M2_G_12b_16.svg\" width=\"300\"&gt;&lt;/img&gt;&lt;/div&gt;",
                "incorrect": true
            }
        ],
        "uniques": true
    },
    "algorithm": {
        "name": "trueFalse",
        "template": "Multiple choice – standard",
        "params": {
            "countCorrect": 1,
            "countIncorrect": 2,
            "showCheckIcon": false,
            "columns": 3
        }
    }
}</v>
      </c>
      <c r="AA529" s="14" t="s">
        <v>2284</v>
      </c>
      <c r="AB529" s="12" t="str">
        <f t="shared" si="2"/>
        <v>M2-G-12b-E-3</v>
      </c>
      <c r="AC529" s="12" t="str">
        <f t="shared" si="3"/>
        <v>M2-G-12b-E-3-EN</v>
      </c>
      <c r="AD529" s="10" t="s">
        <v>46</v>
      </c>
      <c r="AE529" s="10" t="s">
        <v>521</v>
      </c>
      <c r="AF529" s="10" t="s">
        <v>47</v>
      </c>
      <c r="AG529" s="10" t="s">
        <v>48</v>
      </c>
    </row>
    <row r="530" ht="75.0" customHeight="1">
      <c r="A530" s="6" t="s">
        <v>2285</v>
      </c>
      <c r="B530" s="6" t="s">
        <v>2286</v>
      </c>
      <c r="C530" s="18" t="s">
        <v>34</v>
      </c>
      <c r="D530" s="7" t="s">
        <v>35</v>
      </c>
      <c r="E530" s="6"/>
      <c r="F530" s="8" t="s">
        <v>2287</v>
      </c>
      <c r="G530" s="9"/>
      <c r="H530" s="9"/>
      <c r="I530" s="6" t="s">
        <v>696</v>
      </c>
      <c r="J530" s="10" t="s">
        <v>822</v>
      </c>
      <c r="K530" s="9"/>
      <c r="L530" s="8" t="s">
        <v>2288</v>
      </c>
      <c r="M530" s="18" t="s">
        <v>41</v>
      </c>
      <c r="N530" s="23" t="s">
        <v>2289</v>
      </c>
      <c r="O530" s="23" t="s">
        <v>2289</v>
      </c>
      <c r="P530" s="17"/>
      <c r="Q530" s="18"/>
      <c r="R530" s="17"/>
      <c r="S530" s="17"/>
      <c r="T530" s="17"/>
      <c r="U530" s="17"/>
      <c r="V530" s="17"/>
      <c r="W530" s="17"/>
      <c r="X530" s="18"/>
      <c r="Y530" s="10" t="s">
        <v>1942</v>
      </c>
      <c r="Z530" s="11" t="str">
        <f t="shared" si="1"/>
        <v>{
    "id": "M2-G-12c-I-1-EN",
    "stimulus": "&lt;p&gt;Select which of the following objects is a sphere.&lt;/p&gt;",
    "hint": "&lt;p&gt;A sphere is a round body with no bases.&lt;/p&gt;",
    "feedback": "&lt;p&gt;A sphere is a round body with no bases.&lt;/p&gt;",
    "seed": {
        "parameters": [],
        "calculated": [
            {
                "name": "A1",
                "label": "{{function}}",
                "function": "&lt;div style=\"display:flex; justify-content:center;\"&gt;&lt;img src=\"https://blueberry-assets.oneclick.es/M2_G_12c_1.svg\" width=\"300\"&gt;&lt;/img&gt;&lt;/div&gt;"
            },
            {
                "name": "A2",
                "label": "{{function}}",
                "function": "&lt;div style=\"display:flex; justify-content:center;\"&gt;&lt;img src=\"https://blueberry-assets.oneclick.es/M2_G_12c_2.svg\" width=\"300\"&gt;&lt;/img&gt;&lt;/div&gt;",
                "incorrect": true
            },
            {
                "name": "A3",
                "label": "{{function}}",
                "function": "&lt;div style=\"display:flex; justify-content:center;\"&gt;&lt;img src=\"https://blueberry-assets.oneclick.es/M2_G_12c_3.svg\" width=\"300\"&gt;&lt;/img&gt;&lt;/div&gt;",
                "incorrect": true
            }
        ],
        "uniques": true
    },
    "algorithm": {
        "name": "trueFalse",
        "template": "Multiple choice – standard",
        "params": {
            "countCorrect": 1,
            "countIncorrect": 2,
            "showCheckIcon": false,
            "columns": 3
        }
    }
}</v>
      </c>
      <c r="AA530" s="14" t="s">
        <v>2290</v>
      </c>
      <c r="AB530" s="12" t="str">
        <f t="shared" si="2"/>
        <v>M2-G-12c-I-1</v>
      </c>
      <c r="AC530" s="12" t="str">
        <f t="shared" si="3"/>
        <v>M2-G-12c-I-1-EN</v>
      </c>
      <c r="AD530" s="10" t="s">
        <v>46</v>
      </c>
      <c r="AE530" s="10" t="s">
        <v>521</v>
      </c>
      <c r="AF530" s="10" t="s">
        <v>47</v>
      </c>
      <c r="AG530" s="10" t="s">
        <v>48</v>
      </c>
    </row>
    <row r="531" ht="75.0" customHeight="1">
      <c r="A531" s="6" t="s">
        <v>2285</v>
      </c>
      <c r="B531" s="6" t="s">
        <v>2286</v>
      </c>
      <c r="C531" s="18" t="s">
        <v>54</v>
      </c>
      <c r="D531" s="7" t="s">
        <v>35</v>
      </c>
      <c r="E531" s="6"/>
      <c r="F531" s="8" t="s">
        <v>2291</v>
      </c>
      <c r="G531" s="9"/>
      <c r="H531" s="9"/>
      <c r="I531" s="6" t="s">
        <v>696</v>
      </c>
      <c r="J531" s="10" t="s">
        <v>822</v>
      </c>
      <c r="K531" s="9"/>
      <c r="L531" s="8" t="s">
        <v>2292</v>
      </c>
      <c r="M531" s="28" t="s">
        <v>41</v>
      </c>
      <c r="N531" s="23" t="s">
        <v>2289</v>
      </c>
      <c r="O531" s="23" t="s">
        <v>2289</v>
      </c>
      <c r="P531" s="17"/>
      <c r="Q531" s="18"/>
      <c r="R531" s="17"/>
      <c r="S531" s="17"/>
      <c r="T531" s="17"/>
      <c r="U531" s="17"/>
      <c r="V531" s="17"/>
      <c r="W531" s="17"/>
      <c r="X531" s="18"/>
      <c r="Y531" s="10" t="s">
        <v>1942</v>
      </c>
      <c r="Z531" s="11" t="str">
        <f t="shared" si="1"/>
        <v>{
    "id": "M2-G-12c-E-1-EN",
    "stimulus": "&lt;p&gt;Joaquin wants to buy a ball that is not sphere-shaped. Select which one he should buy.&lt;/p&gt;",
    "hint": "&lt;p&gt;A sphere is a round body with no bases.&lt;/p&gt;",
    "feedback": "&lt;p&gt;A sphere is a round body with no bases.&lt;/p&gt;",
    "seed": {
        "parameters": [],
        "calculated": [
            {
                "name": "A1",
                "label": "{{function}}",
                "function": "&lt;div style=\"display:flex; justify-content:center;\"&gt;&lt;img src=\"https://blueberry-assets.oneclick.es/M2_G_12c_4.svg\" width=\"300\"&gt;&lt;/img&gt;&lt;/div&gt;",
                "incorrect": true
            },
            {
                "name": "A2",
                "label": "{{function}}",
                "function": "&lt;div style=\"display:flex; justify-content:center;\"&gt;&lt;img src=\"https://blueberry-assets.oneclick.es/M2_G_12c_5.svg\" width=\"300\"&gt;&lt;/img&gt;&lt;/div&gt;"
            },
            {
                "name": "A3",
                "label": "{{function}}",
                "function": "&lt;div style=\"display:flex; justify-content:center;\"&gt;&lt;img src=\"https://blueberry-assets.oneclick.es/M2_G_12c_6.svg\" width=\"300\"&gt;&lt;/img&gt;&lt;/div&gt;",
                "incorrect": true
            }
        ],
        "uniques": true
    },
    "algorithm": {
        "name": "trueFalse",
        "template": "Multiple choice – standard",
        "params": {
            "countCorrect": 1,
            "countIncorrect": 2,
            "showCheckIcon": false,
            "columns": 3
        }
    }
}</v>
      </c>
      <c r="AA531" s="14" t="s">
        <v>2293</v>
      </c>
      <c r="AB531" s="12" t="str">
        <f t="shared" si="2"/>
        <v>M2-G-12c-E-1</v>
      </c>
      <c r="AC531" s="12" t="str">
        <f t="shared" si="3"/>
        <v>M2-G-12c-E-1-EN</v>
      </c>
      <c r="AD531" s="10" t="s">
        <v>46</v>
      </c>
      <c r="AE531" s="10" t="s">
        <v>521</v>
      </c>
      <c r="AF531" s="10" t="s">
        <v>47</v>
      </c>
      <c r="AG531" s="10" t="s">
        <v>48</v>
      </c>
    </row>
    <row r="532" ht="75.0" customHeight="1">
      <c r="A532" s="6" t="s">
        <v>2285</v>
      </c>
      <c r="B532" s="6" t="s">
        <v>2286</v>
      </c>
      <c r="C532" s="18" t="s">
        <v>54</v>
      </c>
      <c r="D532" s="7" t="s">
        <v>35</v>
      </c>
      <c r="E532" s="6"/>
      <c r="F532" s="8" t="s">
        <v>2294</v>
      </c>
      <c r="G532" s="9"/>
      <c r="H532" s="9"/>
      <c r="I532" s="6" t="s">
        <v>696</v>
      </c>
      <c r="J532" s="10" t="s">
        <v>822</v>
      </c>
      <c r="K532" s="9"/>
      <c r="L532" s="8" t="s">
        <v>2295</v>
      </c>
      <c r="M532" s="28" t="s">
        <v>41</v>
      </c>
      <c r="N532" s="23" t="s">
        <v>2289</v>
      </c>
      <c r="O532" s="23" t="s">
        <v>2289</v>
      </c>
      <c r="P532" s="17"/>
      <c r="Q532" s="18"/>
      <c r="R532" s="17"/>
      <c r="S532" s="17"/>
      <c r="T532" s="17"/>
      <c r="U532" s="17"/>
      <c r="V532" s="17"/>
      <c r="W532" s="17"/>
      <c r="X532" s="18"/>
      <c r="Y532" s="10" t="s">
        <v>1942</v>
      </c>
      <c r="Z532" s="11" t="str">
        <f t="shared" si="1"/>
        <v>{
    "id": "M2-G-12c-E-2-EN",
    "stimulus": "&lt;p&gt;To decorate the Christmas tree, Lucy will put sphere-shaped ornaments. Select which of the following ornaments she will put on the tree.&lt;/p&gt;",
    "hint": "&lt;p&gt;A sphere is a round body with no bases.&lt;/p&gt;",
    "feedback": "&lt;p&gt;A sphere is a round body with no bases.&lt;/p&gt;",
    "seed": {
        "parameters": [],
        "calculated": [
            {
                "name": "A1",
                "label": "{{function}}",
                "function": "&lt;div style=\"display:flex; justify-content:center;\"&gt;&lt;img src=\"https://blueberry-assets.oneclick.es/M2_G_12c_7.svg\" width=\"300\"&gt;&lt;/img&gt;&lt;/div&gt;"
            },
            {
                "name": "A2",
                "label": "{{function}}",
                "function": "&lt;div style=\"display:flex; justify-content:center;\"&gt;&lt;img src=\"https://blueberry-assets.oneclick.es/M2_G_12c_8.svg\" width=\"300\"&gt;&lt;/img&gt;&lt;/div&gt;",
                "incorrect": true
            },
            {
                "name": "A3",
                "label": "{{function}}",
                "function": "&lt;div style=\"display:flex; justify-content:center;\"&gt;&lt;img src=\"https://blueberry-assets.oneclick.es/M2_G_12c_9.svg\" width=\"300\"&gt;&lt;/img&gt;&lt;/div&gt;",
                "incorrect": true
            }
        ],
        "uniques": true
    },
    "algorithm": {
        "name": "trueFalse",
        "template": "Multiple choice – standard",
        "params": {
            "countCorrect": 1,
            "countIncorrect": 2,
            "showCheckIcon": false,
            "columns": 3
        }
    }
}</v>
      </c>
      <c r="AA532" s="14" t="s">
        <v>2296</v>
      </c>
      <c r="AB532" s="12" t="str">
        <f t="shared" si="2"/>
        <v>M2-G-12c-E-2</v>
      </c>
      <c r="AC532" s="12" t="str">
        <f t="shared" si="3"/>
        <v>M2-G-12c-E-2-EN</v>
      </c>
      <c r="AD532" s="10" t="s">
        <v>46</v>
      </c>
      <c r="AE532" s="10" t="s">
        <v>521</v>
      </c>
      <c r="AF532" s="10" t="s">
        <v>47</v>
      </c>
      <c r="AG532" s="10" t="s">
        <v>48</v>
      </c>
    </row>
    <row r="533" ht="75.0" customHeight="1">
      <c r="A533" s="6" t="s">
        <v>2285</v>
      </c>
      <c r="B533" s="6" t="s">
        <v>2286</v>
      </c>
      <c r="C533" s="18" t="s">
        <v>54</v>
      </c>
      <c r="D533" s="7" t="s">
        <v>35</v>
      </c>
      <c r="E533" s="6"/>
      <c r="F533" s="8" t="s">
        <v>2297</v>
      </c>
      <c r="G533" s="9"/>
      <c r="H533" s="9"/>
      <c r="I533" s="6" t="s">
        <v>696</v>
      </c>
      <c r="J533" s="10" t="s">
        <v>822</v>
      </c>
      <c r="K533" s="9"/>
      <c r="L533" s="8" t="s">
        <v>2298</v>
      </c>
      <c r="M533" s="28" t="s">
        <v>41</v>
      </c>
      <c r="N533" s="23" t="s">
        <v>2289</v>
      </c>
      <c r="O533" s="23" t="s">
        <v>2289</v>
      </c>
      <c r="P533" s="17"/>
      <c r="Q533" s="18"/>
      <c r="R533" s="17"/>
      <c r="S533" s="17"/>
      <c r="T533" s="17"/>
      <c r="U533" s="17"/>
      <c r="V533" s="17"/>
      <c r="W533" s="17"/>
      <c r="X533" s="18"/>
      <c r="Y533" s="10" t="s">
        <v>1942</v>
      </c>
      <c r="Z533" s="11" t="str">
        <f t="shared" si="1"/>
        <v>{
    "id": "M2-G-12c-E-3-EN",
    "stimulus": "&lt;p&gt;Amelie's favorite candies are fruity ones and sphere-shaped. Select her favorite one from the following candies.&lt;/p&gt;",
    "hint": "&lt;p&gt;A sphere is a round body with no bases.&lt;/p&gt;",
    "feedback": "&lt;p&gt;A sphere is a round body with no bases.&lt;/p&gt;",
    "seed": {
        "parameters": [],
        "calculated": [
            {
                "name": "A1",
                "label": "{{function}}",
                "function": "&lt;div style=\"display:flex; justify-content:center;\"&gt;&lt;img src=\"https://blueberry-assets.oneclick.es/M2_G_12c_10.svg\" width=\"300\"&gt;&lt;/img&gt;&lt;/div&gt;"
            },
            {
                "name": "A2",
                "label": "{{function}}",
                "function": "&lt;div style=\"display:flex; justify-content:center;\"&gt;&lt;img src=\"https://blueberry-assets.oneclick.es/M2_G_12c_11.svg\" width=\"300\"&gt;&lt;/img&gt;&lt;/div&gt;",
                "incorrect": true
            },
            {
                "name": "A3",
                "label": "{{function}}",
                "function": "&lt;div style=\"display:flex; justify-content:center;\"&gt;&lt;img src=\"https://blueberry-assets.oneclick.es/M2_G_12c_12.svg\" width=\"300\"&gt;&lt;/img&gt;&lt;/div&gt;",
                "incorrect": true
            }
        ],
        "uniques": true
    },
    "algorithm": {
        "name": "trueFalse",
        "template": "Multiple choice – standard",
        "params": {
            "countCorrect": 1,
            "countIncorrect": 2,
            "showCheckIcon": false,
            "columns": 3
        }
    }
}</v>
      </c>
      <c r="AA533" s="14" t="s">
        <v>2299</v>
      </c>
      <c r="AB533" s="12" t="str">
        <f t="shared" si="2"/>
        <v>M2-G-12c-E-3</v>
      </c>
      <c r="AC533" s="12" t="str">
        <f t="shared" si="3"/>
        <v>M2-G-12c-E-3-EN</v>
      </c>
      <c r="AD533" s="10" t="s">
        <v>46</v>
      </c>
      <c r="AE533" s="10" t="s">
        <v>521</v>
      </c>
      <c r="AF533" s="10" t="s">
        <v>47</v>
      </c>
      <c r="AG533" s="10" t="s">
        <v>48</v>
      </c>
    </row>
    <row r="534" ht="75.0" customHeight="1">
      <c r="A534" s="6" t="s">
        <v>2300</v>
      </c>
      <c r="B534" s="6" t="s">
        <v>2301</v>
      </c>
      <c r="C534" s="18" t="s">
        <v>34</v>
      </c>
      <c r="D534" s="7" t="s">
        <v>35</v>
      </c>
      <c r="E534" s="6"/>
      <c r="F534" s="9" t="s">
        <v>2302</v>
      </c>
      <c r="G534" s="9"/>
      <c r="H534" s="9"/>
      <c r="I534" s="6" t="s">
        <v>696</v>
      </c>
      <c r="J534" s="6" t="s">
        <v>2303</v>
      </c>
      <c r="K534" s="9" t="s">
        <v>2304</v>
      </c>
      <c r="L534" s="9"/>
      <c r="M534" s="18" t="s">
        <v>41</v>
      </c>
      <c r="N534" s="8" t="s">
        <v>2305</v>
      </c>
      <c r="O534" s="8" t="s">
        <v>2305</v>
      </c>
      <c r="P534" s="17"/>
      <c r="Q534" s="18"/>
      <c r="R534" s="19"/>
      <c r="S534" s="17"/>
      <c r="T534" s="17"/>
      <c r="U534" s="17"/>
      <c r="V534" s="17"/>
      <c r="W534" s="17"/>
      <c r="X534" s="18"/>
      <c r="Y534" s="10" t="s">
        <v>2306</v>
      </c>
      <c r="Z534" s="11" t="str">
        <f t="shared" si="1"/>
        <v>{
    "id": "M2-EyP-2a-I-1-EN",
    "stimulus": "&lt;p&gt;Observe the table and drag the bars to reach the number of fruits Marina has to buy.&lt;/p&gt;",
    "hint": "The height of the bars represents the number of fruits of each type.",
    "feedback": "The height of the bars represents the number of fruits of each type.",
    "seed": {
        "parameters": [
            {
                "name": "Q1",
                "label": "Strawberries",
                "img": "https://lemonade-assets.oneclick.es/fruits/fresa-1.png",
                "theme": "theme-dark-orange",
                "min": 1,
                "max": 10,
                "step": 1
            },
            {
                "name": "Q2",
                "label": "Lemons",
                "img": "https://lemonade-assets.oneclick.es/fruits/limon-1.png",
                "theme": "theme-light-orange",
                "min": 1,
                "max": 10,
                "step": 1
            },
            {
                "name": "Q3",
                "label": "Avocados",
                "img": "https://lemonade-assets.oneclick.es/fruits/aguacate.png",
                "theme": "theme-green",
                "min": 1,
                "max": 10,
                "step": 1
            },
            {
                "name": "Q4",
                "label": "Apples",
                "img": "https://blueberry-assets.oneclick.es/M2_EyP_2a_1.svg",
                "theme": "theme-bordeaux",
                "min": 1,
                "max": 10,
                "step": 1
            }
        ],
        "uniques": true
    },
    "algorithm": {
        "name": "barchart",
        "params": {
            "labelY": "",
            "labelsX": [
                {
                    "label": "Units",
                    "theme": "theme-violet"
                }
            ],
            "tableEnable": true,
            "tablePosition": "LEFT",
            "multiplier": 1
        }
    }
}</v>
      </c>
      <c r="AA534" s="14" t="s">
        <v>2307</v>
      </c>
      <c r="AB534" s="12" t="str">
        <f t="shared" si="2"/>
        <v>M2-EyP-2a-I-1</v>
      </c>
      <c r="AC534" s="12" t="str">
        <f t="shared" si="3"/>
        <v>M2-EyP-2a-I-1-EN</v>
      </c>
      <c r="AD534" s="10"/>
      <c r="AE534" s="10"/>
      <c r="AF534" s="10" t="s">
        <v>47</v>
      </c>
      <c r="AG534" s="10" t="s">
        <v>48</v>
      </c>
    </row>
    <row r="535" ht="75.0" customHeight="1">
      <c r="A535" s="6" t="s">
        <v>2300</v>
      </c>
      <c r="B535" s="6" t="s">
        <v>2301</v>
      </c>
      <c r="C535" s="18" t="s">
        <v>34</v>
      </c>
      <c r="D535" s="7" t="s">
        <v>35</v>
      </c>
      <c r="E535" s="6"/>
      <c r="F535" s="9" t="s">
        <v>2308</v>
      </c>
      <c r="G535" s="9"/>
      <c r="H535" s="9"/>
      <c r="I535" s="6" t="s">
        <v>696</v>
      </c>
      <c r="J535" s="6" t="s">
        <v>2303</v>
      </c>
      <c r="K535" s="9" t="s">
        <v>2304</v>
      </c>
      <c r="L535" s="9"/>
      <c r="M535" s="18" t="s">
        <v>41</v>
      </c>
      <c r="N535" s="8" t="s">
        <v>2309</v>
      </c>
      <c r="O535" s="8" t="s">
        <v>2309</v>
      </c>
      <c r="P535" s="17"/>
      <c r="Q535" s="18"/>
      <c r="R535" s="17"/>
      <c r="S535" s="17"/>
      <c r="T535" s="17"/>
      <c r="U535" s="17"/>
      <c r="V535" s="17"/>
      <c r="W535" s="17"/>
      <c r="X535" s="18"/>
      <c r="Y535" s="10" t="s">
        <v>2306</v>
      </c>
      <c r="Z535" s="11" t="str">
        <f t="shared" si="1"/>
        <v>{
    "id": "M2-EyP-2a-I-2-EN",
    "stimulus": "&lt;p&gt;Look at the table and drag the bars to reach the number of guinea pigs of each color that Peter has.&lt;/p&gt;",
    "hint": "The height of the bars represents the number of guinea pigs of each color.",
    "feedback": "The height of the bars represents the number of guinea pigs of each color.",
    "seed": {
        "parameters": [
            {
                "name": "Q1",
                "label": "White",
                "img": "https://blueberry-assets.oneclick.es/M2_EyP_2a_2.svg",
                "theme": "theme-light-blue",
                "min": 1,
                "max": 10,
                "step": 1
            },
            {
                "name": "Q2",
                "label": "Black",
                "img": "https://blueberry-assets.oneclick.es/M2_EyP_2a_3.svg",
                "theme": "theme-violet",
                "min": 1,
                "max": 10,
                "step": 1
            },
            {
                "name": "Q3",
                "label": "Brown",
                "img": "https://blueberry-assets.oneclick.es/M2_EyP_2a_4.svg",
                "theme": "theme-dark-orange",
                "min": 1,
                "max": 10,
                "step": 1
            },
            {
                "name": "Q4",
                "label": "Gray",
                "img": "https://blueberry-assets.oneclick.es/M2_EyP_2a_5.svg",
                "theme": "theme-turquoise",
                "min": 1,
                "max": 10,
                "step": 1
            }
        ],
        "uniques": true
    },
    "algorithm": {
        "name": "barchart",
        "params": {
            "labelY": "",
            "labelsX": [
                {
                    "label": "Guinea pigs",
                    "theme": "theme-violet"
                }
            ],
            "tableEnable": true,
            "tablePosition": "LEFT",
            "multiplier": 1
        }
    }
}</v>
      </c>
      <c r="AA535" s="14" t="s">
        <v>2310</v>
      </c>
      <c r="AB535" s="12" t="str">
        <f t="shared" si="2"/>
        <v>M2-EyP-2a-I-2</v>
      </c>
      <c r="AC535" s="12" t="str">
        <f t="shared" si="3"/>
        <v>M2-EyP-2a-I-2-EN</v>
      </c>
      <c r="AD535" s="10"/>
      <c r="AE535" s="10"/>
      <c r="AF535" s="10" t="s">
        <v>47</v>
      </c>
      <c r="AG535" s="10" t="s">
        <v>48</v>
      </c>
    </row>
    <row r="536" ht="75.0" customHeight="1">
      <c r="A536" s="6" t="s">
        <v>2300</v>
      </c>
      <c r="B536" s="6" t="s">
        <v>2301</v>
      </c>
      <c r="C536" s="18" t="s">
        <v>34</v>
      </c>
      <c r="D536" s="7" t="s">
        <v>35</v>
      </c>
      <c r="E536" s="6"/>
      <c r="F536" s="8" t="s">
        <v>2311</v>
      </c>
      <c r="G536" s="9"/>
      <c r="H536" s="9"/>
      <c r="I536" s="6" t="s">
        <v>696</v>
      </c>
      <c r="J536" s="6" t="s">
        <v>2303</v>
      </c>
      <c r="K536" s="9" t="s">
        <v>2304</v>
      </c>
      <c r="L536" s="9"/>
      <c r="M536" s="18" t="s">
        <v>41</v>
      </c>
      <c r="N536" s="8" t="s">
        <v>2312</v>
      </c>
      <c r="O536" s="8" t="s">
        <v>2312</v>
      </c>
      <c r="P536" s="17"/>
      <c r="Q536" s="18"/>
      <c r="R536" s="17"/>
      <c r="S536" s="17"/>
      <c r="T536" s="17"/>
      <c r="U536" s="17"/>
      <c r="V536" s="17"/>
      <c r="W536" s="17"/>
      <c r="X536" s="18"/>
      <c r="Y536" s="10" t="s">
        <v>2306</v>
      </c>
      <c r="Z536" s="11" t="str">
        <f t="shared" si="1"/>
        <v>{
    "id": "M2-EyP-2a-I-3-EN",
    "stimulus": "&lt;p&gt;Observe the table and drag the bars to reach the number of vehicles in a parking lot.&lt;/p&gt;",
    "hint": "The height of the bars represents the number of vehicles of each type.",
    "feedback": "The height of the bars represents the number of vehicles of each type.&lt;/p&gt;",
    "seed": {
        "parameters": [
            {
                "name": "Q1",
                "label": "Cars",
                "img": "https://blueberry-assets.oneclick.es/M2_EyP_2a_6.svg",
                "theme": "theme-dark-orange",
                "min": 1,
                "max": 10,
                "step": 1
            },
            {
                "name": "Q2",
                "label": "Motorcycle",
                "img": "https://blueberry-assets.oneclick.es/M2_EyP_2a_7.svg",
                "theme": "theme-yellow",
                "min": 1,
                "max": 10,
                "step": 1
            },
            {
                "name": "Q3",
                "label": "Bicycles",
                "img": "https://blueberry-assets.oneclick.es/M2_EyP_2a_8.svg",
                "theme": "theme-dark-blue",
                "min": 1,
                "max": 10,
                "step": 1
            },
            {
                "name": "Q4",
                "label": "Scooters",
                "img": "https://blueberry-assets.oneclick.es/M2_EyP_2a_9.svg",
                "theme": "theme-bordeaux",
                "min": 1,
                "max": 10,
                "step": 1
            }
        ],
        "uniques": true
    },
    "algorithm": {
        "name": "barchart",
        "params": {
            "labelY": "",
            "labelsX": [
                {
                    "label": "Vehicles",
                    "theme": "theme-violet"
                }
            ],
            "tableEnable": true,
            "tablePosition": "LEFT",
            "multiplier": 1
        }
    }
}</v>
      </c>
      <c r="AA536" s="14" t="s">
        <v>2313</v>
      </c>
      <c r="AB536" s="12" t="str">
        <f t="shared" si="2"/>
        <v>M2-EyP-2a-I-3</v>
      </c>
      <c r="AC536" s="12" t="str">
        <f t="shared" si="3"/>
        <v>M2-EyP-2a-I-3-EN</v>
      </c>
      <c r="AD536" s="10"/>
      <c r="AE536" s="10"/>
      <c r="AF536" s="10" t="s">
        <v>47</v>
      </c>
      <c r="AG536" s="10" t="s">
        <v>48</v>
      </c>
    </row>
    <row r="537" ht="75.0" customHeight="1">
      <c r="A537" s="6" t="s">
        <v>2314</v>
      </c>
      <c r="B537" s="6" t="s">
        <v>2315</v>
      </c>
      <c r="C537" s="18" t="s">
        <v>34</v>
      </c>
      <c r="D537" s="7" t="s">
        <v>35</v>
      </c>
      <c r="E537" s="6"/>
      <c r="F537" s="9" t="s">
        <v>2316</v>
      </c>
      <c r="G537" s="9"/>
      <c r="H537" s="9"/>
      <c r="I537" s="6" t="s">
        <v>671</v>
      </c>
      <c r="J537" s="6" t="s">
        <v>177</v>
      </c>
      <c r="K537" s="9" t="s">
        <v>2317</v>
      </c>
      <c r="L537" s="9"/>
      <c r="M537" s="18" t="s">
        <v>41</v>
      </c>
      <c r="N537" s="23" t="s">
        <v>2318</v>
      </c>
      <c r="O537" s="23" t="s">
        <v>2318</v>
      </c>
      <c r="P537" s="17"/>
      <c r="Q537" s="18"/>
      <c r="R537" s="17"/>
      <c r="S537" s="17"/>
      <c r="T537" s="17"/>
      <c r="U537" s="17"/>
      <c r="V537" s="17"/>
      <c r="W537" s="17"/>
      <c r="X537" s="18"/>
      <c r="Y537" s="10" t="s">
        <v>2306</v>
      </c>
      <c r="Z537" s="11" t="str">
        <f t="shared" si="1"/>
        <v>{
    "id": "M2-EyP-2b-I-1-EN",
    "stimulus": "&lt;p&gt;These are the math activities that Marcus has solved in the last few days. Select if the statements are correct or incorrect.&lt;/p&gt;&lt;div style=\"display:flex; justify-content:center;\"&gt;&lt;div class=\"fr-chart ct-chart ct-minor-seventh\" data-chart='{\"type\": \"bar\", \"series\": [{\"name\": \"Activities\", \"data\": [{{Q1}},{{Q2}},{{Q3}}]}], \"labels\":[\"Wednesday\",\"Thurday\",\"Friday\"],\"options\": {\"axisY\": {\"onlyInteger\": true}}}'&gt;&lt;/div&gt;&lt;/div&gt;",
    "hint": "&lt;p&gt;The height of each bar represents the number of activities solved each day.&lt;/p&gt;",
    "feedback": "&lt;p&gt;The height of each bar represents the number of activities solved each day.&lt;/p&gt;",
    "seed": {
        "parameters": [
            {
                "name": "Q1",
                "label": null,
                "min": 2,
                "max": 9,
                "step": 1
            },
            {
                "name": "Q2",
                "label": null,
                "min": 2,
                "max": 9,
                "step": 1
            },
            {
                "name": "Q3",
                "label": null,
                "min": 2,
                "max": 9,
                "step": 1
            }
        ],
        "calculated": [
            {
                "name": "A1",
                "label": "He solved {{Q1}} activities on Wednesday."
            },
            {
                "name": "A2",
                "label": "He solved {{Q2}} activities on Thursday."
            },
            {
                "name": "A3",
                "label": "He solved {{Q3}} activities on Friday."
            },
            {
                "name": "A4",
                "label": "He solved {{Q3}} activities on Wednesday.",
                "incorrect": true
            },
            {
                "name": "A5",
                "label": "He solved {{Q1}} activities on Thursday.",
                "incorrect": true
            },
            {
                "name": "A6",
                "label": "He solved {{Q2}} activities on Friday.",
                "incorrect": true
            }
        ],
        "uniques": true
    },
    "algorithm": {
        "name": "trueFalse",
        "template": "Choice matrix – inline",
        "params": {
            "countCorrect": 1,
            "countIncorrect": 2,
            "showCheckIcon": false,
            "options": [
                "Correct",
                "Incorrect"
            ]
        }
    }
}</v>
      </c>
      <c r="AA537" s="14" t="s">
        <v>2319</v>
      </c>
      <c r="AB537" s="12" t="str">
        <f t="shared" si="2"/>
        <v>M2-EyP-2b-I-1</v>
      </c>
      <c r="AC537" s="12" t="str">
        <f t="shared" si="3"/>
        <v>M2-EyP-2b-I-1-EN</v>
      </c>
      <c r="AD537" s="10" t="s">
        <v>46</v>
      </c>
      <c r="AE537" s="10" t="s">
        <v>521</v>
      </c>
      <c r="AF537" s="10" t="s">
        <v>47</v>
      </c>
      <c r="AG537" s="10" t="s">
        <v>48</v>
      </c>
    </row>
    <row r="538" ht="75.0" customHeight="1">
      <c r="A538" s="6" t="s">
        <v>2314</v>
      </c>
      <c r="B538" s="6" t="s">
        <v>2315</v>
      </c>
      <c r="C538" s="18" t="s">
        <v>34</v>
      </c>
      <c r="D538" s="7" t="s">
        <v>35</v>
      </c>
      <c r="E538" s="6"/>
      <c r="F538" s="9" t="s">
        <v>2320</v>
      </c>
      <c r="G538" s="9"/>
      <c r="H538" s="9"/>
      <c r="I538" s="6" t="s">
        <v>671</v>
      </c>
      <c r="J538" s="6" t="s">
        <v>177</v>
      </c>
      <c r="K538" s="9" t="s">
        <v>2321</v>
      </c>
      <c r="L538" s="9"/>
      <c r="M538" s="18" t="s">
        <v>41</v>
      </c>
      <c r="N538" s="23" t="s">
        <v>2322</v>
      </c>
      <c r="O538" s="23" t="s">
        <v>2322</v>
      </c>
      <c r="P538" s="17"/>
      <c r="Q538" s="18"/>
      <c r="R538" s="17"/>
      <c r="S538" s="17"/>
      <c r="T538" s="17"/>
      <c r="U538" s="17"/>
      <c r="V538" s="17"/>
      <c r="W538" s="17"/>
      <c r="X538" s="18"/>
      <c r="Y538" s="10" t="s">
        <v>2306</v>
      </c>
      <c r="Z538" s="11" t="str">
        <f t="shared" si="1"/>
        <v>{
    "id": "M2-EyP-2b-I-2-EN",
    "stimulus": "&lt;p&gt;These are the favorite ice cream flavors of a group of children. Select if the statements are correct or incorrect.&lt;/p&gt;&lt;div style=\"display:flex; justify-content:center;\"&gt;&lt;div class=\"fr-chart ct-chart ct-minor-seventh\" data-chart='{\"type\": \"bar\", \"series\": [{\"name\": \"Children\", \"data\": [{{Q1}},{{Q2}},{{Q3}}]}], \"labels\":[\"Chocolate\",\"Vanilla\",\"Strawberry\"],\"options\": {\"axisY\": {\"onlyInteger\": true}}}'&gt;&lt;/div&gt;&lt;/div&gt;",
    "hint": "&lt;p&gt;The height of each bar represents the number of children who like each flavor.&lt;/p&gt;",
    "feedback": "&lt;p&gt;The height of each bar represents the number of children who like each flavor.&lt;/p&gt;",
    "seed": {
        "parameters": [
            {
                "name": "Q1",
                "label": null,
                "min": 2,
                "max": 9,
                "step": 1
            },
            {
                "name": "Q2",
                "label": null,
                "min": 2,
                "max": 9,
                "step": 1
            },
            {
                "name": "Q3",
                "label": null,
                "min": 2,
                "max": 9,
                "step": 1
            }
        ],
        "calculated": [
            {
                "name": "A1",
                "label": "{{Q1}} children like chocolate ice cream."
            },
            {
                "name": "A2",
                "label": "{{Q2}} children like vanilla ice cream."
            },
            {
                "name": "A3",
                "label": "{{Q3}} children like strawberry ice cream."
            },
            {
                "name": "A4",
                "label": "{{Q3}} children like chocolate ice cream.",
                "incorrect": true
            },
            {
                "name": "A5",
                "label": "{{Q1}} children like vanilla ice cream.",
                "incorrect": true
            },
            {
                "name": "A6",
                "label": "{{Q2}} children like strawberry ice cream.",
                "incorrect": true
            }
        ],
        "uniques": true
    },
    "algorithm": {
        "name": "trueFalse",
        "template": "Choice matrix – inline",
        "params": {
            "countCorrect": 1,
            "countIncorrect": 2,
            "showCheckIcon": false,
            "options": [
                "Correct",
                "Incorrect"
            ]
        }
    }
}</v>
      </c>
      <c r="AA538" s="14" t="s">
        <v>2323</v>
      </c>
      <c r="AB538" s="12" t="str">
        <f t="shared" si="2"/>
        <v>M2-EyP-2b-I-2</v>
      </c>
      <c r="AC538" s="12" t="str">
        <f t="shared" si="3"/>
        <v>M2-EyP-2b-I-2-EN</v>
      </c>
      <c r="AD538" s="10" t="s">
        <v>46</v>
      </c>
      <c r="AE538" s="10" t="s">
        <v>521</v>
      </c>
      <c r="AF538" s="10" t="s">
        <v>47</v>
      </c>
      <c r="AG538" s="10" t="s">
        <v>48</v>
      </c>
    </row>
    <row r="539" ht="75.0" customHeight="1">
      <c r="A539" s="6" t="s">
        <v>2314</v>
      </c>
      <c r="B539" s="6" t="s">
        <v>2315</v>
      </c>
      <c r="C539" s="18" t="s">
        <v>34</v>
      </c>
      <c r="D539" s="7" t="s">
        <v>35</v>
      </c>
      <c r="E539" s="6"/>
      <c r="F539" s="9" t="s">
        <v>2324</v>
      </c>
      <c r="G539" s="9"/>
      <c r="H539" s="9"/>
      <c r="I539" s="6" t="s">
        <v>671</v>
      </c>
      <c r="J539" s="6" t="s">
        <v>177</v>
      </c>
      <c r="K539" s="9" t="s">
        <v>2325</v>
      </c>
      <c r="L539" s="9" t="s">
        <v>660</v>
      </c>
      <c r="M539" s="18" t="s">
        <v>41</v>
      </c>
      <c r="N539" s="23" t="s">
        <v>2326</v>
      </c>
      <c r="O539" s="23" t="s">
        <v>2326</v>
      </c>
      <c r="P539" s="17"/>
      <c r="Q539" s="18"/>
      <c r="R539" s="17"/>
      <c r="S539" s="17"/>
      <c r="T539" s="17"/>
      <c r="U539" s="17"/>
      <c r="V539" s="17"/>
      <c r="W539" s="17"/>
      <c r="X539" s="18"/>
      <c r="Y539" s="10" t="s">
        <v>2306</v>
      </c>
      <c r="Z539" s="11" t="str">
        <f t="shared" si="1"/>
        <v>{
    "id": "M2-EyP-2b-I-3-EN",
    "stimulus": "&lt;p&gt;Lucas has marbles of the following colors. Select if the statements are correct or incorrect.&lt;/p&gt;&lt;div style=\"display:flex; justify-content:center;\"&gt;&lt;div class=\"fr-chart ct-chart ct-minor-seventh\" data-chart='{\"type\": \"bar\", \"series\": [{\"name\": \"Marbles\", \"data\": [{{Q1}},{{Q2}},{{Q3}},{{Q4}}]}], \"labels\":[\"Blue\",\"Red\",\"Yellow\",\"Green\"],\"options\": {\"axisY\": {\"onlyInteger\": true}}}'&gt;&lt;/div&gt;&lt;/div&gt;",
    "hint": "&lt;p&gt;The height of each bar represents the number of marbles of each color.&lt;/p&gt;",
    "feedback": "&lt;p&gt;The height of each bar represents the number of marbles of each color.&lt;/p&gt;",
    "seed": {
        "parameters": [
            {
                "name": "Q1",
                "label": null,
                "min": 3,
                "max": 9,
                "step": 1
            },
            {
                "name": "Q2",
                "label": null,
                "min": 3,
                "max": 9,
                "step": 1
            },
            {
                "name": "Q3",
                "label": null,
                "min": 3,
                "max": 9,
                "step": 1
            },
            {
                "name": "Q4",
                "label": null,
                "min": 3,
                "max": 9,
                "step": 1
            }
        ],
        "calculated": [
            {
                "name": "A1",
                "label": "Lucas has {{Q1}} blue marbles."
            },
            {
                "name": "A2",
                "label": "Lucas has {{Q2}} red marbles."
            },
            {
                "name": "A3",
                "label": "Lucas has {{Q3}} yellow marbles."
            },
            {
                "name": "A4",
                "label": "Lucas has {{Q4}} green marbles."
            },
            {
                "name": "A5",
                "label": "Lucas has {{Q4}} blue marbles.",
                "incorrect": true
            },
            {
                "name": "A6",
                "label": "Lucas has {{Q3}} red marbles.",
                "incorrect": true
            },
            {
                "name": "A7",
                "label": "Lucas has {{Q1}} yellow marbles.",
                "incorrect": true
            },
            {
                "name": "A8",
                "label": "Lucas has {{Q2}} green marbles.",
                "incorrect": true
            }
        ],
        "uniques": true
    },
    "algorithm": {
        "name": "trueFalse",
        "template": "Choice matrix – inline",
        "params": {
            "countCorrect": 1,
            "countIncorrect": 2,
            "showCheckIcon": false,
            "options": [
                "Correct",
                "Incorrect"
            ]
        }
    }
}</v>
      </c>
      <c r="AA539" s="14" t="s">
        <v>2327</v>
      </c>
      <c r="AB539" s="12" t="str">
        <f t="shared" si="2"/>
        <v>M2-EyP-2b-I-3</v>
      </c>
      <c r="AC539" s="12" t="str">
        <f t="shared" si="3"/>
        <v>M2-EyP-2b-I-3-EN</v>
      </c>
      <c r="AD539" s="10" t="s">
        <v>46</v>
      </c>
      <c r="AE539" s="10" t="s">
        <v>521</v>
      </c>
      <c r="AF539" s="10" t="s">
        <v>47</v>
      </c>
      <c r="AG539" s="10" t="s">
        <v>48</v>
      </c>
    </row>
    <row r="540" ht="75.0" customHeight="1">
      <c r="A540" s="6" t="s">
        <v>2314</v>
      </c>
      <c r="B540" s="6" t="s">
        <v>2315</v>
      </c>
      <c r="C540" s="18" t="s">
        <v>54</v>
      </c>
      <c r="D540" s="7" t="s">
        <v>35</v>
      </c>
      <c r="E540" s="6"/>
      <c r="F540" s="9" t="s">
        <v>2328</v>
      </c>
      <c r="G540" s="9" t="s">
        <v>2329</v>
      </c>
      <c r="H540" s="9"/>
      <c r="I540" s="6" t="s">
        <v>671</v>
      </c>
      <c r="J540" s="6" t="s">
        <v>78</v>
      </c>
      <c r="K540" s="9" t="s">
        <v>2330</v>
      </c>
      <c r="L540" s="56" t="s">
        <v>2331</v>
      </c>
      <c r="M540" s="28" t="s">
        <v>41</v>
      </c>
      <c r="N540" s="9" t="s">
        <v>2332</v>
      </c>
      <c r="O540" s="9" t="s">
        <v>2332</v>
      </c>
      <c r="P540" s="17"/>
      <c r="Q540" s="18"/>
      <c r="R540" s="17"/>
      <c r="S540" s="17"/>
      <c r="T540" s="17"/>
      <c r="U540" s="17"/>
      <c r="V540" s="17"/>
      <c r="W540" s="17"/>
      <c r="X540" s="18"/>
      <c r="Y540" s="10" t="s">
        <v>2306</v>
      </c>
      <c r="Z540" s="11" t="str">
        <f t="shared" si="1"/>
        <v>{
    "id": "M2-EyP-2b-E-1-EN",
    "stimulus": "&lt;p&gt;These are some of Mary's classmates hobbies. Complete the following sentences.&lt;/p&gt;&lt;div style=\"display:flex; justify-content:center;\"&gt;&lt;div class=\"fr-chart ct-chart ct-minor-seventh\" data-chart='{\"type\": \"bar\", \"series\": [{\"name\": \"Classmates\", \"data\": [{{Q1}},{{Q2}},{{Q3}},{{Q4}}]}], \"labels\":[\"Play sports\",\"Go to the park\",\"Play videogames\",\"Read a book\"],\"options\": {\"axisY\": {\"onlyInteger\": true}}}'&gt;&lt;/div&gt;&lt;/div&gt;",
    "feedback": "&lt;p&gt;The height of each bar represents which activity each of Mary's classmates prefers.&lt;/p&gt;",
    "hint": "&lt;p&gt;The height of each bar represents which activity each of Mary's classmates prefers.&lt;/p&gt;",
    "template": "&lt;p&gt;{{response}} classmates prefer to play sports.&lt;/p&gt;&lt;p&gt;{{response}} classmates prefer to read a book.&lt;/p&gt;",
    "seed": {
        "parameters": [
            {
                "name": "Q1",
                "label": null,
                "min": 4,
                "max": 9,
                "step": 1
            },
            {
                "name": "Q2",
                "label": null,
                "min": 4,
                "max": 9,
                "step": 1
            },
            {
                "name": "Q3",
                "label": null,
                "min": 4,
                "max": 9,
                "step": 1
            },
            {
                "name": "Q4",
                "label": null,
                "min": 4,
                "max": 9,
                "step": 1
            }
        ],
        "calculated": [
            {
                "name": "A1",
                "label": "{{function}}",
                "function": "{{Q1}}"
            },
            {
                "name": "A2",
                "label": "{{function}}",
                "function": "{{Q4}}"
            }
        ],
        "uniques": true
    },
    "algorithm": {
        "name": "calculateOperation",
        "params": {
            "method": "equivLiteral",
            "keyboard": "NUMERICAL"
        }
    }
}</v>
      </c>
      <c r="AA540" s="14" t="s">
        <v>2333</v>
      </c>
      <c r="AB540" s="12" t="str">
        <f t="shared" si="2"/>
        <v>M2-EyP-2b-E-1</v>
      </c>
      <c r="AC540" s="12" t="str">
        <f t="shared" si="3"/>
        <v>M2-EyP-2b-E-1-EN</v>
      </c>
      <c r="AD540" s="10" t="s">
        <v>46</v>
      </c>
      <c r="AE540" s="10" t="s">
        <v>521</v>
      </c>
      <c r="AF540" s="10" t="s">
        <v>47</v>
      </c>
      <c r="AG540" s="10" t="s">
        <v>48</v>
      </c>
    </row>
    <row r="541" ht="75.0" customHeight="1">
      <c r="A541" s="6" t="s">
        <v>2314</v>
      </c>
      <c r="B541" s="6" t="s">
        <v>2315</v>
      </c>
      <c r="C541" s="18" t="s">
        <v>54</v>
      </c>
      <c r="D541" s="7" t="s">
        <v>35</v>
      </c>
      <c r="E541" s="6"/>
      <c r="F541" s="9" t="s">
        <v>2334</v>
      </c>
      <c r="G541" s="8" t="s">
        <v>2335</v>
      </c>
      <c r="H541" s="9"/>
      <c r="I541" s="6" t="s">
        <v>671</v>
      </c>
      <c r="J541" s="6" t="s">
        <v>78</v>
      </c>
      <c r="K541" s="9" t="s">
        <v>2336</v>
      </c>
      <c r="L541" s="9" t="s">
        <v>2337</v>
      </c>
      <c r="M541" s="18" t="s">
        <v>41</v>
      </c>
      <c r="N541" s="9" t="s">
        <v>2338</v>
      </c>
      <c r="O541" s="9" t="s">
        <v>2338</v>
      </c>
      <c r="P541" s="17"/>
      <c r="Q541" s="18"/>
      <c r="R541" s="17"/>
      <c r="S541" s="17"/>
      <c r="T541" s="17"/>
      <c r="U541" s="17"/>
      <c r="V541" s="17"/>
      <c r="W541" s="17"/>
      <c r="X541" s="18"/>
      <c r="Y541" s="10" t="s">
        <v>2306</v>
      </c>
      <c r="Z541" s="11" t="str">
        <f t="shared" si="1"/>
        <v>{
    "id": "M2-EyP-2b-E-2-EN",
    "stimulus": "&lt;p&gt;These are the ages of the friends who attended Javier's birthday party. Complete the following sentences.&lt;/p&gt;&lt;div style=\"display:flex; justify-content:center;\"&gt;&lt;div class=\"fr-chart ct-chart ct-minor-seventh\" data-chart='{\"type\": \"bar\", \"series\": [{\"name\": \"Friends\", \"data\": [{{Q1}},{{Q2}},{{Q3}},{{Q4}}]}], \"labels\":[\"6 years old\",\"7 years old\",\"8 years old\",\"9 years old\"],\"options\": {\"axisY\": {\"onlyInteger\": true}}}'&gt;&lt;/div&gt;&lt;/div&gt;",
    "feedback": "&lt;p&gt;The height of each bar represents the number of friends of each age who attended.&lt;/p&gt;",
    "hint": "&lt;p&gt;The height of each bar represents the number of friends of each age who attended.&lt;/p&gt;",
    "template": "&lt;p&gt;{{response}} 8 year old friends attended.&lt;/p&gt;&lt;p&gt;In total, {{response}} friends attended.&lt;/p&gt;",
    "seed": {
        "parameters": [
            {
                "name": "Q1",
                "label": null,
                "min": 4,
                "max": 9,
                "step": 1
            },
            {
                "name": "Q2",
                "label": null,
                "min": 4,
                "max": 9,
                "step": 1
            },
            {
                "name": "Q3",
                "label": null,
                "min": 4,
                "max": 9,
                "step": 1
            },
            {
                "name": "Q4",
                "label": null,
                "min": 4,
                "max": 9,
                "step": 1
            }
        ],
        "calculated": [
            {
                "name": "A1",
                "label": "{{function}}",
                "function": "{{Q3}}"
            },
            {
                "name": "A2",
                "label": "{{function}}",
                "function": "{{Q1}}+{{Q2}}+{{Q3}}+{{Q4}}"
            }
        ],
        "uniques": true
    },
    "algorithm": {
        "name": "calculateOperation",
        "params": {
            "method": "equivLiteral",
            "keyboard": "NUMERICAL"
        }
    }
}</v>
      </c>
      <c r="AA541" s="14" t="s">
        <v>2339</v>
      </c>
      <c r="AB541" s="12" t="str">
        <f t="shared" si="2"/>
        <v>M2-EyP-2b-E-2</v>
      </c>
      <c r="AC541" s="12" t="str">
        <f t="shared" si="3"/>
        <v>M2-EyP-2b-E-2-EN</v>
      </c>
      <c r="AD541" s="10" t="s">
        <v>46</v>
      </c>
      <c r="AE541" s="10" t="s">
        <v>521</v>
      </c>
      <c r="AF541" s="10" t="s">
        <v>47</v>
      </c>
      <c r="AG541" s="10" t="s">
        <v>48</v>
      </c>
    </row>
    <row r="542" ht="75.0" customHeight="1">
      <c r="A542" s="6" t="s">
        <v>2314</v>
      </c>
      <c r="B542" s="6" t="s">
        <v>2315</v>
      </c>
      <c r="C542" s="18" t="s">
        <v>54</v>
      </c>
      <c r="D542" s="7" t="s">
        <v>35</v>
      </c>
      <c r="E542" s="6"/>
      <c r="F542" s="9" t="s">
        <v>2340</v>
      </c>
      <c r="G542" s="8" t="s">
        <v>2341</v>
      </c>
      <c r="H542" s="9"/>
      <c r="I542" s="6" t="s">
        <v>671</v>
      </c>
      <c r="J542" s="6" t="s">
        <v>78</v>
      </c>
      <c r="K542" s="9" t="s">
        <v>2342</v>
      </c>
      <c r="L542" s="9" t="s">
        <v>2343</v>
      </c>
      <c r="M542" s="28" t="s">
        <v>41</v>
      </c>
      <c r="N542" s="9" t="s">
        <v>2344</v>
      </c>
      <c r="O542" s="9" t="s">
        <v>2344</v>
      </c>
      <c r="P542" s="17"/>
      <c r="Q542" s="18"/>
      <c r="R542" s="17"/>
      <c r="S542" s="17"/>
      <c r="T542" s="17"/>
      <c r="U542" s="17"/>
      <c r="V542" s="17"/>
      <c r="W542" s="17"/>
      <c r="X542" s="18"/>
      <c r="Y542" s="10" t="s">
        <v>2306</v>
      </c>
      <c r="Z542" s="11" t="str">
        <f t="shared" si="1"/>
        <v>{
    "id": "M2-EyP-2b-E-3-EN",
    "stimulus": "&lt;p&gt;These are the pets that Julien's neighbors have. Complete the following sentences.&lt;/p&gt;&lt;div style=\"display:flex; justify-content:center;\"&gt;&lt;div class=\"fr-chart ct-chart ct-minor-seventh\" data-chart='{\"type\": \"bar\", \"series\": [{\"name\": \"Neighbors\", \"data\": [{{Q1}},{{Q2}},{{Q3}},{{Q4}}]}], \"labels\":[\"Dog\",\"Cat\",\"Hamster\",\"Bunny\"],\"options\": {\"axisY\": {\"onlyInteger\": true}}}'&gt;&lt;/div&gt;&lt;/div&gt;",
    "feedback": "&lt;p&gt;The height of each bar represents how many neighbors have each pet.&lt;/p&gt;",
    "hint": "&lt;p&gt;The height of each bar represents how many neighbors have each pet.&lt;/p&gt;",
    "template": "&lt;p&gt;{{response}} neighbors have a pet hamster.&lt;/p&gt;&lt;p&gt;{{response}} neighbors have a pet cat.&lt;/p&gt;",
    "seed": {
        "parameters": [
            {
                "name": "Q1",
                "label": null,
                "min": 2,
                "max": 9,
                "step": 1
            },
            {
                "name": "Q2",
                "label": null,
                "min": 2,
                "max": 9,
                "step": 1
            },
            {
                "name": "Q3",
                "label": null,
                "min": 2,
                "max": 9,
                "step": 1
            },
            {
                "name": "Q4",
                "label": null,
                "min": 2,
                "max": 9,
                "step": 1
            }
        ],
        "calculated": [
            {
                "name": "A1",
                "label": "{{function}}",
                "function": "{{Q3}}"
            },
            {
                "name": "A2",
                "label": "{{function}}",
                "function": "{{Q2}}"
            }
        ],
        "uniques": true
    },
    "algorithm": {
        "name": "calculateOperation",
        "params": {
            "method": "equivLiteral",
            "keyboard": "NUMERICAL"
        }
    }
}</v>
      </c>
      <c r="AA542" s="14" t="s">
        <v>2345</v>
      </c>
      <c r="AB542" s="12" t="str">
        <f t="shared" si="2"/>
        <v>M2-EyP-2b-E-3</v>
      </c>
      <c r="AC542" s="12" t="str">
        <f t="shared" si="3"/>
        <v>M2-EyP-2b-E-3-EN</v>
      </c>
      <c r="AD542" s="10" t="s">
        <v>46</v>
      </c>
      <c r="AE542" s="10" t="s">
        <v>521</v>
      </c>
      <c r="AF542" s="10" t="s">
        <v>47</v>
      </c>
      <c r="AG542" s="10" t="s">
        <v>48</v>
      </c>
    </row>
    <row r="543" ht="75.0" customHeight="1">
      <c r="A543" s="6" t="s">
        <v>2346</v>
      </c>
      <c r="B543" s="6" t="s">
        <v>2347</v>
      </c>
      <c r="C543" s="18" t="s">
        <v>34</v>
      </c>
      <c r="D543" s="7" t="s">
        <v>35</v>
      </c>
      <c r="E543" s="6"/>
      <c r="F543" s="8" t="s">
        <v>2348</v>
      </c>
      <c r="G543" s="9"/>
      <c r="H543" s="9"/>
      <c r="I543" s="10" t="s">
        <v>696</v>
      </c>
      <c r="J543" s="10"/>
      <c r="K543" s="9"/>
      <c r="L543" s="8"/>
      <c r="M543" s="28" t="s">
        <v>41</v>
      </c>
      <c r="N543" s="8" t="s">
        <v>2349</v>
      </c>
      <c r="O543" s="8" t="s">
        <v>2350</v>
      </c>
      <c r="P543" s="17"/>
      <c r="Q543" s="18"/>
      <c r="R543" s="17"/>
      <c r="S543" s="17"/>
      <c r="T543" s="17"/>
      <c r="U543" s="17"/>
      <c r="V543" s="17"/>
      <c r="W543" s="17"/>
      <c r="X543" s="18"/>
      <c r="Y543" s="10" t="s">
        <v>2306</v>
      </c>
      <c r="Z543" s="11" t="str">
        <f t="shared" si="1"/>
        <v>{
    "id": "M2-EyP-3a-I-1-EN",
    "stimulus": "&lt;p&gt;In the following table, Philip has noted how many of his friends prefer each sport. Complete the pictogram.&lt;/p&gt;",
    "hint": "&lt;p&gt;Mark on the graph how many people like each sport.&lt;/p&gt;",
    "feedback": "&lt;p&gt;In a pictogram, each column of icons represents a quantity.&lt;/p&gt;",
    "seed": {
        "parameters": [
            {
                "name": "Q1",
                "label": "Soccer",
                "img": "https://blueberry-assets.oneclick.es/M2_EyP_3a_1.svg",
                "min": 1,
                "max": 8,
                "step": 1
            },
            {
                "name": "Q2",
                "label": "Basketball",
                "img": "https://blueberry-assets.oneclick.es/M2_EyP_3a_2.svg",
                "min": 1,
                "max": 8,
                "step": 1
            },
            {
                "name": "Q3",
                "label": "Tennis",
                "img": "https://blueberry-assets.oneclick.es/M2_EyP_3a_3.svg",
                "min": 1,
                "max": 8,
                "step": 1
            },
            {
                "name": "Q4",
                "label": "Ping pong",
                "img": "https://blueberry-assets.oneclick.es/M2_EyP_3a_4.svg",
                "min": 1,
                "max": 8,
                "step": 1
            }
        ],
        "uniques": true
    },
    "algorithm": {
        "name": "pictograph",
        "params": {
            "labelY": "",
            "labelX": "People",
            "tableEnable": true,
            "tablePosition": "LEFT",
            "multiplier": 1
        }
    }
}</v>
      </c>
      <c r="AA543" s="14" t="s">
        <v>2351</v>
      </c>
      <c r="AB543" s="12" t="str">
        <f t="shared" si="2"/>
        <v>M2-EyP-3a-I-1</v>
      </c>
      <c r="AC543" s="12" t="str">
        <f t="shared" si="3"/>
        <v>M2-EyP-3a-I-1-EN</v>
      </c>
      <c r="AD543" s="10"/>
      <c r="AE543" s="18"/>
      <c r="AF543" s="18"/>
      <c r="AG543" s="10" t="s">
        <v>48</v>
      </c>
    </row>
    <row r="544" ht="75.0" customHeight="1">
      <c r="A544" s="6" t="s">
        <v>2346</v>
      </c>
      <c r="B544" s="6" t="s">
        <v>2347</v>
      </c>
      <c r="C544" s="18" t="s">
        <v>34</v>
      </c>
      <c r="D544" s="7" t="s">
        <v>35</v>
      </c>
      <c r="E544" s="6"/>
      <c r="F544" s="8" t="s">
        <v>2352</v>
      </c>
      <c r="G544" s="9"/>
      <c r="H544" s="9"/>
      <c r="I544" s="10" t="s">
        <v>696</v>
      </c>
      <c r="J544" s="10"/>
      <c r="K544" s="9"/>
      <c r="L544" s="8"/>
      <c r="M544" s="28" t="s">
        <v>41</v>
      </c>
      <c r="N544" s="8" t="s">
        <v>2353</v>
      </c>
      <c r="O544" s="8" t="s">
        <v>2350</v>
      </c>
      <c r="P544" s="17"/>
      <c r="Q544" s="18"/>
      <c r="R544" s="17"/>
      <c r="S544" s="17"/>
      <c r="T544" s="17"/>
      <c r="U544" s="17"/>
      <c r="V544" s="17"/>
      <c r="W544" s="17"/>
      <c r="X544" s="18"/>
      <c r="Y544" s="10" t="s">
        <v>2306</v>
      </c>
      <c r="Z544" s="11" t="str">
        <f t="shared" si="1"/>
        <v>{
    "id": "M2-EyP-3a-I-2-EN",
    "stimulus": "&lt;p&gt;Carmen conducted a survey among her family and friends to find out what was their favorite color. She then made this table with the answers. Complete the pictogram. Notice that each icon represents &lt;u&gt;2 people.&lt;/u&gt;&lt;/p&gt;",
    "hint": "&lt;p&gt;Mark on the graph how many people like each color.&lt;/p&gt;",
    "feedback": "&lt;p&gt;In a pictogram, each column of icons represents a quantity.&lt;/p&gt;",
    "seed": {
        "parameters": [
            {
                "name": "Q1",
                "label": "Blue",
                "img": "https://blueberry-assets.oneclick.es/M2_EyP_3a_5.svg",
                "min": 1,
                "max": 8,
                "step": 1
            },
            {
                "name": "Q2",
                "label": "Red",
                "img": "https://blueberry-assets.oneclick.es/M2_EyP_3a_6.svg",
                "min": 1,
                "max": 8,
                "step": 1
            },
            {
                "name": "Q3",
                "label": "Yellow",
                "img": "https://blueberry-assets.oneclick.es/M2_EyP_3a_7.svg",
                "min": 1,
                "max": 8,
                "step": 1
            },
            {
                "name": "Q4",
                "label": "Green",
                "img": "https://blueberry-assets.oneclick.es/M2_EyP_3a_8.svg",
                "min": 1,
                "max": 8,
                "step": 1
            }
        ],
        "uniques": true
    },
    "algorithm": {
        "name": "pictograph",
        "params": {
            "labelY": "",
            "labelX": "People",
            "tableEnable": true,
            "tablePosition": "LEFT",
            "multiplier": 2
        }
    }
}</v>
      </c>
      <c r="AA544" s="14" t="s">
        <v>2354</v>
      </c>
      <c r="AB544" s="12" t="str">
        <f t="shared" si="2"/>
        <v>M2-EyP-3a-I-2</v>
      </c>
      <c r="AC544" s="12" t="str">
        <f t="shared" si="3"/>
        <v>M2-EyP-3a-I-2-EN</v>
      </c>
      <c r="AD544" s="10"/>
      <c r="AE544" s="18"/>
      <c r="AF544" s="18"/>
      <c r="AG544" s="10" t="s">
        <v>48</v>
      </c>
    </row>
    <row r="545" ht="75.0" customHeight="1">
      <c r="A545" s="6" t="s">
        <v>2346</v>
      </c>
      <c r="B545" s="6" t="s">
        <v>2347</v>
      </c>
      <c r="C545" s="18" t="s">
        <v>34</v>
      </c>
      <c r="D545" s="7" t="s">
        <v>35</v>
      </c>
      <c r="E545" s="6"/>
      <c r="F545" s="8" t="s">
        <v>2355</v>
      </c>
      <c r="G545" s="9"/>
      <c r="H545" s="9"/>
      <c r="I545" s="10" t="s">
        <v>696</v>
      </c>
      <c r="J545" s="10"/>
      <c r="K545" s="9"/>
      <c r="L545" s="8"/>
      <c r="M545" s="28" t="s">
        <v>41</v>
      </c>
      <c r="N545" s="8"/>
      <c r="O545" s="8"/>
      <c r="P545" s="17"/>
      <c r="Q545" s="18"/>
      <c r="R545" s="17"/>
      <c r="S545" s="17"/>
      <c r="T545" s="17"/>
      <c r="U545" s="17"/>
      <c r="V545" s="17"/>
      <c r="W545" s="17"/>
      <c r="X545" s="18"/>
      <c r="Y545" s="10" t="s">
        <v>2306</v>
      </c>
      <c r="Z545" s="11" t="str">
        <f t="shared" si="1"/>
        <v>{
    "id": "M2-EyP-3a-I-3-EN",
    "stimulus": "&lt;p&gt;Aaron bought the fruits shown in the table below. Complete the pictogram. Notice that each icon represents &lt;u&gt;2 fruits&lt;/u&gt;.&lt;/p&gt;",
    "hint": "&lt;p&gt;Mark the fruits of each type on the graph.&lt;/p&gt;",
    "feedback": "&lt;p&gt;In a pictogram, each column of icons represents a quantity.&lt;/p&gt;",
    "seed": {
        "parameters": [
            {
                "name": "Q1",
                "label": "Strawberries",
                "img": "https://lemonade-assets.oneclick.es/fruits/fresa-1.png",
                "min": 1,
                "max": 8,
                "step": 1
            },
            {
                "name": "Q2",
                "label": "Lemons",
                "img": "https://lemonade-assets.oneclick.es/fruits/limon-1.png",
                "min": 1,
                "max": 8,
                "step": 1
            },
            {
                "name": "Q3",
                "label": "Avocados",
                "img": "https://lemonade-assets.oneclick.es/fruits/aguacate.png",
                "min": 1,
                "max": 8,
                "step": 1
            }
        ],
        "uniques": true
    },
    "algorithm": {
        "name": "pictograph",
        "params": {
            "labelY": "",
            "labelX": "Units",
            "tableEnable": true,
            "tablePosition": "LEFT",
            "multiplier": 2
        }
    }
}</v>
      </c>
      <c r="AA545" s="14" t="s">
        <v>2356</v>
      </c>
      <c r="AB545" s="12" t="str">
        <f t="shared" si="2"/>
        <v>M2-EyP-3a-I-3</v>
      </c>
      <c r="AC545" s="12" t="str">
        <f t="shared" si="3"/>
        <v>M2-EyP-3a-I-3-EN</v>
      </c>
      <c r="AD545" s="10"/>
      <c r="AE545" s="18"/>
      <c r="AF545" s="18"/>
      <c r="AG545" s="10" t="s">
        <v>48</v>
      </c>
    </row>
    <row r="546" ht="75.0" customHeight="1">
      <c r="A546" s="6" t="s">
        <v>2357</v>
      </c>
      <c r="B546" s="6" t="s">
        <v>2358</v>
      </c>
      <c r="C546" s="18" t="s">
        <v>34</v>
      </c>
      <c r="D546" s="7" t="s">
        <v>35</v>
      </c>
      <c r="E546" s="6"/>
      <c r="F546" s="8" t="s">
        <v>2359</v>
      </c>
      <c r="G546" s="9"/>
      <c r="H546" s="9"/>
      <c r="I546" s="6" t="s">
        <v>696</v>
      </c>
      <c r="J546" s="10" t="s">
        <v>448</v>
      </c>
      <c r="K546" s="9" t="s">
        <v>2360</v>
      </c>
      <c r="L546" s="8" t="s">
        <v>2361</v>
      </c>
      <c r="M546" s="28" t="s">
        <v>41</v>
      </c>
      <c r="N546" s="8" t="s">
        <v>2362</v>
      </c>
      <c r="O546" s="8" t="s">
        <v>2363</v>
      </c>
      <c r="P546" s="17"/>
      <c r="Q546" s="18"/>
      <c r="R546" s="17"/>
      <c r="S546" s="17"/>
      <c r="T546" s="17"/>
      <c r="U546" s="17"/>
      <c r="V546" s="17"/>
      <c r="W546" s="17"/>
      <c r="X546" s="18"/>
      <c r="Y546" s="10" t="s">
        <v>2306</v>
      </c>
      <c r="Z546" s="11" t="str">
        <f t="shared" si="1"/>
        <v>{
    "id": "M2-EyP-3b-I-1-EN",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v>
      </c>
      <c r="AA546" s="19" t="s">
        <v>2364</v>
      </c>
      <c r="AB546" s="12" t="str">
        <f t="shared" si="2"/>
        <v>M2-EyP-3b-I-1</v>
      </c>
      <c r="AC546" s="12" t="str">
        <f t="shared" si="3"/>
        <v>M2-EyP-3b-I-1-EN</v>
      </c>
      <c r="AD546" s="10" t="s">
        <v>46</v>
      </c>
      <c r="AE546" s="18"/>
      <c r="AF546" s="18"/>
      <c r="AG546" s="10" t="s">
        <v>48</v>
      </c>
    </row>
    <row r="547" ht="75.0" customHeight="1">
      <c r="A547" s="6" t="s">
        <v>2357</v>
      </c>
      <c r="B547" s="6" t="s">
        <v>2358</v>
      </c>
      <c r="C547" s="18" t="s">
        <v>34</v>
      </c>
      <c r="D547" s="7" t="s">
        <v>35</v>
      </c>
      <c r="E547" s="6"/>
      <c r="F547" s="8" t="s">
        <v>2365</v>
      </c>
      <c r="G547" s="9"/>
      <c r="H547" s="9"/>
      <c r="I547" s="6" t="s">
        <v>696</v>
      </c>
      <c r="J547" s="10" t="s">
        <v>497</v>
      </c>
      <c r="K547" s="9" t="s">
        <v>2366</v>
      </c>
      <c r="L547" s="8" t="s">
        <v>2367</v>
      </c>
      <c r="M547" s="28" t="s">
        <v>41</v>
      </c>
      <c r="N547" s="8" t="s">
        <v>2368</v>
      </c>
      <c r="O547" s="9" t="s">
        <v>2368</v>
      </c>
      <c r="P547" s="17"/>
      <c r="Q547" s="18"/>
      <c r="R547" s="17"/>
      <c r="S547" s="17"/>
      <c r="T547" s="17"/>
      <c r="U547" s="17"/>
      <c r="V547" s="17"/>
      <c r="W547" s="17"/>
      <c r="X547" s="18"/>
      <c r="Y547" s="10" t="s">
        <v>2306</v>
      </c>
      <c r="Z547" s="11" t="str">
        <f t="shared" si="1"/>
        <v>{
    "id": "M2-EyP-3b-I-2-EN",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v>
      </c>
      <c r="AA547" s="19" t="s">
        <v>2369</v>
      </c>
      <c r="AB547" s="12" t="str">
        <f t="shared" si="2"/>
        <v>M2-EyP-3b-I-2</v>
      </c>
      <c r="AC547" s="12" t="str">
        <f t="shared" si="3"/>
        <v>M2-EyP-3b-I-2-EN</v>
      </c>
      <c r="AD547" s="10" t="s">
        <v>46</v>
      </c>
      <c r="AE547" s="18"/>
      <c r="AF547" s="18"/>
      <c r="AG547" s="10" t="s">
        <v>48</v>
      </c>
    </row>
    <row r="548" ht="75.0" customHeight="1">
      <c r="A548" s="6" t="s">
        <v>2357</v>
      </c>
      <c r="B548" s="6" t="s">
        <v>2358</v>
      </c>
      <c r="C548" s="18" t="s">
        <v>34</v>
      </c>
      <c r="D548" s="7" t="s">
        <v>35</v>
      </c>
      <c r="E548" s="6"/>
      <c r="F548" s="53" t="s">
        <v>2370</v>
      </c>
      <c r="G548" s="26"/>
      <c r="H548" s="26"/>
      <c r="I548" s="6" t="s">
        <v>696</v>
      </c>
      <c r="J548" s="10" t="s">
        <v>497</v>
      </c>
      <c r="K548" s="9" t="s">
        <v>2371</v>
      </c>
      <c r="L548" s="8" t="s">
        <v>2372</v>
      </c>
      <c r="M548" s="28" t="s">
        <v>41</v>
      </c>
      <c r="N548" s="8" t="s">
        <v>2373</v>
      </c>
      <c r="O548" s="9" t="s">
        <v>2374</v>
      </c>
      <c r="P548" s="17"/>
      <c r="Q548" s="18"/>
      <c r="R548" s="17"/>
      <c r="S548" s="17"/>
      <c r="T548" s="17"/>
      <c r="U548" s="17"/>
      <c r="V548" s="17"/>
      <c r="W548" s="17"/>
      <c r="X548" s="18"/>
      <c r="Y548" s="10" t="s">
        <v>2306</v>
      </c>
      <c r="Z548" s="11" t="str">
        <f t="shared" si="1"/>
        <v>{
    "id": "M2-EyP-3b-I-3-EN",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v>
      </c>
      <c r="AA548" s="19" t="s">
        <v>2375</v>
      </c>
      <c r="AB548" s="12" t="str">
        <f t="shared" si="2"/>
        <v>M2-EyP-3b-I-3</v>
      </c>
      <c r="AC548" s="12" t="str">
        <f t="shared" si="3"/>
        <v>M2-EyP-3b-I-3-EN</v>
      </c>
      <c r="AD548" s="10" t="s">
        <v>46</v>
      </c>
      <c r="AE548" s="18"/>
      <c r="AF548" s="18"/>
      <c r="AG548" s="10" t="s">
        <v>48</v>
      </c>
    </row>
    <row r="549" ht="75.0" customHeight="1">
      <c r="A549" s="6" t="s">
        <v>2357</v>
      </c>
      <c r="B549" s="6" t="s">
        <v>2358</v>
      </c>
      <c r="C549" s="18" t="s">
        <v>54</v>
      </c>
      <c r="D549" s="7" t="s">
        <v>35</v>
      </c>
      <c r="E549" s="6"/>
      <c r="F549" s="8" t="s">
        <v>2376</v>
      </c>
      <c r="G549" s="8" t="s">
        <v>2377</v>
      </c>
      <c r="H549" s="9"/>
      <c r="I549" s="6" t="s">
        <v>696</v>
      </c>
      <c r="J549" s="6" t="s">
        <v>78</v>
      </c>
      <c r="K549" s="9" t="s">
        <v>2360</v>
      </c>
      <c r="L549" s="9" t="s">
        <v>2378</v>
      </c>
      <c r="M549" s="28" t="s">
        <v>41</v>
      </c>
      <c r="N549" s="8" t="s">
        <v>2379</v>
      </c>
      <c r="O549" s="8" t="s">
        <v>2380</v>
      </c>
      <c r="P549" s="17"/>
      <c r="Q549" s="18"/>
      <c r="R549" s="17"/>
      <c r="S549" s="17"/>
      <c r="T549" s="17"/>
      <c r="U549" s="17"/>
      <c r="V549" s="17"/>
      <c r="W549" s="17"/>
      <c r="X549" s="18"/>
      <c r="Y549" s="10" t="s">
        <v>2306</v>
      </c>
      <c r="Z549" s="11" t="str">
        <f t="shared" si="1"/>
        <v>{
    "id": "M2-EyP-3b-E-1-EN",
    "stimulus": "&lt;p&gt;After participating in a three-stage competition, Alfred has made a graph with the points obtained in each stage. Complete the information.&lt;/p&gt;&lt;div style=\"display: flex; justify-content: center;\"&gt;&lt;div class=\"fr-chart\" data-chart='{\"type\": \"pictograph\", \"series\": [{\"img\": \"{{Q1.img}}\", \"value\":{{Q1}} },{\"img\": \"{{Q2.img}}\", \"value\":{{Q2}}},{\"img\": \"{{Q3.img}}\", \"value\":{{Q3}}}], \"labels\":[\"{{Q1.label}}\",\"{{Q2.label}}\",\"{{Q3.label}}\"]}'&gt;&lt;/div&gt;&lt;/div&gt;",
    "template": "&lt;p&gt;Alfred has obtained {{response}} points in the first stage.&lt;/p&gt;&lt;p&gt;He has obtained a total of {{response}} points.&lt;/p&gt;",
    "hint": "&lt;p&gt;Count the number of trophies in each stage.&lt;/p&gt;",
    "feedback": "&lt;p&gt;Count the number of trophies in each stage. Each trophy represents 1 point.&lt;/p&gt;",
    "seed": {
        "parameters": [
            {
                "name": "Q1",
                "label": "Stage 1",
                "img": "https://blueberry-assets.oneclick.es/M2_G_4a_3.svg",
                "list": [
                    2,
                    3,
                    4,
                    5
                ]
            },
            {
                "name": "Q2",
                "label": "Stage 2",
                "img": "https://blueberry-assets.oneclick.es/M2_G_4a_3.svg",
                "list": [
                    2,
                    3,
                    4,
                    5
                ]
            },
            {
                "name": "Q3",
                "label": "stage 3",
                "img": "https://blueberry-assets.oneclick.es/M2_G_4a_3.svg",
                "list": [
                    2,
                    3,
                    4,
                    5
                ]
            }
        ],
        "calculated": [
            {
                "name": "A1",
                "label": "{{function}}",
                "function": "{{Q1}}"
            },
            {
                "name": "A2",
                "label": "{{function}}",
                "function": "{{Q1}}+{{Q2}}+{{Q3}}"
            }
        ],
        "uniques": true
    },
    "algorithm": {
        "name": "calculateOperation",
        "params": {
            "method": "equivLiteral",
            "keyboard": "NUMERICAL"
        }
    }
}</v>
      </c>
      <c r="AA549" s="14" t="s">
        <v>2381</v>
      </c>
      <c r="AB549" s="12" t="str">
        <f t="shared" si="2"/>
        <v>M2-EyP-3b-E-1</v>
      </c>
      <c r="AC549" s="12" t="str">
        <f t="shared" si="3"/>
        <v>M2-EyP-3b-E-1-EN</v>
      </c>
      <c r="AD549" s="10" t="s">
        <v>46</v>
      </c>
      <c r="AE549" s="18"/>
      <c r="AF549" s="18"/>
      <c r="AG549" s="10" t="s">
        <v>48</v>
      </c>
    </row>
    <row r="550" ht="75.0" customHeight="1">
      <c r="A550" s="6" t="s">
        <v>2357</v>
      </c>
      <c r="B550" s="6" t="s">
        <v>2358</v>
      </c>
      <c r="C550" s="18" t="s">
        <v>54</v>
      </c>
      <c r="D550" s="7" t="s">
        <v>35</v>
      </c>
      <c r="E550" s="6"/>
      <c r="F550" s="8" t="s">
        <v>2382</v>
      </c>
      <c r="G550" s="8" t="s">
        <v>2383</v>
      </c>
      <c r="H550" s="9"/>
      <c r="I550" s="6" t="s">
        <v>696</v>
      </c>
      <c r="J550" s="6" t="s">
        <v>78</v>
      </c>
      <c r="K550" s="9" t="s">
        <v>2384</v>
      </c>
      <c r="L550" s="9" t="s">
        <v>2385</v>
      </c>
      <c r="M550" s="28" t="s">
        <v>41</v>
      </c>
      <c r="N550" s="8" t="s">
        <v>2386</v>
      </c>
      <c r="O550" s="9" t="s">
        <v>2386</v>
      </c>
      <c r="P550" s="17"/>
      <c r="Q550" s="18"/>
      <c r="R550" s="17"/>
      <c r="S550" s="17"/>
      <c r="T550" s="17"/>
      <c r="U550" s="17"/>
      <c r="V550" s="17"/>
      <c r="W550" s="17"/>
      <c r="X550" s="18"/>
      <c r="Y550" s="10" t="s">
        <v>2306</v>
      </c>
      <c r="Z550" s="11" t="str">
        <f t="shared" si="1"/>
        <v>{
    "id": "M2-EyP-3b-E-2-EN",
    "stimulus": "&lt;p&gt;Martha has asked a group of classmates where they prefer to spend their vacations and has made this graph. Complete the sentences.&lt;/p&gt;&lt;div style=\"display: flex; justify-content: center;\"&gt;&lt;div class=\"fr-chart\" data-chart='{\"type\": \"pictograph\", \"series\": [{\"img\": \"{{Q1.img}}\", \"value\":{{Q1}} },{\"img\": \"{{Q2.img}}\", \"value\":{{Q2}}},{\"img\": \"{{Q3.img}}\", \"value\":{{Q3}}}], \"labels\":[\"{{Q1.label}}\",\"{{Q2.label}}\",\"{{Q3.label}}\"]}'&gt;&lt;/div&gt;&lt;/div&gt;",
    "template": "&lt;p&gt;{{response}} classmates prefer the mountain.&lt;/p&gt;&lt;p&gt;Martha has asked {{response}} classmates.&lt;/p&gt;",
    "hint": "&lt;p&gt;Count the number of times each image is repeated.&lt;/p&gt;",
    "feedback": "&lt;p&gt;Count the number of times each image is repeated.&lt;/p&gt;",
    "seed": {
        "parameters": [
            {
                "name": "Q1",
                "label": "Beach",
                "img": "https://blueberry-assets.oneclick.es/M2_EyP_3b_4.svg",
                "list": [
                    2,
                    3,
                    4,
                    5
                ]
            },
            {
                "name": "Q2",
                "label": "Mountain",
                "img": "https://blueberry-assets.oneclick.es/M2_EyP_3b_5.svg",
                "list": [
                    2,
                    3,
                    4,
                    5
                ]
            },
            {
                "name": "Q3",
                "label": "City",
                "img": "https://blueberry-assets.oneclick.es/M2_EyP_3b_6.svg",
                "list": [
                    2,
                    3,
                    4,
                    5
                ]
            }
        ],
        "calculated": [
            {
                "name": "A1",
                "label": "{{function}}",
                "function": "{{Q2}}"
            },
            {
                "name": "A2",
                "label": "{{function}}",
                "function": "{{Q1}}+{{Q2}}+{{Q3}}"
            }
        ],
        "uniques": true
    },
    "algorithm": {
        "name": "calculateOperation",
        "params": {
            "method": "equivLiteral",
            "keyboard": "NUMERICAL"
        }
    }
}</v>
      </c>
      <c r="AA550" s="14" t="s">
        <v>2387</v>
      </c>
      <c r="AB550" s="12" t="str">
        <f t="shared" si="2"/>
        <v>M2-EyP-3b-E-2</v>
      </c>
      <c r="AC550" s="12" t="str">
        <f t="shared" si="3"/>
        <v>M2-EyP-3b-E-2-EN</v>
      </c>
      <c r="AD550" s="10" t="s">
        <v>46</v>
      </c>
      <c r="AE550" s="18"/>
      <c r="AF550" s="18"/>
      <c r="AG550" s="10" t="s">
        <v>48</v>
      </c>
    </row>
    <row r="551" ht="75.0" customHeight="1">
      <c r="A551" s="6" t="s">
        <v>2357</v>
      </c>
      <c r="B551" s="6" t="s">
        <v>2358</v>
      </c>
      <c r="C551" s="18" t="s">
        <v>54</v>
      </c>
      <c r="D551" s="7" t="s">
        <v>35</v>
      </c>
      <c r="E551" s="6"/>
      <c r="F551" s="8" t="s">
        <v>2388</v>
      </c>
      <c r="G551" s="8" t="s">
        <v>2389</v>
      </c>
      <c r="H551" s="9"/>
      <c r="I551" s="6" t="s">
        <v>696</v>
      </c>
      <c r="J551" s="6" t="s">
        <v>78</v>
      </c>
      <c r="K551" s="9" t="s">
        <v>2371</v>
      </c>
      <c r="L551" s="9" t="s">
        <v>2390</v>
      </c>
      <c r="M551" s="28" t="s">
        <v>41</v>
      </c>
      <c r="N551" s="8" t="s">
        <v>2391</v>
      </c>
      <c r="O551" s="9" t="s">
        <v>2391</v>
      </c>
      <c r="P551" s="17"/>
      <c r="Q551" s="18"/>
      <c r="R551" s="17"/>
      <c r="S551" s="17"/>
      <c r="T551" s="17"/>
      <c r="U551" s="17"/>
      <c r="V551" s="17"/>
      <c r="W551" s="17"/>
      <c r="X551" s="18"/>
      <c r="Y551" s="10" t="s">
        <v>2306</v>
      </c>
      <c r="Z551" s="11" t="str">
        <f t="shared" si="1"/>
        <v>{
    "id": "M2-EyP-3b-E-3-EN",
    "stimulus": "&lt;p&gt;Neil has asked his friends what their favorite season of the year is and has made this graph with the answers. Complete the sentences.&lt;/p&gt;&lt;div style=\"display: flex; justify-content: center;\"&gt;&lt;div class=\"fr-chart\" data-chart='{\"type\": \"pictograph\", \"series\": [{\"img\": \"{{Q1.img}}\", \"value\":{{Q1}} },{\"img\": \"{{Q2.img}}\", \"value\":{{Q2}}},{\"img\": \"{{Q3.img}}\", \"value\":{{Q3}}},{\"img\": \"{{Q4.img}}\", \"value\":{{Q4}}}], \"labels\":[\"{{Q1.label}}\",\"{{Q2.label}}\",\"{{Q3.label}}\",\"{{Q4.label}}\"]}'&gt;&lt;/div&gt;&lt;/div&gt;",
    "template": "&lt;p&gt;{{response}} friends prefer summer.&lt;/p&gt;&lt;p&gt;Neil has asked {{response}} friends.&lt;/p&gt;",
    "hint": "&lt;p&gt;Count the number of times each season of the year is repeated.&lt;/p&gt;",
    "feedback": "&lt;p&gt;Count the number of times each season of the year is repeated.&lt;/p&gt;",
    "seed": {
        "parameters": [
            {
                "name": "Q1",
                "label": "Spring",
                "img": "https://blueberry-assets.oneclick.es/M2_EyP_3b_9.svg",
                "list": [
                    2,
                    3,
                    4,
                    5
                ]
            },
            {
                "name": "Q2",
                "label": "Summer",
                "img": "https://blueberry-assets.oneclick.es/M2_EyP_3b_7.svg",
                "list": [
                    2,
                    3,
                    4,
                    5
                ]
            },
            {
                "name": "Q3",
                "label": "Autumn",
                "img": "https://blueberry-assets.oneclick.es/M2_EyP_3b_8.svg",
                "list": [
                    2,
                    3,
                    4,
                    5
                ]
            },
            {
                "name": "Q4",
                "label": "Winter",
                "img": "https://blueberry-assets.oneclick.es/M2_EyP_3b_10.svg",
                "list": [
                    2,
                    3,
                    4,
                    5
                ]
            }
        ],
        "calculated": [
            {
                "name": "A1",
                "label": "{{function}}",
                "function": "{{Q2}}"
            },
            {
                "name": "A2",
                "label": "{{function}}",
                "function": "{{Q1}}+{{Q2}}+{{Q3}}+{{Q4}}"
            }
        ],
        "uniques": true
    },
    "algorithm": {
        "name": "calculateOperation",
        "params": {
            "method": "equivLiteral",
            "keyboard": "NUMERICAL"
        }
    }
}</v>
      </c>
      <c r="AA551" s="14" t="s">
        <v>2392</v>
      </c>
      <c r="AB551" s="12" t="str">
        <f t="shared" si="2"/>
        <v>M2-EyP-3b-E-3</v>
      </c>
      <c r="AC551" s="12" t="str">
        <f t="shared" si="3"/>
        <v>M2-EyP-3b-E-3-EN</v>
      </c>
      <c r="AD551" s="10" t="s">
        <v>46</v>
      </c>
      <c r="AE551" s="18"/>
      <c r="AF551" s="18"/>
      <c r="AG551" s="10" t="s">
        <v>48</v>
      </c>
    </row>
    <row r="552" ht="75.0" customHeight="1">
      <c r="A552" s="6" t="s">
        <v>2393</v>
      </c>
      <c r="B552" s="6" t="s">
        <v>2394</v>
      </c>
      <c r="C552" s="47" t="s">
        <v>34</v>
      </c>
      <c r="D552" s="7" t="s">
        <v>35</v>
      </c>
      <c r="E552" s="6"/>
      <c r="F552" s="8" t="s">
        <v>2395</v>
      </c>
      <c r="G552" s="8"/>
      <c r="H552" s="19"/>
      <c r="I552" s="10" t="s">
        <v>696</v>
      </c>
      <c r="J552" s="10" t="s">
        <v>2396</v>
      </c>
      <c r="K552" s="25" t="s">
        <v>2397</v>
      </c>
      <c r="L552" s="8" t="s">
        <v>2398</v>
      </c>
      <c r="M552" s="18" t="s">
        <v>41</v>
      </c>
      <c r="N552" s="8" t="s">
        <v>2399</v>
      </c>
      <c r="O552" s="8" t="s">
        <v>2399</v>
      </c>
      <c r="P552" s="17"/>
      <c r="Q552" s="18"/>
      <c r="R552" s="17"/>
      <c r="S552" s="17"/>
      <c r="T552" s="17"/>
      <c r="U552" s="17"/>
      <c r="V552" s="17"/>
      <c r="W552" s="17"/>
      <c r="X552" s="18"/>
      <c r="Y552" s="10" t="s">
        <v>2306</v>
      </c>
      <c r="Z552" s="11" t="str">
        <f t="shared" si="1"/>
        <v>{
    "id": "M2-EyP-6b-I-1-EN",
    "stimulus": "&lt;p&gt;A mayor has counted the number of swings in his city. In this graph, each dot is 1 swing. Determine whether these statements are true or false.&lt;/p&gt;&lt;div style=\"display:flex; justify-content:center;\"&gt;&lt;div class=\"fr-chart\" data-chart='{\"type\": \"pictograph\", \"series\": [{\"img\": \"{{Q1.img}}\", \"value\":{{Q1}} },{\"img\": \"{{Q2.img}}\", \"value\":{{Q2}}},{\"img\": \"{{Q3.img}}\", \"value\":{{Q3}}}, {\"img\": \"{{Q4.img}}\", \"value\":{{Q4}} }], \"labels\":[\"{{Q1.label}}\",\"{{Q2.label}}\",\"{{Q3.label}}\",\"{{Q4.label}}\"]}'&gt;&lt;/div&gt;&lt;/div&gt;",
    "hint": "Each dot represents 1 swing.",
    "feedback": "Each dot represents 1 swing.",
    "seed": {
        "parameters": [
            {
                "name": "Q1",
                "label": "North Park",
                "img": "https://blueberry-assets.oneclick.es/M2_EyP_6b_1.png",
                "min": 2,
                "max": 5,
                "step": 1
            },
            {
                "name": "Q2",
                "label": "East Park",
                "img": "https://blueberry-assets.oneclick.es/M2_EyP_6b_1.png",
                "min": 2,
                "max": 5,
                "step": 1
            },
            {
                "name": "Q3",
                "label": "South Park",
                "img": "https://blueberry-assets.oneclick.es/M2_EyP_6b_1.png",
                "min": 2,
                "max": 5,
                "step": 1
            },
            {
                "name": "Q4",
                "label": "West Park",
                "img": "https://blueberry-assets.oneclick.es/M2_EyP_6b_1.png",
                "min": 2,
                "max": 5,
                "step": 1
            }
        ],
        "calculated": [
            {
                "name": "A1",
                "label": "In {{Q1.label}} there are {{Q1}} swings.",
                "function": ""
            },
            {
                "name": "A2",
                "label": "In {{Q2.label}} there are {{Q2}} swings.",
                "function": ""
            },
            {
                "name": "A3",
                "label": "In {{Q3.label}} there are {{Q3}} swings.",
                "function": ""
            },
            {
                "name": "A4",
                "label": "In {{Q4.label}} there are {{Q4}} swings.",
                "function": ""
            },
            {
                "name": "A5",
                "label": "In {{Q1.label}} there are {{Q2}} swings.",
                "feedback": "Actually, in {{Q1.label}} there are {{Q1}} swings.",
                "function": "",
                "incorrect": true
            },
            {
                "name": "A6",
                "label": "In {{Q2.label}} there are {{Q4}} swings.",
                "feedback": "Actually, in {{Q2.label}} there are {{Q2}} swings.",
                "function": "",
                "incorrect": true
            },
            {
                "name": "A7",
                "label": "In {{Q3.label}} there are {{Q1}} swings.",
                "feedback": "Actually, in {{Q3.label}} there are {{Q3}} swings.",
                "function": "",
                "incorrect": true
            },
            {
                "name": "A8",
                "label": "In {{Q4.label}} there are {{Q3}} swings.",
                "feedback": "Actually, in {{Q4.label}} there are {{Q4}} swings.",
                "function": "",
                "incorrect": true
            }
        ],
        "uniques": true
    },
    "algorithm": {
        "name": "trueFalse",
        "template": "Choice matrix – inline",
        "params": {
            "countCorrect": 1,
            "countIncorrect": 2,
            "options": [
                "True",
                "False"
            ]
        }
    }
}</v>
      </c>
      <c r="AA552" s="14" t="s">
        <v>2400</v>
      </c>
      <c r="AB552" s="12" t="str">
        <f t="shared" si="2"/>
        <v>M2-EyP-6b-I-1</v>
      </c>
      <c r="AC552" s="12" t="str">
        <f t="shared" si="3"/>
        <v>M2-EyP-6b-I-1-EN</v>
      </c>
      <c r="AD552" s="10"/>
      <c r="AE552" s="18"/>
      <c r="AF552" s="10"/>
      <c r="AG552" s="10" t="s">
        <v>48</v>
      </c>
    </row>
    <row r="553" ht="75.0" customHeight="1">
      <c r="A553" s="6" t="s">
        <v>2393</v>
      </c>
      <c r="B553" s="6" t="s">
        <v>2394</v>
      </c>
      <c r="C553" s="47" t="s">
        <v>34</v>
      </c>
      <c r="D553" s="7" t="s">
        <v>35</v>
      </c>
      <c r="E553" s="6"/>
      <c r="F553" s="8" t="s">
        <v>2401</v>
      </c>
      <c r="G553" s="8"/>
      <c r="H553" s="19"/>
      <c r="I553" s="10" t="s">
        <v>696</v>
      </c>
      <c r="J553" s="10" t="s">
        <v>2396</v>
      </c>
      <c r="K553" s="25" t="s">
        <v>2397</v>
      </c>
      <c r="L553" s="8" t="s">
        <v>2402</v>
      </c>
      <c r="M553" s="18" t="s">
        <v>41</v>
      </c>
      <c r="N553" s="8" t="s">
        <v>2403</v>
      </c>
      <c r="O553" s="8" t="s">
        <v>2403</v>
      </c>
      <c r="P553" s="17"/>
      <c r="Q553" s="18"/>
      <c r="R553" s="17"/>
      <c r="S553" s="17"/>
      <c r="T553" s="17"/>
      <c r="U553" s="17"/>
      <c r="V553" s="17"/>
      <c r="W553" s="17"/>
      <c r="X553" s="18"/>
      <c r="Y553" s="10" t="s">
        <v>2306</v>
      </c>
      <c r="Z553" s="11" t="str">
        <f t="shared" si="1"/>
        <v>{
    "id": "M2-EyP-6b-I-2-EN",
    "stimulus": "&lt;p&gt;Three roommates have noted how many times they have each cleaned the cat litter. In this diagram, one dot equals 5 times. Choose if these statements are true or false.&lt;/p&gt;&lt;div style=\"display:flex; justify-content:center;\"&gt;&lt;div class=\"fr-chart\" data-chart='{\"type\": \"pictograph\", \"series\": [{\"img\": \"{{Q1.img}}\", \"value\":{{Q1}} },{\"img\": \"{{Q2.img}}\", \"value\":{{Q2}}},{\"img\": \"{{Q3.img}}\", \"value\":{{Q3}}}], \"labels\":[\"{{Q1.label}}\",\"{{Q2.label}}\",\"{{Q3.label}}\"]}'&gt;&lt;/div&gt;&lt;/div&gt;",
    "hint": "Each dot represents 5 times.",
    "feedback": "Each dot represents 5 times.",
    "seed": {
        "parameters": [
            {
                "name": "Q1",
                "label": "Raphael",
                "img": "https://blueberry-assets.oneclick.es/M2_EyP_6b_2.png",
                "min": 2,
                "max": 5,
                "step": 1
            },
            {
                "name": "Q2",
                "label": "Esteban",
                "img": "https://blueberry-assets.oneclick.es/M2_EyP_6b_2.png",
                "min": 2,
                "max": 5,
                "step": 1
            },
            {
                "name": "Q3",
                "label": "Joe",
                "img": "https://blueberry-assets.oneclick.es/M2_EyP_6b_2.png",
                "min": 2,
                "max": 5,
                "step": 1
            }
        ],
        "calculated": [
            {
                "name": "T1",
                "label": "{{function}}",
                "function": "{{Q1}}*5",
                "temp": "true"
            },
            {
                "name": "T2",
                "label": "{{function}}",
                "function": "{{Q2}}*5",
                "temp": "true"
            },
            {
                "name": "T3",
                "label": "{{function}}",
                "function": "{{Q3}}*5",
                "temp": "true"
            },
            {
                "name": "A1",
                "label": "{{Q1.label}} has cleaned the sand {{T1}} times.",
                "function": ""
            },
            {
                "name": "A2",
                "label": "{{Q2.label}} has cleaned the sand {{T2}} times.",
                "function": ""
            },
            {
                "name": "A3",
                "label": "{{Q3.label}} has cleaned the sand {{T3}} times.",
                "function": ""
            },
            {
                "name": "TO 5",
                "label": "{{Q1.label}} has cleaned the sand {{T2}} times.",
                "feedback": "Actually, {{Q1.label}} has cleaned the sand {{T1}} times.",
                "function": "",
                "incorrect": true
            },
            {
                "name": "A6",
                "label": "{{Q2.label}} has cleaned the sand {{T3}} times.",
                "feedback": "Actually, {{Q2.label}} has cleaned the sand {{T2}} times.",
                "function": "",
                "incorrect": true
            },
            {
                "name": "A7",
                "label": "{{Q3.label}} has cleaned the sand {{T1}} times.",
                "feedback": "Actually, {{Q3.label}} has cleaned the sand {{T3}} times.",
                "function": "",
                "incorrect": true
            }
        ],
        "uniques": true
    },
    "algorithm": {
        "name": "trueFalse",
        "template": "Choice matrix – inline",
        "params": {
            "countCorrect": 1,
            "countIncorrect": 2,
            "options": [
                "True",
                "False"
            ]
        }
    }
}</v>
      </c>
      <c r="AA553" s="14" t="s">
        <v>2404</v>
      </c>
      <c r="AB553" s="12" t="str">
        <f t="shared" si="2"/>
        <v>M2-EyP-6b-I-2</v>
      </c>
      <c r="AC553" s="12" t="str">
        <f t="shared" si="3"/>
        <v>M2-EyP-6b-I-2-EN</v>
      </c>
      <c r="AD553" s="10"/>
      <c r="AE553" s="18"/>
      <c r="AF553" s="10"/>
      <c r="AG553" s="10" t="s">
        <v>48</v>
      </c>
    </row>
    <row r="554" ht="75.0" customHeight="1">
      <c r="A554" s="6" t="s">
        <v>2393</v>
      </c>
      <c r="B554" s="6" t="s">
        <v>2394</v>
      </c>
      <c r="C554" s="47" t="s">
        <v>34</v>
      </c>
      <c r="D554" s="7" t="s">
        <v>35</v>
      </c>
      <c r="E554" s="6"/>
      <c r="F554" s="8" t="s">
        <v>2405</v>
      </c>
      <c r="G554" s="8"/>
      <c r="H554" s="19"/>
      <c r="I554" s="10" t="s">
        <v>696</v>
      </c>
      <c r="J554" s="10" t="s">
        <v>2396</v>
      </c>
      <c r="K554" s="25" t="s">
        <v>2397</v>
      </c>
      <c r="L554" s="8" t="s">
        <v>2406</v>
      </c>
      <c r="M554" s="10" t="s">
        <v>41</v>
      </c>
      <c r="N554" s="8" t="s">
        <v>2407</v>
      </c>
      <c r="O554" s="8" t="s">
        <v>2407</v>
      </c>
      <c r="P554" s="17"/>
      <c r="Q554" s="18"/>
      <c r="R554" s="17"/>
      <c r="S554" s="17"/>
      <c r="T554" s="17"/>
      <c r="U554" s="17"/>
      <c r="V554" s="17"/>
      <c r="W554" s="17"/>
      <c r="X554" s="18"/>
      <c r="Y554" s="10" t="s">
        <v>2306</v>
      </c>
      <c r="Z554" s="11" t="str">
        <f t="shared" si="1"/>
        <v>{
    "id": "M2-EyP-6b-I-3-EN",
    "stimulus": "&lt;p&gt;A chess club has noted on this diagram the victories of some of its members. Choose if these statements are true or false.&lt;/p&gt;&lt;div style=\"display:flex; justify-content:center;\"&gt;&lt;div class=\"fr-chart\" data-chart='{\"type\": \"pictograph\", \"series\": [{\"img\": \"{{Q1.img}}\", \"value\":{{Q1}} },{\"img\": \"{{Q2.img}}\", \"value\":{{Q2}}},{\"img\": \"{{Q3.img}}\", \"value\":{{Q3}}}, {\"img\": \"{{Q4.img}}\", \"value\":{{Q4}}}], \"labels\":[\"{{Q1.label}}\",\"{{Q2.label}}\",\"{{Q3.label}}\",\"{{Q4.label}}\"]}'&gt;&lt;/div&gt;&lt;/div&gt;",
    "hint": "Each dot represents 1 victory.",
    "feedback": "Each dot represents 1 victory.",
    "seed": {
        "parameters": [
            {
                "name": "Q1",
                "label": "Petra",
                "img": "https://blueberry-assets.oneclick.es/M2_EyP_6b_3.png",
                "min": 2,
                "max": 5,
                "step": 1
            },
            {
                "name": "Q2",
                "label": "Armie",
                "img": "https://blueberry-assets.oneclick.es/M2_EyP_6b_3.png",
                "min": 2,
                "max": 5,
                "step": 1
            },
            {
                "name": "Q3",
                "label": "John",
                "img": "https://blueberry-assets.oneclick.es/M2_EyP_6b_3.png",
                "min": 2,
                "max": 5,
                "step": 1
            },
            {
                "name": "Q4",
                "label": "Claudia",
                "img": "https://blueberry-assets.oneclick.es/M2_EyP_6b_3.png",
                "min": 2,
                "max": 5,
                "step": 1
            }
        ],
        "calculated": [
            {
                "name": "A1",
                "label": "{{Q1.label}} has {{Q1}} victories.",
                "function": ""
            },
            {
                "name": "A2",
                "label": "{{Q2.label}} has {{Q2}} victories.",
                "function": ""
            },
            {
                "name": "A3",
                "label": "{{Q3.label}} has {{Q3}} victories.",
                "function": ""
            },
            {
                "name": "A4",
                "label": "{{Q4.label}} has {{Q4}} victories.",
                "function": ""
            },
            {
                "name": "TO 5",
                "label": "{{Q1.label}} has been {{Q2}} victories.",
                "feedback": "Actually, {{Q1.label}} has {{Q1}} victories.",
                "function": "",
                "incorrect": true
            },
            {
                "name": "A6",
                "label": "{{Q2.label}} has {{Q4}} victories.",
                "feedback": "Actually, {{Q2.label}} has {{Q2}} victories.",
                "function": "",
                "incorrect": true
            },
            {
                "name": "A7",
                "label": "{{Q3.label}} has {{Q1}} victories.",
                "feedback": "Actually, {{Q3.label}} has {{Q3}} victories.",
                "function": "",
                "incorrect": true
            },
            {
                "name": "A8",
                "label": "{{Q4.label}} has {{Q3}} victories.",
                "feedback": "Actually, {{Q4.label}} has {{Q4}} victories.",
                "function": "",
                "incorrect": true
            }
        ],
        "uniques": true
    },
    "algorithm": {
        "name": "trueFalse",
        "template": "Choice matrix – inline",
        "params": {
            "countCorrect": 1,
            "countIncorrect": 2,
            "options": [
                "True",
                "False"
            ]
        }
    }
}</v>
      </c>
      <c r="AA554" s="14" t="s">
        <v>2408</v>
      </c>
      <c r="AB554" s="12" t="str">
        <f t="shared" si="2"/>
        <v>M2-EyP-6b-I-3</v>
      </c>
      <c r="AC554" s="12" t="str">
        <f t="shared" si="3"/>
        <v>M2-EyP-6b-I-3-EN</v>
      </c>
      <c r="AD554" s="10"/>
      <c r="AE554" s="18"/>
      <c r="AF554" s="10"/>
      <c r="AG554" s="10" t="s">
        <v>48</v>
      </c>
    </row>
    <row r="555" ht="75.0" customHeight="1">
      <c r="A555" s="6" t="s">
        <v>2393</v>
      </c>
      <c r="B555" s="6" t="s">
        <v>2394</v>
      </c>
      <c r="C555" s="48" t="s">
        <v>54</v>
      </c>
      <c r="D555" s="7" t="s">
        <v>35</v>
      </c>
      <c r="E555" s="6"/>
      <c r="F555" s="23" t="s">
        <v>2409</v>
      </c>
      <c r="G555" s="9" t="s">
        <v>2410</v>
      </c>
      <c r="H555" s="19"/>
      <c r="I555" s="10" t="s">
        <v>696</v>
      </c>
      <c r="J555" s="6" t="s">
        <v>78</v>
      </c>
      <c r="K555" s="25" t="s">
        <v>2411</v>
      </c>
      <c r="L555" s="9" t="s">
        <v>2412</v>
      </c>
      <c r="M555" s="18" t="s">
        <v>41</v>
      </c>
      <c r="N555" s="25" t="s">
        <v>2413</v>
      </c>
      <c r="O555" s="25" t="s">
        <v>2414</v>
      </c>
      <c r="P555" s="17"/>
      <c r="Q555" s="18"/>
      <c r="R555" s="17"/>
      <c r="S555" s="17"/>
      <c r="T555" s="17"/>
      <c r="U555" s="17"/>
      <c r="V555" s="17"/>
      <c r="W555" s="17"/>
      <c r="X555" s="18"/>
      <c r="Y555" s="10" t="s">
        <v>2306</v>
      </c>
      <c r="Z555" s="11" t="str">
        <f t="shared" si="1"/>
        <v>{
    "id": "M2-EyP-6b-E-1-EN",
    "stimulus": "&lt;p&gt;This diagram represents the rhinoceroses in various zoos. Each dot represents a pair. How many rhinoceroses are there in total among the 5 zoos?&lt;/p&gt;&lt;div style=\"display:flex; justify-content:center;\"&gt;&lt;div class=\"fr-chart\" data-chart='{\"type\": \"pictograph\", \"series\": [{\"img\": \"{{Q1.img}}\", \"value\":{{Q1}} },{\"img\": \"{{Q2.img}}\", \"value\":{{Q2}}},{\"img\": \"{{Q3.img}}\", \"value\":{{Q3}}}, {\"img\": \"{{Q4.img}}\", \"value\":{{Q4}}},{\"img\": \"{{Q5.img}}\", \"value\":{{Q5}} }], \"labels\":[\"{{Q1.label}}\",\"{{Q2.label}}\",\"{{Q3.label}}\",\"{{Q4.label}}\",\"{{Q5.label}}\"]}'&gt;&lt;/div&gt;&lt;/div&gt;",
    "template": "&lt;p&gt;There are {{response}} rhinos.&lt;/p&gt;",
    "hint": "&lt;p&gt;Each dot represents 2 rhinos.&lt;/p&gt;",
    "feedback": "&lt;p&gt;Each dot represents 2 rhinos.&lt;/p&gt;&lt;p&gt;{{T1}} + {{T2}} + {{T3}} + {{T4}} + {{T5}} = {{A1}}&lt;/p&gt;",
    "seed": {
        "parameters": [
            {
                "name": "Q1",
                "label": "zoo 1",
                "img": "https://blueberry-assets.oneclick.es/M2_EyP_6b_1.png",
                "min": 1,
                "max": 3,
                "step": 1
            },
            {
                "name": "Q2",
                "label": "zoo 2",
                "img": "https://blueberry-assets.oneclick.es/M2_EyP_6b_1.png",
                "min": 1,
                "max": 3,
                "step": 1
            },
            {
                "name": "Q3",
                "label": "zoo 3",
                "img": "https://blueberry-assets.oneclick.es/M2_EyP_6b_1.png",
                "min": 1,
                "max": 3,
                "step": 1
            },
            {
                "name": "Q4",
                "label": "zoo 4",
                "img": "https://blueberry-assets.oneclick.es/M2_EyP_6b_1.png",
                "min": 1,
                "max": 3,
                "step": 1
            },
            {
                "name": "Q5",
                "label": "zoo 5",
                "img": "https://blueberry-assets.oneclick.es/M2_EyP_6b_1.png",
                "min": 1,
                "max": 3,
                "step": 1
            }
        ],
        "calculated": [
            {
                "name": "T1",
                "label": "{{function}}",
                "function": "{{Q1}}*2",
                "temp": "true"
            },
            {
                "name": "T2",
                "label": "{{function}}",
                "function": "{{Q2}}*2",
                "temp": "true"
            },
            {
                "name": "T3",
                "label": "{{function}}",
                "function": "{{Q3}}*2",
                "temp": "true"
            },
            {
                "name": "T4",
                "label": "{{function}}",
                "function": "{{Q4}}*2",
                "temp": "true"
            },
            {
                "name": "T5",
                "label": "{{function}}",
                "function": "{{Q5}}*2",
                "temp": "true"
            },
            {
                "name": "A1",
                "label": "{{function}}",
                "function": "({{Q1}}+{{Q2}}+{{Q3}}+{{Q4}}+{{Q5}})*2"
            }
        ],
        "uniques": true
    },
    "algorithm": {
        "name": "calculateOperation",
        "params": {
            "method": "equivLiteral",
            "keyboard": "NUMERICAL"
        }
    }
}</v>
      </c>
      <c r="AA555" s="14" t="s">
        <v>2415</v>
      </c>
      <c r="AB555" s="12" t="str">
        <f t="shared" si="2"/>
        <v>M2-EyP-6b-E-1</v>
      </c>
      <c r="AC555" s="12" t="str">
        <f t="shared" si="3"/>
        <v>M2-EyP-6b-E-1-EN</v>
      </c>
      <c r="AD555" s="10"/>
      <c r="AE555" s="18"/>
      <c r="AF555" s="10"/>
      <c r="AG555" s="10" t="s">
        <v>48</v>
      </c>
    </row>
    <row r="556" ht="75.0" customHeight="1">
      <c r="A556" s="6" t="s">
        <v>2393</v>
      </c>
      <c r="B556" s="6" t="s">
        <v>2394</v>
      </c>
      <c r="C556" s="48" t="s">
        <v>54</v>
      </c>
      <c r="D556" s="7" t="s">
        <v>35</v>
      </c>
      <c r="E556" s="6"/>
      <c r="F556" s="8" t="s">
        <v>2416</v>
      </c>
      <c r="G556" s="9" t="s">
        <v>2417</v>
      </c>
      <c r="H556" s="19"/>
      <c r="I556" s="10" t="s">
        <v>696</v>
      </c>
      <c r="J556" s="6" t="s">
        <v>78</v>
      </c>
      <c r="K556" s="23" t="s">
        <v>2418</v>
      </c>
      <c r="L556" s="9" t="s">
        <v>2419</v>
      </c>
      <c r="M556" s="18" t="s">
        <v>41</v>
      </c>
      <c r="N556" s="25" t="s">
        <v>2420</v>
      </c>
      <c r="O556" s="25" t="s">
        <v>2420</v>
      </c>
      <c r="P556" s="17"/>
      <c r="Q556" s="18"/>
      <c r="R556" s="17"/>
      <c r="S556" s="17"/>
      <c r="T556" s="17"/>
      <c r="U556" s="17"/>
      <c r="V556" s="17"/>
      <c r="W556" s="17"/>
      <c r="X556" s="18"/>
      <c r="Y556" s="10" t="s">
        <v>2306</v>
      </c>
      <c r="Z556" s="11" t="str">
        <f t="shared" si="1"/>
        <v>{
    "id": "M2-EyP-6b-E-2-EN",
    "stimulus": "&lt;p&gt;Luisa has made this graph with the number of employees in several stores. Each dot represents 2 people. How many employees does the bookstore have?&lt;/p&gt;&lt;div style=\"display:flex; justify-content:center;\"&gt;&lt;div class=\"fr-chart\" data-chart='{\"type\": \"pictograph\", \"series\": [{\"img\": \"{{Q1.img}}\", \"value\":{{Q1}} },{\"img\": \"{{Q2.img}}\", \"value\":{{Q2}}},{\"img\": \"{{Q3.img}}\", \"value\":{{Q3}}}, {\"img\": \"{{Q4.img}}\", \"value\":{{Q4}}},{\"img\": \"{{Q5.img}}\", \"value\":{{Q5}} }], \"labels\":[\"{{Q1.label}}\",\"{{Q2.label}}\",\"{{Q3.label}}\",\"{{Q4.label}}\",\"{{Q5.label}}\"]}'&gt;&lt;/div&gt;&lt;/div&gt;",
    "template": "&lt;p&gt;The bookstore has {{response}} employees.&lt;/p&gt;",
    "hint": "&lt;p&gt;Each dot represents 2 employees.&lt;/p&gt;",
    "feedback": "&lt;p&gt;Each dot represents 2 employees.&lt;/p&gt;",
    "seed": {
        "parameters": [
            {
                "name": "Q1",
                "label": "Clothing store",
                "img": "https://blueberry-assets.oneclick.es/M2_EyP_6b_2.png",
                "min": 1,
                "max": 3,
                "step": 1
            },
            {
                "name": "Q2",
                "label": "Bakery",
                "img": "https://blueberry-assets.oneclick.es/M2_EyP_6b_2.png",
                "min": 1,
                "max": 3,
                "step": 1
            },
            {
                "name": "Q3",
                "label": "Bookstore",
                "img": "https://blueberry-assets.oneclick.es/M2_EyP_6b_2.png",
                "min": 1,
                "max": 3,
                "step": 1
            },
            {
                "name": "Q4",
                "label": "Restaurant",
                "img": "https://blueberry-assets.oneclick.es/M2_EyP_6b_2.png",
                "min": 1,
                "max": 3,
                "step": 1
            },
            {
                "name": "Q5",
                "label": "Shoe store",
                "img": "https://blueberry-assets.oneclick.es/M2_EyP_6b_2.png",
                "min": 1,
                "max": 3,
                "step": 1
            }
        ],
        "calculated": [
            {
                "name": "A1",
                "label": "{{function}}",
                "function": "{{Q3}}*2"
            }
        ],
        "uniques": true
    },
    "algorithm": {
        "name": "calculateOperation",
        "params": {
            "method": "equivLiteral",
            "keyboard": "NUMERICAL"
        }
    }
}</v>
      </c>
      <c r="AA556" s="14" t="s">
        <v>2421</v>
      </c>
      <c r="AB556" s="12" t="str">
        <f t="shared" si="2"/>
        <v>M2-EyP-6b-E-2</v>
      </c>
      <c r="AC556" s="12" t="str">
        <f t="shared" si="3"/>
        <v>M2-EyP-6b-E-2-EN</v>
      </c>
      <c r="AD556" s="10"/>
      <c r="AE556" s="18"/>
      <c r="AF556" s="10"/>
      <c r="AG556" s="10" t="s">
        <v>48</v>
      </c>
    </row>
    <row r="557" ht="75.0" customHeight="1">
      <c r="A557" s="6" t="s">
        <v>2393</v>
      </c>
      <c r="B557" s="6" t="s">
        <v>2394</v>
      </c>
      <c r="C557" s="48" t="s">
        <v>54</v>
      </c>
      <c r="D557" s="7" t="s">
        <v>35</v>
      </c>
      <c r="E557" s="6"/>
      <c r="F557" s="9" t="s">
        <v>2422</v>
      </c>
      <c r="G557" s="8" t="s">
        <v>2423</v>
      </c>
      <c r="H557" s="19"/>
      <c r="I557" s="10" t="s">
        <v>696</v>
      </c>
      <c r="J557" s="6" t="s">
        <v>78</v>
      </c>
      <c r="K557" s="23" t="s">
        <v>2424</v>
      </c>
      <c r="L557" s="9" t="s">
        <v>2425</v>
      </c>
      <c r="M557" s="18" t="s">
        <v>41</v>
      </c>
      <c r="N557" s="25" t="s">
        <v>2426</v>
      </c>
      <c r="O557" s="25" t="s">
        <v>2426</v>
      </c>
      <c r="P557" s="17"/>
      <c r="Q557" s="18"/>
      <c r="R557" s="17"/>
      <c r="S557" s="17"/>
      <c r="T557" s="17"/>
      <c r="U557" s="17"/>
      <c r="V557" s="17"/>
      <c r="W557" s="17"/>
      <c r="X557" s="18"/>
      <c r="Y557" s="10" t="s">
        <v>2306</v>
      </c>
      <c r="Z557" s="11" t="str">
        <f t="shared" si="1"/>
        <v>{
    "id": "M2-EyP-6b-E-3-EN",
    "stimulus": "&lt;p&gt;Several doctors have noted on this diagram the flu patients they have treated in one day. Each dot represents 3 patients. How many has Sophie treated?&lt;/p&gt;&lt;div style=\"display:flex; justify-content:center;\"&gt;&lt;div class=\"fr-chart\" data-chart='{\"type\": \"pictograph\", \"series\": [{\"img\": \"{{Q1.img}}\", \"value\":{{Q1}} },{\"img\": \"{{Q2.img}}\", \"value\":{{Q2}}},{\"img\": \"{{Q3.img}}\", \"value\":{{Q3}}}, {\"img\": \"{{Q4.img}}\", \"value\":{{Q4}}}], \"labels\":[\"{{Q1.label}}\",\"{{Q2.label}}\",\"{{Q3.label}}\",\"{{Q4.label}}\"]}'&gt;&lt;/div&gt;&lt;/div&gt;",
    "template": "&lt;p&gt;Sophie has treated {{response}} patients.&lt;/p&gt;",
    "hint": "&lt;p&gt;Each dot represents 3 patients.&lt;/p&gt;",
    "feedback": "&lt;p&gt;Each dot represents 3 patients.&lt;/p&gt;",
    "seed": {
        "parameters": [
            {
                "name": "Q1",
                "label": "Maria",
                "img": "https://blueberry-assets.oneclick.es/M2_EyP_6b_3.png",
                "min": 1,
                "max": 3,
                "step": 1
            },
            {
                "name": "Q2",
                "label": "Sophie",
                "img": "https://blueberry-assets.oneclick.es/M2_EyP_6b_3.png",
                "min": 1,
                "max": 3,
                "step": 1
            },
            {
                "name": "Q3",
                "label": "Gregory",
                "img": "https://blueberry-assets.oneclick.es/M2_EyP_6b_3.png",
                "min": 1,
                "max": 3,
                "step": 1
            },
            {
                "name": "Q4",
                "label": "Rudolf",
                "img": "https://blueberry-assets.oneclick.es/M2_EyP_6b_3.png",
                "min": 1,
                "max": 3,
                "step": 1
            }
        ],
        "calculated": [
            {
                "name": "A1",
                "label": "{{function}}",
                "function": "{{Q2}}*3"
            }
        ],
        "uniques": false
    },
    "algorithm": {
        "name": "calculateOperation",
        "params": {
            "method": "equivLiteral",
            "keyboard": "NUMERICAL"
        }
    }
}</v>
      </c>
      <c r="AA557" s="14" t="s">
        <v>2427</v>
      </c>
      <c r="AB557" s="12" t="str">
        <f t="shared" si="2"/>
        <v>M2-EyP-6b-E-3</v>
      </c>
      <c r="AC557" s="12" t="str">
        <f t="shared" si="3"/>
        <v>M2-EyP-6b-E-3-EN</v>
      </c>
      <c r="AD557" s="10"/>
      <c r="AE557" s="18"/>
      <c r="AF557" s="10"/>
      <c r="AG557" s="10" t="s">
        <v>48</v>
      </c>
    </row>
  </sheetData>
  <customSheetViews>
    <customSheetView guid="{43C3906F-D66A-4E44-8248-A8693FDCD592}" filter="1" showAutoFilter="1">
      <autoFilter ref="$A$1:$AF$557">
        <filterColumn colId="3">
          <filters/>
        </filterColumn>
      </autoFilter>
    </customSheetView>
    <customSheetView guid="{FD1BDA8D-9D67-414E-A0B1-FD87639E8561}" filter="1" showAutoFilter="1">
      <autoFilter ref="$A$1:$AG$557"/>
    </customSheetView>
    <customSheetView guid="{B0171DB3-63F1-4BE2-A2B9-7FC1C5363CE4}" filter="1" showAutoFilter="1">
      <autoFilter ref="$A$1:$AG$557"/>
    </customSheetView>
    <customSheetView guid="{B98A1093-5F6E-458D-BCD2-ACA006DFAF16}" filter="1" showAutoFilter="1">
      <autoFilter ref="$A$1:$AG$557">
        <filterColumn colId="32">
          <filters>
            <filter val="USA"/>
          </filters>
        </filterColumn>
      </autoFilter>
    </customSheetView>
    <customSheetView guid="{80CF40BE-18A5-4742-B6F4-F2EF6DC17FDA}" filter="1" showAutoFilter="1">
      <autoFilter ref="$A$1:$AG$557">
        <filterColumn colId="3">
          <filters/>
        </filterColumn>
      </autoFilter>
    </customSheetView>
    <customSheetView guid="{E5C7D073-C142-496E-B9C4-197B93EA1E7F}" filter="1" showAutoFilter="1">
      <autoFilter ref="$A$1:$AG$557"/>
    </customSheetView>
    <customSheetView guid="{46C6FE37-42BE-4664-9B78-7CD82C859BCA}" filter="1" showAutoFilter="1">
      <autoFilter ref="$A$1:$AG$557">
        <filterColumn colId="9">
          <filters>
            <filter val="Single Choice&#10;*: countCorrect=1&#10;*: countIncorrect=1"/>
            <filter val="True or False"/>
            <filter val="Single Choice"/>
            <filter val="Single Choice&#10;*: showCheckIcon=false&#10;*: columns=3"/>
            <filter val="Single choice"/>
            <filter val="Single Choice&#10;*: countCorrect=1&#10;*:countIncorrect=1"/>
            <filter val="Single Choice&#10;*: columns=3&#10;*: showCheckIcon=false"/>
          </filters>
        </filterColumn>
      </autoFilter>
    </customSheetView>
    <customSheetView guid="{D0B59EAA-57A9-41D6-B6DD-16C4D14A45AF}" filter="1" showAutoFilter="1">
      <autoFilter ref="$A$1:$AG$557">
        <filterColumn colId="3">
          <filters>
            <filter val="JSON revisado"/>
          </filters>
        </filterColumn>
        <filterColumn colId="29">
          <filters blank="1"/>
        </filterColumn>
      </autoFilter>
    </customSheetView>
    <customSheetView guid="{EDD21B0D-42E4-493C-9F8B-91ADF428426F}" filter="1" showAutoFilter="1">
      <autoFilter ref="$A$1:$AG$557">
        <filterColumn colId="32">
          <filters>
            <filter val="USA"/>
          </filters>
        </filterColumn>
      </autoFilter>
    </customSheetView>
    <customSheetView guid="{D4F6A797-93A5-43E8-AB92-B154FC98C82B}" filter="1" showAutoFilter="1">
      <autoFilter ref="$A$1:$AF$55"/>
    </customSheetView>
    <customSheetView guid="{3DF95F90-4597-473E-B1A6-1D668229D783}" filter="1" showAutoFilter="1">
      <autoFilter ref="$A$1:$AG$557">
        <filterColumn colId="29">
          <filters>
            <filter val="CC"/>
          </filters>
        </filterColumn>
      </autoFilter>
    </customSheetView>
    <customSheetView guid="{804C636C-1655-473E-A66D-D32F54DBF3A5}" filter="1" showAutoFilter="1">
      <autoFilter ref="$A$1:$AF$557">
        <filterColumn colId="3">
          <filters>
            <filter val="JSON revisado"/>
          </filters>
        </filterColumn>
        <filterColumn colId="31">
          <filters>
            <filter val="BNCC"/>
          </filters>
        </filterColumn>
      </autoFilter>
    </customSheetView>
    <customSheetView guid="{07CA5469-23F7-4BBB-ADB2-66071CDD7981}" filter="1" showAutoFilter="1">
      <autoFilter ref="$A$1:$AF$557">
        <filterColumn colId="9">
          <filters>
            <filter val="True or False"/>
            <filter val="Single Choice"/>
            <filter val="Number line"/>
            <filter val="Cloze math&#10;*: uniques=false"/>
            <filter val="True/False"/>
            <filter val="Barchart Output"/>
            <filter val="Order list"/>
          </filters>
        </filterColumn>
      </autoFilter>
    </customSheetView>
    <customSheetView guid="{DC4E31D4-50D2-40EB-97AF-B5ED6E5322E9}" filter="1" showAutoFilter="1">
      <autoFilter ref="$A$1:$AF$557">
        <filterColumn colId="31">
          <filters>
            <filter val="BNCC"/>
          </filters>
        </filterColumn>
      </autoFilter>
    </customSheetView>
    <customSheetView guid="{F1ACB537-38DE-4629-BA12-E0787973F4AF}" filter="1" showAutoFilter="1">
      <autoFilter ref="$A$1:$AF$557">
        <filterColumn colId="3">
          <filters/>
        </filterColumn>
      </autoFilter>
    </customSheetView>
    <customSheetView guid="{98BDB371-66AE-46E7-9E02-0B6A337B1A24}" filter="1" showAutoFilter="1">
      <autoFilter ref="$A$1:$AF$557"/>
    </customSheetView>
    <customSheetView guid="{BED6FB94-7468-491C-957E-AD31A4B86B09}" filter="1" showAutoFilter="1">
      <autoFilter ref="$A$1:$AF$557">
        <filterColumn colId="3">
          <filters>
            <filter val="JSON revisado"/>
          </filters>
        </filterColumn>
        <filterColumn colId="31">
          <filters>
            <filter val="BNCC"/>
          </filters>
        </filterColumn>
      </autoFilter>
    </customSheetView>
    <customSheetView guid="{92AEA4D4-3466-4BAE-9281-BA421A88E79C}" filter="1" showAutoFilter="1">
      <autoFilter ref="$A$1:$AG$557"/>
    </customSheetView>
    <customSheetView guid="{7C9AF61A-8DCB-48E9-A884-451282EF17EB}" filter="1" showAutoFilter="1">
      <autoFilter ref="$A$1:$AF$557">
        <filterColumn colId="31">
          <filters>
            <filter val="BNCC"/>
          </filters>
        </filterColumn>
      </autoFilter>
    </customSheetView>
    <customSheetView guid="{566F7539-6855-4EDC-A6CA-86AF60B702A6}" filter="1" showAutoFilter="1">
      <autoFilter ref="$A$1:$AG$557">
        <filterColumn colId="32">
          <filters>
            <filter val="USA"/>
          </filters>
        </filterColumn>
      </autoFilter>
    </customSheetView>
    <customSheetView guid="{224EE9E2-7343-4E6D-B55E-140980268147}" filter="1" showAutoFilter="1">
      <autoFilter ref="$A$1:$AG$557"/>
    </customSheetView>
    <customSheetView guid="{841C2343-021E-4D49-B7C6-DA3101B1214C}" filter="1" showAutoFilter="1">
      <autoFilter ref="$A$1:$AG$557">
        <filterColumn colId="9">
          <filters>
            <filter val="True or False"/>
            <filter val="Single Choice"/>
            <filter val="Cloze with text"/>
            <filter val="Barchart Output"/>
          </filters>
        </filterColumn>
      </autoFilter>
    </customSheetView>
    <customSheetView guid="{ED721D6F-C594-47BF-BBC8-71F33E2D5D71}" filter="1" showAutoFilter="1">
      <autoFilter ref="$A$1:$AF$557">
        <filterColumn colId="3">
          <filters/>
        </filterColumn>
      </autoFilter>
    </customSheetView>
    <customSheetView guid="{73C13501-DC66-4199-9567-E50B94333966}" filter="1" showAutoFilter="1">
      <autoFilter ref="$A$1:$AF$557">
        <filterColumn colId="3">
          <filters/>
        </filterColumn>
      </autoFilter>
    </customSheetView>
    <customSheetView guid="{A24B2263-B039-43C8-95C5-82BF60B9D604}" filter="1" showAutoFilter="1">
      <autoFilter ref="$A$1:$AF$557">
        <filterColumn colId="9">
          <filters>
            <filter val="Linking lines&#10;*: invert=false"/>
            <filter val="Linking lines"/>
            <filter val="True or False"/>
            <filter val="Single Choice"/>
            <filter val="Cloze math&#10;*: uniques=false"/>
            <filter val="True/False"/>
            <filter val="Barchart Output"/>
          </filters>
        </filterColumn>
        <filterColumn colId="31">
          <filters>
            <filter val="BNCC"/>
          </filters>
        </filterColumn>
      </autoFilter>
    </customSheetView>
    <customSheetView guid="{40AC21C5-8A60-4BF5-864B-4813302F6414}" filter="1" showAutoFilter="1">
      <autoFilter ref="$A$1:$AF$557">
        <filterColumn colId="9">
          <filters>
            <filter val="True or False"/>
            <filter val="Single Choice"/>
            <filter val="Cloze math&#10;*: uniques=false"/>
            <filter val="True/False"/>
            <filter val="Barchart Output"/>
            <filter val="Order list"/>
          </filters>
        </filterColumn>
        <filterColumn colId="31">
          <filters>
            <filter val="BNCC"/>
          </filters>
        </filterColumn>
      </autoFilter>
    </customSheetView>
    <customSheetView guid="{EA3A506E-6B6E-456E-AD9B-257852F91E7F}" filter="1" showAutoFilter="1">
      <autoFilter ref="$A$1:$AF$557">
        <filterColumn colId="3">
          <filters/>
        </filterColumn>
        <filterColumn colId="31">
          <filters>
            <filter val="BNCC"/>
          </filters>
        </filterColumn>
      </autoFilter>
    </customSheetView>
    <customSheetView guid="{6A7A5FB8-7B65-49B8-A864-B081A0D1C1B2}" filter="1" showAutoFilter="1">
      <autoFilter ref="$A$1:$AF$557">
        <filterColumn colId="3">
          <filters/>
        </filterColumn>
      </autoFilter>
    </customSheetView>
    <customSheetView guid="{D923DE19-3737-47EE-A341-776C88C30FC2}" filter="1" showAutoFilter="1">
      <autoFilter ref="$A$1:$AG$557">
        <filterColumn colId="25">
          <filters/>
        </filterColumn>
      </autoFilter>
    </customSheetView>
  </customSheetViews>
  <conditionalFormatting sqref="X294">
    <cfRule type="expression" dxfId="0" priority="1">
      <formula>M:M="TE + hint"</formula>
    </cfRule>
  </conditionalFormatting>
  <conditionalFormatting sqref="C1:C557">
    <cfRule type="cellIs" dxfId="1" priority="2" operator="equal">
      <formula>"Identificar"</formula>
    </cfRule>
  </conditionalFormatting>
  <conditionalFormatting sqref="C1:C557">
    <cfRule type="cellIs" dxfId="2" priority="3" operator="equal">
      <formula>"Evocar"</formula>
    </cfRule>
  </conditionalFormatting>
  <conditionalFormatting sqref="C1:C557">
    <cfRule type="cellIs" dxfId="3" priority="4" operator="equal">
      <formula>"Aplicar"</formula>
    </cfRule>
  </conditionalFormatting>
  <conditionalFormatting sqref="D1:D557">
    <cfRule type="cellIs" dxfId="4" priority="5" operator="equal">
      <formula>"JSON revisado"</formula>
    </cfRule>
  </conditionalFormatting>
  <conditionalFormatting sqref="D1:D557">
    <cfRule type="cellIs" dxfId="5" priority="6" operator="equal">
      <formula>"Pendiente de revisión"</formula>
    </cfRule>
  </conditionalFormatting>
  <conditionalFormatting sqref="D1:D557">
    <cfRule type="cellIs" dxfId="6" priority="7" operator="equal">
      <formula>"Ortografía+cast"</formula>
    </cfRule>
  </conditionalFormatting>
  <conditionalFormatting sqref="D1:D557">
    <cfRule type="cellIs" dxfId="7" priority="8" operator="equal">
      <formula>"JSON sin imagen"</formula>
    </cfRule>
  </conditionalFormatting>
  <conditionalFormatting sqref="D1:D557">
    <cfRule type="cellIs" dxfId="8" priority="9" operator="equal">
      <formula>"JSON con imagen"</formula>
    </cfRule>
  </conditionalFormatting>
  <conditionalFormatting sqref="D1:D557">
    <cfRule type="cellIs" dxfId="9" priority="10" operator="equal">
      <formula>"No hacer"</formula>
    </cfRule>
  </conditionalFormatting>
  <conditionalFormatting sqref="N2:N557">
    <cfRule type="expression" dxfId="0" priority="11">
      <formula>M:M="Scaff"</formula>
    </cfRule>
  </conditionalFormatting>
  <conditionalFormatting sqref="R2:R557">
    <cfRule type="expression" dxfId="0" priority="12">
      <formula>M:M="TE + hint"</formula>
    </cfRule>
  </conditionalFormatting>
  <conditionalFormatting sqref="E2:E557">
    <cfRule type="cellIs" dxfId="10" priority="13" operator="equal">
      <formula>"Sí"</formula>
    </cfRule>
  </conditionalFormatting>
  <conditionalFormatting sqref="D2:D557">
    <cfRule type="cellIs" dxfId="11" priority="14" operator="equal">
      <formula>"Formato SPEACHY"</formula>
    </cfRule>
  </conditionalFormatting>
  <conditionalFormatting sqref="O2:O557">
    <cfRule type="expression" dxfId="0" priority="15">
      <formula>M:M="Scaff"</formula>
    </cfRule>
  </conditionalFormatting>
  <conditionalFormatting sqref="P2:P557">
    <cfRule type="expression" dxfId="0" priority="16">
      <formula>M:M="Scaff"</formula>
    </cfRule>
  </conditionalFormatting>
  <conditionalFormatting sqref="Q2:Q557">
    <cfRule type="expression" dxfId="0" priority="17">
      <formula>M:M="Scaff"</formula>
    </cfRule>
  </conditionalFormatting>
  <conditionalFormatting sqref="S2:S557">
    <cfRule type="expression" dxfId="0" priority="18">
      <formula>M:M="TE + hint"</formula>
    </cfRule>
  </conditionalFormatting>
  <conditionalFormatting sqref="T2:T557">
    <cfRule type="expression" dxfId="0" priority="19">
      <formula>M:M="TE + hint"</formula>
    </cfRule>
  </conditionalFormatting>
  <conditionalFormatting sqref="U2:U557">
    <cfRule type="expression" dxfId="0" priority="20">
      <formula>M:M="TE + hint"</formula>
    </cfRule>
  </conditionalFormatting>
  <conditionalFormatting sqref="V2:V557">
    <cfRule type="expression" dxfId="0" priority="21">
      <formula>M:M="TE + hint"</formula>
    </cfRule>
  </conditionalFormatting>
  <conditionalFormatting sqref="W2:W557">
    <cfRule type="expression" dxfId="0" priority="22">
      <formula>M:M="TE + hint"</formula>
    </cfRule>
  </conditionalFormatting>
  <conditionalFormatting sqref="X2:X557">
    <cfRule type="expression" dxfId="0" priority="23">
      <formula>M:M="TE + hint"</formula>
    </cfRule>
  </conditionalFormatting>
  <conditionalFormatting sqref="M2:M557">
    <cfRule type="expression" dxfId="12" priority="24">
      <formula>AND(M2="Scaff", S2="")</formula>
    </cfRule>
  </conditionalFormatting>
  <dataValidations>
    <dataValidation type="list" allowBlank="1" sqref="E2:E557">
      <formula1>"Sí,No"</formula1>
    </dataValidation>
    <dataValidation type="list" allowBlank="1" sqref="AE2:AE557">
      <formula1>"Total,Feedback"</formula1>
    </dataValidation>
    <dataValidation type="list" allowBlank="1" sqref="D2:D557">
      <formula1>"No hacer,Pendiente de revisión,Ortografía+cast,JSON sin imagen,JSON con imagen,JSON revisado,Formato SPEACHY"</formula1>
    </dataValidation>
    <dataValidation type="list" allowBlank="1" sqref="J2:J557">
      <formula1>"Cloze math,Cloze with text,Drag and drop,Dropdown,Label image with drag and drop,Linking lines,Multiple choice,Order list,Single choice,True or false,Counting Count,Pathway,Number Line,Pictograph Output"</formula1>
    </dataValidation>
    <dataValidation type="list" allowBlank="1" sqref="M2:M557">
      <formula1>"TE + hint,Scaff"</formula1>
    </dataValidation>
  </dataValidations>
  <hyperlinks>
    <hyperlink r:id="rId2" ref="L174"/>
    <hyperlink r:id="rId3" ref="L175"/>
    <hyperlink r:id="rId4" ref="L177"/>
    <hyperlink r:id="rId5" ref="L178"/>
    <hyperlink r:id="rId6" ref="AA366"/>
    <hyperlink r:id="rId7" ref="AA367"/>
    <hyperlink r:id="rId8" ref="AA368"/>
    <hyperlink r:id="rId9" ref="AA369"/>
    <hyperlink r:id="rId10" ref="AA370"/>
    <hyperlink r:id="rId11" ref="AA375"/>
    <hyperlink r:id="rId12" ref="AA376"/>
    <hyperlink r:id="rId13" ref="AA377"/>
    <hyperlink r:id="rId14" ref="AA378"/>
    <hyperlink r:id="rId15" ref="AA379"/>
    <hyperlink r:id="rId16" ref="AA380"/>
    <hyperlink r:id="rId17" ref="AA383"/>
    <hyperlink r:id="rId18" ref="AA384"/>
    <hyperlink r:id="rId19" ref="L410"/>
    <hyperlink r:id="rId20" ref="AA410"/>
    <hyperlink r:id="rId21" ref="L411"/>
    <hyperlink r:id="rId22" ref="L414"/>
    <hyperlink r:id="rId23" ref="L415"/>
    <hyperlink r:id="rId24" ref="L416"/>
    <hyperlink r:id="rId25" ref="L417"/>
    <hyperlink r:id="rId26" ref="N467"/>
    <hyperlink r:id="rId27" ref="O467"/>
    <hyperlink r:id="rId28" ref="N468"/>
    <hyperlink r:id="rId29" ref="O468"/>
    <hyperlink r:id="rId30" ref="N469"/>
    <hyperlink r:id="rId31" ref="O469"/>
    <hyperlink r:id="rId32" ref="N470"/>
    <hyperlink r:id="rId33" ref="O470"/>
    <hyperlink r:id="rId34" ref="N471"/>
    <hyperlink r:id="rId35" ref="O471"/>
    <hyperlink r:id="rId36" ref="N472"/>
    <hyperlink r:id="rId37" ref="O472"/>
  </hyperlinks>
  <drawing r:id="rId38"/>
  <legacy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2" width="12.63"/>
    <col customWidth="1" min="33" max="33" width="25.5"/>
  </cols>
  <sheetData>
    <row r="1">
      <c r="A1" s="1" t="s">
        <v>0</v>
      </c>
      <c r="B1" s="1" t="s">
        <v>1</v>
      </c>
      <c r="C1" s="1" t="s">
        <v>2</v>
      </c>
      <c r="D1" s="2" t="s">
        <v>3</v>
      </c>
      <c r="E1" s="2" t="s">
        <v>4</v>
      </c>
      <c r="F1" s="1" t="s">
        <v>5</v>
      </c>
      <c r="G1" s="1" t="s">
        <v>2428</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c r="AC1" s="1"/>
      <c r="AD1" s="1"/>
      <c r="AE1" s="1"/>
      <c r="AF1" s="1"/>
      <c r="AG1" s="1" t="s">
        <v>31</v>
      </c>
    </row>
    <row r="2" ht="112.5" customHeight="1">
      <c r="A2" s="6" t="s">
        <v>2429</v>
      </c>
      <c r="B2" s="9" t="s">
        <v>2430</v>
      </c>
      <c r="C2" s="21" t="s">
        <v>34</v>
      </c>
      <c r="D2" s="10" t="s">
        <v>2431</v>
      </c>
      <c r="E2" s="6"/>
      <c r="F2" s="19"/>
      <c r="G2" s="19"/>
      <c r="H2" s="10"/>
      <c r="I2" s="10"/>
      <c r="J2" s="19"/>
      <c r="K2" s="19"/>
      <c r="L2" s="10"/>
      <c r="M2" s="19"/>
      <c r="N2" s="17"/>
      <c r="O2" s="18"/>
      <c r="P2" s="18"/>
      <c r="Q2" s="18"/>
      <c r="R2" s="18"/>
      <c r="S2" s="18"/>
      <c r="T2" s="18"/>
      <c r="U2" s="18"/>
      <c r="V2" s="18"/>
      <c r="W2" s="15"/>
      <c r="X2" s="10"/>
      <c r="Y2" s="18"/>
      <c r="Z2" s="10" t="s">
        <v>47</v>
      </c>
      <c r="AA2" s="6"/>
      <c r="AB2" s="6"/>
      <c r="AC2" s="6"/>
      <c r="AD2" s="6"/>
      <c r="AE2" s="6"/>
      <c r="AF2" s="6"/>
      <c r="AG2" s="10" t="s">
        <v>48</v>
      </c>
    </row>
    <row r="3" ht="112.5" customHeight="1">
      <c r="A3" s="6" t="s">
        <v>2429</v>
      </c>
      <c r="B3" s="9" t="s">
        <v>2430</v>
      </c>
      <c r="C3" s="22" t="s">
        <v>54</v>
      </c>
      <c r="D3" s="10" t="s">
        <v>2431</v>
      </c>
      <c r="E3" s="6"/>
      <c r="F3" s="19"/>
      <c r="G3" s="19"/>
      <c r="H3" s="10"/>
      <c r="I3" s="10"/>
      <c r="J3" s="19"/>
      <c r="K3" s="19"/>
      <c r="L3" s="10"/>
      <c r="M3" s="8"/>
      <c r="N3" s="36"/>
      <c r="O3" s="18"/>
      <c r="P3" s="18"/>
      <c r="Q3" s="18"/>
      <c r="R3" s="18"/>
      <c r="S3" s="18"/>
      <c r="T3" s="18"/>
      <c r="U3" s="18"/>
      <c r="V3" s="18"/>
      <c r="W3" s="15"/>
      <c r="X3" s="10"/>
      <c r="Y3" s="18"/>
      <c r="Z3" s="10" t="s">
        <v>47</v>
      </c>
      <c r="AA3" s="6"/>
      <c r="AB3" s="6"/>
      <c r="AC3" s="6"/>
      <c r="AD3" s="6"/>
      <c r="AE3" s="6"/>
      <c r="AF3" s="6"/>
      <c r="AG3" s="10" t="s">
        <v>48</v>
      </c>
    </row>
    <row r="4" ht="112.5" customHeight="1">
      <c r="A4" s="6" t="s">
        <v>2432</v>
      </c>
      <c r="B4" s="29" t="s">
        <v>2433</v>
      </c>
      <c r="C4" s="18" t="s">
        <v>34</v>
      </c>
      <c r="D4" s="10" t="s">
        <v>2431</v>
      </c>
      <c r="E4" s="6"/>
      <c r="F4" s="19"/>
      <c r="G4" s="19"/>
      <c r="H4" s="10"/>
      <c r="I4" s="10"/>
      <c r="J4" s="19"/>
      <c r="K4" s="14"/>
      <c r="L4" s="10"/>
      <c r="M4" s="8"/>
      <c r="N4" s="8"/>
      <c r="O4" s="18"/>
      <c r="P4" s="18"/>
      <c r="Q4" s="18"/>
      <c r="R4" s="18"/>
      <c r="S4" s="18"/>
      <c r="T4" s="18"/>
      <c r="U4" s="18"/>
      <c r="V4" s="18"/>
      <c r="W4" s="15"/>
      <c r="X4" s="10"/>
      <c r="Y4" s="18"/>
      <c r="Z4" s="10" t="s">
        <v>47</v>
      </c>
      <c r="AA4" s="6"/>
      <c r="AB4" s="6"/>
      <c r="AC4" s="6"/>
      <c r="AD4" s="6"/>
      <c r="AE4" s="6"/>
      <c r="AF4" s="6"/>
      <c r="AG4" s="10" t="s">
        <v>48</v>
      </c>
    </row>
    <row r="5" ht="112.5" customHeight="1">
      <c r="A5" s="6" t="s">
        <v>2432</v>
      </c>
      <c r="B5" s="29" t="s">
        <v>2433</v>
      </c>
      <c r="C5" s="18" t="s">
        <v>54</v>
      </c>
      <c r="D5" s="10" t="s">
        <v>2431</v>
      </c>
      <c r="E5" s="6"/>
      <c r="F5" s="9"/>
      <c r="G5" s="19"/>
      <c r="H5" s="10"/>
      <c r="I5" s="10"/>
      <c r="J5" s="19"/>
      <c r="K5" s="9"/>
      <c r="L5" s="10"/>
      <c r="M5" s="19"/>
      <c r="N5" s="14"/>
      <c r="O5" s="18"/>
      <c r="P5" s="18"/>
      <c r="Q5" s="18"/>
      <c r="R5" s="18"/>
      <c r="S5" s="18"/>
      <c r="T5" s="18"/>
      <c r="U5" s="18"/>
      <c r="V5" s="18"/>
      <c r="W5" s="15"/>
      <c r="X5" s="10"/>
      <c r="Y5" s="18"/>
      <c r="Z5" s="10" t="s">
        <v>47</v>
      </c>
      <c r="AA5" s="6"/>
      <c r="AB5" s="6"/>
      <c r="AC5" s="6"/>
      <c r="AD5" s="6"/>
      <c r="AE5" s="6"/>
      <c r="AF5" s="6"/>
      <c r="AG5" s="10" t="s">
        <v>48</v>
      </c>
    </row>
    <row r="6" ht="112.5" customHeight="1">
      <c r="A6" s="6" t="s">
        <v>2432</v>
      </c>
      <c r="B6" s="29" t="s">
        <v>2433</v>
      </c>
      <c r="C6" s="18" t="s">
        <v>681</v>
      </c>
      <c r="D6" s="10" t="s">
        <v>2431</v>
      </c>
      <c r="E6" s="6"/>
      <c r="F6" s="9"/>
      <c r="G6" s="9"/>
      <c r="H6" s="6"/>
      <c r="I6" s="6"/>
      <c r="J6" s="9"/>
      <c r="K6" s="9"/>
      <c r="L6" s="10"/>
      <c r="M6" s="19"/>
      <c r="N6" s="19"/>
      <c r="O6" s="18"/>
      <c r="P6" s="18"/>
      <c r="Q6" s="18"/>
      <c r="R6" s="18"/>
      <c r="S6" s="18"/>
      <c r="T6" s="18"/>
      <c r="U6" s="18"/>
      <c r="V6" s="18"/>
      <c r="W6" s="15"/>
      <c r="X6" s="10"/>
      <c r="Y6" s="18"/>
      <c r="Z6" s="10" t="s">
        <v>47</v>
      </c>
      <c r="AA6" s="6"/>
      <c r="AB6" s="6"/>
      <c r="AC6" s="6"/>
      <c r="AD6" s="6"/>
      <c r="AE6" s="6"/>
      <c r="AF6" s="6"/>
      <c r="AG6" s="10" t="s">
        <v>48</v>
      </c>
    </row>
    <row r="7" ht="112.5" customHeight="1">
      <c r="A7" s="6" t="s">
        <v>2432</v>
      </c>
      <c r="B7" s="9" t="s">
        <v>2433</v>
      </c>
      <c r="C7" s="21" t="s">
        <v>34</v>
      </c>
      <c r="D7" s="57" t="s">
        <v>2431</v>
      </c>
      <c r="E7" s="6"/>
      <c r="F7" s="19"/>
      <c r="G7" s="19"/>
      <c r="H7" s="10"/>
      <c r="I7" s="10"/>
      <c r="J7" s="19"/>
      <c r="K7" s="19"/>
      <c r="L7" s="10"/>
      <c r="M7" s="19"/>
      <c r="N7" s="19"/>
      <c r="O7" s="18"/>
      <c r="P7" s="18"/>
      <c r="Q7" s="18"/>
      <c r="R7" s="18"/>
      <c r="S7" s="18"/>
      <c r="T7" s="18"/>
      <c r="U7" s="18"/>
      <c r="V7" s="18"/>
      <c r="W7" s="15"/>
      <c r="X7" s="10"/>
      <c r="Y7" s="18"/>
      <c r="Z7" s="18"/>
      <c r="AA7" s="6"/>
      <c r="AB7" s="6"/>
      <c r="AC7" s="6"/>
      <c r="AD7" s="6"/>
      <c r="AE7" s="6"/>
      <c r="AF7" s="6"/>
      <c r="AG7" s="10" t="s">
        <v>48</v>
      </c>
    </row>
    <row r="8" ht="75.0" customHeight="1">
      <c r="A8" s="6" t="s">
        <v>2434</v>
      </c>
      <c r="B8" s="29" t="s">
        <v>2435</v>
      </c>
      <c r="C8" s="18" t="s">
        <v>34</v>
      </c>
      <c r="D8" s="10" t="s">
        <v>2431</v>
      </c>
      <c r="E8" s="6"/>
      <c r="F8" s="8"/>
      <c r="G8" s="8"/>
      <c r="H8" s="19"/>
      <c r="I8" s="6"/>
      <c r="J8" s="6"/>
      <c r="K8" s="9"/>
      <c r="L8" s="9"/>
      <c r="M8" s="18"/>
      <c r="N8" s="19"/>
      <c r="O8" s="19"/>
      <c r="P8" s="17"/>
      <c r="Q8" s="18"/>
      <c r="R8" s="17"/>
      <c r="S8" s="17"/>
      <c r="T8" s="17"/>
      <c r="U8" s="17"/>
      <c r="V8" s="17"/>
      <c r="W8" s="17"/>
      <c r="X8" s="18"/>
      <c r="Y8" s="10" t="s">
        <v>2306</v>
      </c>
      <c r="Z8" s="19"/>
      <c r="AA8" s="19"/>
      <c r="AB8" s="12" t="str">
        <f t="shared" ref="AB8:AB13" si="1">CONCATENATE(AG8,"-BR")</f>
        <v>-BR</v>
      </c>
      <c r="AC8" s="11" t="str">
        <f t="shared" ref="AC8:AC10" si="2">REPLACE(AA8,SEARCH("M2-",AA8),LEN(AG8),AB8)</f>
        <v>#VALUE!</v>
      </c>
      <c r="AD8" s="10" t="s">
        <v>46</v>
      </c>
      <c r="AE8" s="18"/>
      <c r="AF8" s="18"/>
      <c r="AG8" s="19"/>
    </row>
    <row r="9" ht="75.0" customHeight="1">
      <c r="A9" s="6" t="s">
        <v>2434</v>
      </c>
      <c r="B9" s="29" t="s">
        <v>2435</v>
      </c>
      <c r="C9" s="18" t="s">
        <v>54</v>
      </c>
      <c r="D9" s="10" t="s">
        <v>2431</v>
      </c>
      <c r="E9" s="6"/>
      <c r="F9" s="8"/>
      <c r="G9" s="8"/>
      <c r="H9" s="19"/>
      <c r="I9" s="6"/>
      <c r="J9" s="6"/>
      <c r="K9" s="9"/>
      <c r="L9" s="9"/>
      <c r="M9" s="18"/>
      <c r="N9" s="19"/>
      <c r="O9" s="19"/>
      <c r="P9" s="17"/>
      <c r="Q9" s="18"/>
      <c r="R9" s="17"/>
      <c r="S9" s="17"/>
      <c r="T9" s="17"/>
      <c r="U9" s="17"/>
      <c r="V9" s="17"/>
      <c r="W9" s="17"/>
      <c r="X9" s="18"/>
      <c r="Y9" s="10" t="s">
        <v>2306</v>
      </c>
      <c r="Z9" s="19"/>
      <c r="AA9" s="19"/>
      <c r="AB9" s="12" t="str">
        <f t="shared" si="1"/>
        <v>-BR</v>
      </c>
      <c r="AC9" s="11" t="str">
        <f t="shared" si="2"/>
        <v>#VALUE!</v>
      </c>
      <c r="AD9" s="10" t="s">
        <v>46</v>
      </c>
      <c r="AE9" s="18"/>
      <c r="AF9" s="18"/>
      <c r="AG9" s="19"/>
    </row>
    <row r="10" ht="75.0" customHeight="1">
      <c r="A10" s="6" t="s">
        <v>2434</v>
      </c>
      <c r="B10" s="29" t="s">
        <v>2435</v>
      </c>
      <c r="C10" s="18" t="s">
        <v>681</v>
      </c>
      <c r="D10" s="10" t="s">
        <v>2431</v>
      </c>
      <c r="E10" s="6"/>
      <c r="F10" s="8"/>
      <c r="G10" s="8"/>
      <c r="H10" s="19"/>
      <c r="I10" s="6"/>
      <c r="J10" s="6"/>
      <c r="K10" s="9"/>
      <c r="L10" s="9"/>
      <c r="M10" s="18"/>
      <c r="N10" s="19"/>
      <c r="O10" s="19"/>
      <c r="P10" s="17"/>
      <c r="Q10" s="18"/>
      <c r="R10" s="17"/>
      <c r="S10" s="17"/>
      <c r="T10" s="17"/>
      <c r="U10" s="17"/>
      <c r="V10" s="17"/>
      <c r="W10" s="17"/>
      <c r="X10" s="18"/>
      <c r="Y10" s="10" t="s">
        <v>2306</v>
      </c>
      <c r="Z10" s="19"/>
      <c r="AA10" s="19"/>
      <c r="AB10" s="12" t="str">
        <f t="shared" si="1"/>
        <v>-BR</v>
      </c>
      <c r="AC10" s="11" t="str">
        <f t="shared" si="2"/>
        <v>#VALUE!</v>
      </c>
      <c r="AD10" s="10" t="s">
        <v>46</v>
      </c>
      <c r="AE10" s="18"/>
      <c r="AF10" s="18"/>
      <c r="AG10" s="19"/>
    </row>
    <row r="11" ht="75.0" customHeight="1">
      <c r="A11" s="6" t="s">
        <v>1177</v>
      </c>
      <c r="B11" s="29" t="s">
        <v>1178</v>
      </c>
      <c r="C11" s="6" t="s">
        <v>681</v>
      </c>
      <c r="D11" s="10" t="s">
        <v>2431</v>
      </c>
      <c r="E11" s="6"/>
      <c r="F11" s="9"/>
      <c r="G11" s="9"/>
      <c r="H11" s="58"/>
      <c r="I11" s="18"/>
      <c r="J11" s="18"/>
      <c r="K11" s="30"/>
      <c r="L11" s="9"/>
      <c r="M11" s="18"/>
      <c r="N11" s="30"/>
      <c r="O11" s="30"/>
      <c r="P11" s="17"/>
      <c r="Q11" s="18"/>
      <c r="R11" s="17"/>
      <c r="S11" s="17"/>
      <c r="T11" s="17"/>
      <c r="U11" s="17"/>
      <c r="V11" s="17"/>
      <c r="W11" s="17"/>
      <c r="X11" s="18"/>
      <c r="Y11" s="10" t="s">
        <v>44</v>
      </c>
      <c r="Z11" s="17"/>
      <c r="AA11" s="30"/>
      <c r="AB11" s="12" t="str">
        <f t="shared" si="1"/>
        <v>-BR</v>
      </c>
      <c r="AC11" s="11" t="str">
        <f>REPLACE('Seeds (no hacer)'!AA12,SEARCH("M2-",'Seeds (no hacer)'!AA12),LEN(AG11),AB11)</f>
        <v>#VALUE!</v>
      </c>
      <c r="AD11" s="10" t="s">
        <v>46</v>
      </c>
      <c r="AE11" s="18"/>
      <c r="AF11" s="43"/>
      <c r="AG11" s="17"/>
    </row>
    <row r="12" ht="75.0" customHeight="1">
      <c r="A12" s="6" t="s">
        <v>1177</v>
      </c>
      <c r="B12" s="29" t="s">
        <v>1178</v>
      </c>
      <c r="C12" s="6" t="s">
        <v>681</v>
      </c>
      <c r="D12" s="10" t="s">
        <v>2431</v>
      </c>
      <c r="E12" s="6"/>
      <c r="F12" s="19"/>
      <c r="G12" s="19"/>
      <c r="H12" s="17"/>
      <c r="I12" s="18"/>
      <c r="J12" s="18"/>
      <c r="K12" s="17"/>
      <c r="L12" s="19"/>
      <c r="M12" s="18"/>
      <c r="N12" s="17"/>
      <c r="O12" s="17"/>
      <c r="P12" s="17"/>
      <c r="Q12" s="18"/>
      <c r="R12" s="17"/>
      <c r="S12" s="17"/>
      <c r="T12" s="17"/>
      <c r="U12" s="17"/>
      <c r="V12" s="17"/>
      <c r="W12" s="17"/>
      <c r="X12" s="18"/>
      <c r="Y12" s="10" t="s">
        <v>44</v>
      </c>
      <c r="Z12" s="17"/>
      <c r="AA12" s="30"/>
      <c r="AB12" s="12" t="str">
        <f t="shared" si="1"/>
        <v>-BR</v>
      </c>
      <c r="AC12" s="11" t="str">
        <f>REPLACE('Seeds (no hacer)'!AA13,SEARCH("M2-",'Seeds (no hacer)'!AA13),LEN(AG12),AB12)</f>
        <v>#VALUE!</v>
      </c>
      <c r="AD12" s="10" t="s">
        <v>46</v>
      </c>
      <c r="AE12" s="18"/>
      <c r="AF12" s="43"/>
      <c r="AG12" s="17"/>
    </row>
    <row r="13" ht="75.0" customHeight="1">
      <c r="A13" s="6" t="s">
        <v>1177</v>
      </c>
      <c r="B13" s="29" t="s">
        <v>1178</v>
      </c>
      <c r="C13" s="6" t="s">
        <v>681</v>
      </c>
      <c r="D13" s="10" t="s">
        <v>2431</v>
      </c>
      <c r="E13" s="6"/>
      <c r="F13" s="19"/>
      <c r="G13" s="19"/>
      <c r="H13" s="17"/>
      <c r="I13" s="18"/>
      <c r="J13" s="18"/>
      <c r="K13" s="17"/>
      <c r="L13" s="19"/>
      <c r="M13" s="18"/>
      <c r="N13" s="17"/>
      <c r="O13" s="17"/>
      <c r="P13" s="17"/>
      <c r="Q13" s="18"/>
      <c r="R13" s="17"/>
      <c r="S13" s="17"/>
      <c r="T13" s="17"/>
      <c r="U13" s="17"/>
      <c r="V13" s="17"/>
      <c r="W13" s="17"/>
      <c r="X13" s="18"/>
      <c r="Y13" s="10" t="s">
        <v>44</v>
      </c>
      <c r="Z13" s="17"/>
      <c r="AA13" s="30"/>
      <c r="AB13" s="12" t="str">
        <f t="shared" si="1"/>
        <v>-BR</v>
      </c>
      <c r="AC13" s="11" t="str">
        <f>REPLACE(#REF!,SEARCH("M2-",#REF!),LEN(AG13),AB13)</f>
        <v>#REF!</v>
      </c>
      <c r="AD13" s="10" t="s">
        <v>46</v>
      </c>
      <c r="AE13" s="18"/>
      <c r="AF13" s="43"/>
      <c r="AG13" s="17"/>
    </row>
    <row r="14" ht="112.5" customHeight="1">
      <c r="A14" s="10"/>
      <c r="B14" s="19"/>
      <c r="C14" s="10"/>
      <c r="D14" s="10"/>
      <c r="E14" s="6"/>
      <c r="F14" s="19"/>
      <c r="G14" s="17"/>
      <c r="H14" s="10"/>
      <c r="I14" s="10"/>
      <c r="J14" s="19"/>
      <c r="K14" s="19"/>
      <c r="L14" s="10"/>
      <c r="M14" s="19"/>
      <c r="N14" s="8"/>
      <c r="O14" s="18"/>
      <c r="P14" s="18"/>
      <c r="Q14" s="18"/>
      <c r="R14" s="18"/>
      <c r="S14" s="18"/>
      <c r="T14" s="18"/>
      <c r="U14" s="18"/>
      <c r="V14" s="18"/>
      <c r="W14" s="10"/>
      <c r="X14" s="10"/>
      <c r="Y14" s="18"/>
      <c r="Z14" s="18"/>
      <c r="AA14" s="6"/>
      <c r="AB14" s="6"/>
      <c r="AC14" s="6"/>
      <c r="AD14" s="6"/>
      <c r="AE14" s="6"/>
      <c r="AF14" s="6"/>
      <c r="AG14" s="18"/>
    </row>
    <row r="15" ht="112.5" customHeight="1">
      <c r="A15" s="10"/>
      <c r="B15" s="19"/>
      <c r="C15" s="10"/>
      <c r="D15" s="10"/>
      <c r="E15" s="6"/>
      <c r="F15" s="19"/>
      <c r="G15" s="17"/>
      <c r="H15" s="10"/>
      <c r="I15" s="10"/>
      <c r="J15" s="19"/>
      <c r="K15" s="19"/>
      <c r="L15" s="10"/>
      <c r="M15" s="19"/>
      <c r="N15" s="30"/>
      <c r="O15" s="18"/>
      <c r="P15" s="18"/>
      <c r="Q15" s="18"/>
      <c r="R15" s="18"/>
      <c r="S15" s="18"/>
      <c r="T15" s="18"/>
      <c r="U15" s="18"/>
      <c r="V15" s="18"/>
      <c r="W15" s="10"/>
      <c r="X15" s="10"/>
      <c r="Y15" s="18"/>
      <c r="Z15" s="18"/>
      <c r="AA15" s="6"/>
      <c r="AB15" s="6"/>
      <c r="AC15" s="6"/>
      <c r="AD15" s="6"/>
      <c r="AE15" s="6"/>
      <c r="AF15" s="6"/>
      <c r="AG15" s="18"/>
    </row>
    <row r="16" ht="112.5" customHeight="1">
      <c r="A16" s="10"/>
      <c r="B16" s="19"/>
      <c r="C16" s="10"/>
      <c r="D16" s="10"/>
      <c r="E16" s="6"/>
      <c r="F16" s="19"/>
      <c r="G16" s="17"/>
      <c r="H16" s="10"/>
      <c r="I16" s="10"/>
      <c r="J16" s="19"/>
      <c r="K16" s="19"/>
      <c r="L16" s="10"/>
      <c r="M16" s="19"/>
      <c r="N16" s="30"/>
      <c r="O16" s="18"/>
      <c r="P16" s="18"/>
      <c r="Q16" s="18"/>
      <c r="R16" s="18"/>
      <c r="S16" s="18"/>
      <c r="T16" s="18"/>
      <c r="U16" s="18"/>
      <c r="V16" s="18"/>
      <c r="W16" s="10"/>
      <c r="X16" s="10"/>
      <c r="Y16" s="18"/>
      <c r="Z16" s="18"/>
      <c r="AA16" s="6"/>
      <c r="AB16" s="6"/>
      <c r="AC16" s="6"/>
      <c r="AD16" s="6"/>
      <c r="AE16" s="6"/>
      <c r="AF16" s="6"/>
      <c r="AG16" s="18"/>
    </row>
    <row r="17" ht="112.5" customHeight="1">
      <c r="A17" s="10"/>
      <c r="B17" s="19"/>
      <c r="C17" s="6"/>
      <c r="D17" s="10"/>
      <c r="E17" s="6"/>
      <c r="F17" s="19"/>
      <c r="G17" s="17"/>
      <c r="H17" s="10"/>
      <c r="I17" s="10"/>
      <c r="J17" s="19"/>
      <c r="K17" s="19"/>
      <c r="L17" s="10"/>
      <c r="M17" s="19"/>
      <c r="N17" s="19"/>
      <c r="O17" s="18"/>
      <c r="P17" s="18"/>
      <c r="Q17" s="18"/>
      <c r="R17" s="18"/>
      <c r="S17" s="18"/>
      <c r="T17" s="18"/>
      <c r="U17" s="18"/>
      <c r="V17" s="18"/>
      <c r="W17" s="10"/>
      <c r="X17" s="10"/>
      <c r="Y17" s="18"/>
      <c r="Z17" s="18"/>
      <c r="AA17" s="6"/>
      <c r="AB17" s="6"/>
      <c r="AC17" s="6"/>
      <c r="AD17" s="6"/>
      <c r="AE17" s="6"/>
      <c r="AF17" s="6"/>
      <c r="AG17" s="18"/>
    </row>
    <row r="18" ht="112.5" customHeight="1">
      <c r="A18" s="10"/>
      <c r="B18" s="19"/>
      <c r="C18" s="6"/>
      <c r="D18" s="10"/>
      <c r="E18" s="6"/>
      <c r="F18" s="17"/>
      <c r="G18" s="17"/>
      <c r="H18" s="18"/>
      <c r="I18" s="18"/>
      <c r="J18" s="17"/>
      <c r="K18" s="17"/>
      <c r="L18" s="18"/>
      <c r="M18" s="17"/>
      <c r="N18" s="17"/>
      <c r="O18" s="18"/>
      <c r="P18" s="18"/>
      <c r="Q18" s="18"/>
      <c r="R18" s="18"/>
      <c r="S18" s="18"/>
      <c r="T18" s="18"/>
      <c r="U18" s="18"/>
      <c r="V18" s="18"/>
      <c r="W18" s="10"/>
      <c r="X18" s="18"/>
      <c r="Y18" s="18"/>
      <c r="Z18" s="18"/>
      <c r="AA18" s="6"/>
      <c r="AB18" s="6"/>
      <c r="AC18" s="6"/>
      <c r="AD18" s="6"/>
      <c r="AE18" s="6"/>
      <c r="AF18" s="6"/>
      <c r="AG18" s="18"/>
    </row>
    <row r="19" ht="112.5" customHeight="1">
      <c r="A19" s="10"/>
      <c r="B19" s="19"/>
      <c r="C19" s="10"/>
      <c r="D19" s="10"/>
      <c r="E19" s="6"/>
      <c r="F19" s="9"/>
      <c r="G19" s="30"/>
      <c r="H19" s="30"/>
      <c r="I19" s="6"/>
      <c r="J19" s="9"/>
      <c r="K19" s="9"/>
      <c r="L19" s="10"/>
      <c r="M19" s="17"/>
      <c r="N19" s="17"/>
      <c r="O19" s="18"/>
      <c r="P19" s="18"/>
      <c r="Q19" s="18"/>
      <c r="R19" s="18"/>
      <c r="S19" s="18"/>
      <c r="T19" s="18"/>
      <c r="U19" s="18"/>
      <c r="V19" s="18"/>
      <c r="W19" s="10"/>
      <c r="X19" s="10"/>
      <c r="Y19" s="18"/>
      <c r="Z19" s="18"/>
      <c r="AA19" s="6"/>
      <c r="AB19" s="6"/>
      <c r="AC19" s="6"/>
      <c r="AD19" s="6"/>
      <c r="AE19" s="6"/>
      <c r="AF19" s="6"/>
      <c r="AG19" s="18"/>
    </row>
    <row r="20" ht="112.5" customHeight="1">
      <c r="A20" s="10"/>
      <c r="B20" s="14"/>
      <c r="C20" s="18"/>
      <c r="D20" s="10"/>
      <c r="E20" s="6"/>
      <c r="F20" s="19"/>
      <c r="G20" s="17"/>
      <c r="H20" s="18"/>
      <c r="I20" s="10"/>
      <c r="J20" s="19"/>
      <c r="K20" s="19"/>
      <c r="L20" s="18"/>
      <c r="M20" s="17"/>
      <c r="N20" s="17"/>
      <c r="O20" s="18"/>
      <c r="P20" s="18"/>
      <c r="Q20" s="18"/>
      <c r="R20" s="18"/>
      <c r="S20" s="18"/>
      <c r="T20" s="18"/>
      <c r="U20" s="18"/>
      <c r="V20" s="18"/>
      <c r="W20" s="10"/>
      <c r="X20" s="10"/>
      <c r="Y20" s="18"/>
      <c r="Z20" s="18"/>
      <c r="AA20" s="6"/>
      <c r="AB20" s="6"/>
      <c r="AC20" s="6"/>
      <c r="AD20" s="6"/>
      <c r="AE20" s="6"/>
      <c r="AF20" s="6"/>
      <c r="AG20" s="18"/>
    </row>
    <row r="21" ht="112.5" customHeight="1">
      <c r="A21" s="10"/>
      <c r="B21" s="19"/>
      <c r="C21" s="18"/>
      <c r="D21" s="10"/>
      <c r="E21" s="6"/>
      <c r="F21" s="19"/>
      <c r="G21" s="19"/>
      <c r="H21" s="10"/>
      <c r="I21" s="10"/>
      <c r="J21" s="19"/>
      <c r="K21" s="19"/>
      <c r="L21" s="18"/>
      <c r="M21" s="17"/>
      <c r="N21" s="17"/>
      <c r="O21" s="18"/>
      <c r="P21" s="18"/>
      <c r="Q21" s="18"/>
      <c r="R21" s="18"/>
      <c r="S21" s="18"/>
      <c r="T21" s="18"/>
      <c r="U21" s="18"/>
      <c r="V21" s="18"/>
      <c r="W21" s="10"/>
      <c r="X21" s="10"/>
      <c r="Y21" s="18"/>
      <c r="Z21" s="18"/>
      <c r="AA21" s="6"/>
      <c r="AB21" s="6"/>
      <c r="AC21" s="6"/>
      <c r="AD21" s="6"/>
      <c r="AE21" s="6"/>
      <c r="AF21" s="6"/>
      <c r="AG21" s="18"/>
    </row>
    <row r="22" ht="112.5" customHeight="1">
      <c r="A22" s="10"/>
      <c r="B22" s="19"/>
      <c r="C22" s="18"/>
      <c r="D22" s="10"/>
      <c r="E22" s="6"/>
      <c r="F22" s="19"/>
      <c r="G22" s="19"/>
      <c r="H22" s="10"/>
      <c r="I22" s="10"/>
      <c r="J22" s="14"/>
      <c r="K22" s="19"/>
      <c r="L22" s="18"/>
      <c r="M22" s="17"/>
      <c r="N22" s="17"/>
      <c r="O22" s="18"/>
      <c r="P22" s="18"/>
      <c r="Q22" s="18"/>
      <c r="R22" s="18"/>
      <c r="S22" s="18"/>
      <c r="T22" s="18"/>
      <c r="U22" s="18"/>
      <c r="V22" s="18"/>
      <c r="W22" s="10"/>
      <c r="X22" s="10"/>
      <c r="Y22" s="18"/>
      <c r="Z22" s="18"/>
      <c r="AA22" s="6"/>
      <c r="AB22" s="6"/>
      <c r="AC22" s="6"/>
      <c r="AD22" s="6"/>
      <c r="AE22" s="6"/>
      <c r="AF22" s="6"/>
      <c r="AG22" s="18"/>
    </row>
    <row r="23" ht="112.5" customHeight="1">
      <c r="A23" s="10"/>
      <c r="B23" s="19"/>
      <c r="C23" s="18"/>
      <c r="D23" s="10"/>
      <c r="E23" s="6"/>
      <c r="F23" s="19"/>
      <c r="G23" s="19"/>
      <c r="H23" s="10"/>
      <c r="I23" s="10"/>
      <c r="J23" s="19"/>
      <c r="K23" s="19"/>
      <c r="L23" s="10"/>
      <c r="M23" s="17"/>
      <c r="N23" s="17"/>
      <c r="O23" s="18"/>
      <c r="P23" s="18"/>
      <c r="Q23" s="18"/>
      <c r="R23" s="18"/>
      <c r="S23" s="18"/>
      <c r="T23" s="18"/>
      <c r="U23" s="18"/>
      <c r="V23" s="18"/>
      <c r="W23" s="10"/>
      <c r="X23" s="10"/>
      <c r="Y23" s="18"/>
      <c r="Z23" s="18"/>
      <c r="AA23" s="6"/>
      <c r="AB23" s="6"/>
      <c r="AC23" s="6"/>
      <c r="AD23" s="6"/>
      <c r="AE23" s="6"/>
      <c r="AF23" s="6"/>
      <c r="AG23" s="18"/>
    </row>
    <row r="24" ht="112.5" customHeight="1">
      <c r="A24" s="10"/>
      <c r="B24" s="19"/>
      <c r="C24" s="18"/>
      <c r="D24" s="10"/>
      <c r="E24" s="6"/>
      <c r="F24" s="9"/>
      <c r="G24" s="9"/>
      <c r="H24" s="6"/>
      <c r="I24" s="6"/>
      <c r="J24" s="9"/>
      <c r="K24" s="9"/>
      <c r="L24" s="10"/>
      <c r="M24" s="17"/>
      <c r="N24" s="17"/>
      <c r="O24" s="18"/>
      <c r="P24" s="18"/>
      <c r="Q24" s="18"/>
      <c r="R24" s="18"/>
      <c r="S24" s="18"/>
      <c r="T24" s="18"/>
      <c r="U24" s="18"/>
      <c r="V24" s="18"/>
      <c r="W24" s="10"/>
      <c r="X24" s="10"/>
      <c r="Y24" s="18"/>
      <c r="Z24" s="18"/>
      <c r="AA24" s="6"/>
      <c r="AB24" s="6"/>
      <c r="AC24" s="6"/>
      <c r="AD24" s="6"/>
      <c r="AE24" s="6"/>
      <c r="AF24" s="6"/>
      <c r="AG24" s="18"/>
    </row>
    <row r="25" ht="112.5" customHeight="1">
      <c r="A25" s="10"/>
      <c r="B25" s="19"/>
      <c r="C25" s="10"/>
      <c r="D25" s="10"/>
      <c r="E25" s="6"/>
      <c r="F25" s="19"/>
      <c r="G25" s="19"/>
      <c r="H25" s="10"/>
      <c r="I25" s="10"/>
      <c r="J25" s="19"/>
      <c r="K25" s="19"/>
      <c r="L25" s="10"/>
      <c r="M25" s="17"/>
      <c r="N25" s="17"/>
      <c r="O25" s="18"/>
      <c r="P25" s="18"/>
      <c r="Q25" s="18"/>
      <c r="R25" s="18"/>
      <c r="S25" s="18"/>
      <c r="T25" s="18"/>
      <c r="U25" s="18"/>
      <c r="V25" s="18"/>
      <c r="W25" s="10"/>
      <c r="X25" s="10"/>
      <c r="Y25" s="18"/>
      <c r="Z25" s="18"/>
      <c r="AA25" s="6"/>
      <c r="AB25" s="6"/>
      <c r="AC25" s="6"/>
      <c r="AD25" s="6"/>
      <c r="AE25" s="6"/>
      <c r="AF25" s="6"/>
      <c r="AG25" s="18"/>
    </row>
    <row r="26" ht="112.5" customHeight="1">
      <c r="A26" s="10"/>
      <c r="B26" s="19"/>
      <c r="C26" s="18"/>
      <c r="D26" s="10"/>
      <c r="E26" s="6"/>
      <c r="F26" s="8"/>
      <c r="G26" s="19"/>
      <c r="H26" s="10"/>
      <c r="I26" s="10"/>
      <c r="J26" s="8"/>
      <c r="K26" s="8"/>
      <c r="L26" s="10"/>
      <c r="M26" s="17"/>
      <c r="N26" s="17"/>
      <c r="O26" s="18"/>
      <c r="P26" s="18"/>
      <c r="Q26" s="18"/>
      <c r="R26" s="18"/>
      <c r="S26" s="18"/>
      <c r="T26" s="18"/>
      <c r="U26" s="18"/>
      <c r="V26" s="18"/>
      <c r="W26" s="10"/>
      <c r="X26" s="10"/>
      <c r="Y26" s="18"/>
      <c r="Z26" s="18"/>
      <c r="AA26" s="6"/>
      <c r="AB26" s="6"/>
      <c r="AC26" s="6"/>
      <c r="AD26" s="6"/>
      <c r="AE26" s="6"/>
      <c r="AF26" s="6"/>
      <c r="AG26" s="18"/>
    </row>
    <row r="27" ht="112.5" customHeight="1">
      <c r="A27" s="10"/>
      <c r="B27" s="19"/>
      <c r="C27" s="18"/>
      <c r="D27" s="10"/>
      <c r="E27" s="6"/>
      <c r="F27" s="30"/>
      <c r="G27" s="30"/>
      <c r="H27" s="30"/>
      <c r="I27" s="30"/>
      <c r="J27" s="30"/>
      <c r="K27" s="30"/>
      <c r="L27" s="18"/>
      <c r="M27" s="17"/>
      <c r="N27" s="17"/>
      <c r="O27" s="18"/>
      <c r="P27" s="18"/>
      <c r="Q27" s="18"/>
      <c r="R27" s="18"/>
      <c r="S27" s="18"/>
      <c r="T27" s="18"/>
      <c r="U27" s="18"/>
      <c r="V27" s="18"/>
      <c r="W27" s="10"/>
      <c r="X27" s="10"/>
      <c r="Y27" s="18"/>
      <c r="Z27" s="18"/>
      <c r="AA27" s="6"/>
      <c r="AB27" s="6"/>
      <c r="AC27" s="6"/>
      <c r="AD27" s="6"/>
      <c r="AE27" s="6"/>
      <c r="AF27" s="6"/>
      <c r="AG27" s="18"/>
    </row>
    <row r="28" ht="112.5" customHeight="1">
      <c r="A28" s="10"/>
      <c r="B28" s="19"/>
      <c r="C28" s="18"/>
      <c r="D28" s="10"/>
      <c r="E28" s="6"/>
      <c r="F28" s="19"/>
      <c r="G28" s="17"/>
      <c r="H28" s="10"/>
      <c r="I28" s="10"/>
      <c r="J28" s="19"/>
      <c r="K28" s="19"/>
      <c r="L28" s="18"/>
      <c r="M28" s="17"/>
      <c r="N28" s="17"/>
      <c r="O28" s="18"/>
      <c r="P28" s="18"/>
      <c r="Q28" s="18"/>
      <c r="R28" s="18"/>
      <c r="S28" s="18"/>
      <c r="T28" s="18"/>
      <c r="U28" s="18"/>
      <c r="V28" s="18"/>
      <c r="W28" s="10"/>
      <c r="X28" s="10"/>
      <c r="Y28" s="18"/>
      <c r="Z28" s="18"/>
      <c r="AA28" s="6"/>
      <c r="AB28" s="6"/>
      <c r="AC28" s="6"/>
      <c r="AD28" s="6"/>
      <c r="AE28" s="6"/>
      <c r="AF28" s="6"/>
      <c r="AG28" s="18"/>
    </row>
    <row r="29" ht="112.5" customHeight="1">
      <c r="A29" s="10"/>
      <c r="B29" s="19"/>
      <c r="C29" s="18"/>
      <c r="D29" s="10"/>
      <c r="E29" s="6"/>
      <c r="F29" s="17"/>
      <c r="G29" s="17"/>
      <c r="H29" s="18"/>
      <c r="I29" s="18"/>
      <c r="J29" s="17"/>
      <c r="K29" s="17"/>
      <c r="L29" s="18"/>
      <c r="M29" s="17"/>
      <c r="N29" s="17"/>
      <c r="O29" s="18"/>
      <c r="P29" s="18"/>
      <c r="Q29" s="18"/>
      <c r="R29" s="18"/>
      <c r="S29" s="18"/>
      <c r="T29" s="18"/>
      <c r="U29" s="18"/>
      <c r="V29" s="18"/>
      <c r="W29" s="10"/>
      <c r="X29" s="18"/>
      <c r="Y29" s="18"/>
      <c r="Z29" s="18"/>
      <c r="AA29" s="6"/>
      <c r="AB29" s="6"/>
      <c r="AC29" s="6"/>
      <c r="AD29" s="6"/>
      <c r="AE29" s="6"/>
      <c r="AF29" s="6"/>
      <c r="AG29" s="18"/>
    </row>
    <row r="30" ht="112.5" customHeight="1">
      <c r="A30" s="10"/>
      <c r="B30" s="19"/>
      <c r="C30" s="18"/>
      <c r="D30" s="10"/>
      <c r="E30" s="6"/>
      <c r="F30" s="19"/>
      <c r="G30" s="19"/>
      <c r="H30" s="10"/>
      <c r="I30" s="10"/>
      <c r="J30" s="19"/>
      <c r="K30" s="19"/>
      <c r="L30" s="10"/>
      <c r="M30" s="19"/>
      <c r="N30" s="19"/>
      <c r="O30" s="18"/>
      <c r="P30" s="18"/>
      <c r="Q30" s="18"/>
      <c r="R30" s="18"/>
      <c r="S30" s="18"/>
      <c r="T30" s="18"/>
      <c r="U30" s="18"/>
      <c r="V30" s="18"/>
      <c r="W30" s="10"/>
      <c r="X30" s="10"/>
      <c r="Y30" s="18"/>
      <c r="Z30" s="18"/>
      <c r="AA30" s="6"/>
      <c r="AB30" s="6"/>
      <c r="AC30" s="6"/>
      <c r="AD30" s="6"/>
      <c r="AE30" s="6"/>
      <c r="AF30" s="6"/>
      <c r="AG30" s="18"/>
    </row>
    <row r="31" ht="112.5" customHeight="1">
      <c r="A31" s="10"/>
      <c r="B31" s="19"/>
      <c r="C31" s="18"/>
      <c r="D31" s="10"/>
      <c r="E31" s="6"/>
      <c r="F31" s="19"/>
      <c r="G31" s="19"/>
      <c r="H31" s="10"/>
      <c r="I31" s="10"/>
      <c r="J31" s="19"/>
      <c r="K31" s="19"/>
      <c r="L31" s="18"/>
      <c r="M31" s="17"/>
      <c r="N31" s="17"/>
      <c r="O31" s="18"/>
      <c r="P31" s="18"/>
      <c r="Q31" s="18"/>
      <c r="R31" s="18"/>
      <c r="S31" s="18"/>
      <c r="T31" s="18"/>
      <c r="U31" s="18"/>
      <c r="V31" s="18"/>
      <c r="W31" s="10"/>
      <c r="X31" s="10"/>
      <c r="Y31" s="18"/>
      <c r="Z31" s="18"/>
      <c r="AA31" s="6"/>
      <c r="AB31" s="6"/>
      <c r="AC31" s="6"/>
      <c r="AD31" s="6"/>
      <c r="AE31" s="6"/>
      <c r="AF31" s="6"/>
      <c r="AG31" s="18"/>
    </row>
    <row r="32" ht="112.5" customHeight="1">
      <c r="A32" s="10"/>
      <c r="B32" s="19"/>
      <c r="C32" s="18"/>
      <c r="D32" s="10"/>
      <c r="E32" s="6"/>
      <c r="F32" s="19"/>
      <c r="G32" s="17"/>
      <c r="H32" s="18"/>
      <c r="I32" s="18"/>
      <c r="J32" s="17"/>
      <c r="K32" s="17"/>
      <c r="L32" s="18"/>
      <c r="M32" s="17"/>
      <c r="N32" s="17"/>
      <c r="O32" s="18"/>
      <c r="P32" s="18"/>
      <c r="Q32" s="18"/>
      <c r="R32" s="18"/>
      <c r="S32" s="18"/>
      <c r="T32" s="18"/>
      <c r="U32" s="18"/>
      <c r="V32" s="18"/>
      <c r="W32" s="10"/>
      <c r="X32" s="10"/>
      <c r="Y32" s="18"/>
      <c r="Z32" s="18"/>
      <c r="AA32" s="6"/>
      <c r="AB32" s="6"/>
      <c r="AC32" s="6"/>
      <c r="AD32" s="6"/>
      <c r="AE32" s="6"/>
      <c r="AF32" s="6"/>
      <c r="AG32" s="18"/>
    </row>
    <row r="33" ht="112.5" customHeight="1">
      <c r="A33" s="10"/>
      <c r="B33" s="19"/>
      <c r="C33" s="18"/>
      <c r="D33" s="10"/>
      <c r="E33" s="6"/>
      <c r="F33" s="19"/>
      <c r="G33" s="17"/>
      <c r="H33" s="18"/>
      <c r="I33" s="18"/>
      <c r="J33" s="17"/>
      <c r="K33" s="17"/>
      <c r="L33" s="18"/>
      <c r="M33" s="17"/>
      <c r="N33" s="17"/>
      <c r="O33" s="18"/>
      <c r="P33" s="18"/>
      <c r="Q33" s="18"/>
      <c r="R33" s="18"/>
      <c r="S33" s="18"/>
      <c r="T33" s="18"/>
      <c r="U33" s="18"/>
      <c r="V33" s="18"/>
      <c r="W33" s="10"/>
      <c r="X33" s="10"/>
      <c r="Y33" s="18"/>
      <c r="Z33" s="18"/>
      <c r="AA33" s="6"/>
      <c r="AB33" s="6"/>
      <c r="AC33" s="6"/>
      <c r="AD33" s="6"/>
      <c r="AE33" s="6"/>
      <c r="AF33" s="6"/>
      <c r="AG33" s="18"/>
    </row>
    <row r="34" ht="112.5" customHeight="1">
      <c r="A34" s="10"/>
      <c r="B34" s="19"/>
      <c r="C34" s="18"/>
      <c r="D34" s="10"/>
      <c r="E34" s="6"/>
      <c r="F34" s="19"/>
      <c r="G34" s="17"/>
      <c r="H34" s="18"/>
      <c r="I34" s="18"/>
      <c r="J34" s="17"/>
      <c r="K34" s="17"/>
      <c r="L34" s="18"/>
      <c r="M34" s="17"/>
      <c r="N34" s="17"/>
      <c r="O34" s="18"/>
      <c r="P34" s="18"/>
      <c r="Q34" s="18"/>
      <c r="R34" s="18"/>
      <c r="S34" s="18"/>
      <c r="T34" s="18"/>
      <c r="U34" s="18"/>
      <c r="V34" s="18"/>
      <c r="W34" s="10"/>
      <c r="X34" s="10"/>
      <c r="Y34" s="18"/>
      <c r="Z34" s="18"/>
      <c r="AA34" s="6"/>
      <c r="AB34" s="6"/>
      <c r="AC34" s="6"/>
      <c r="AD34" s="6"/>
      <c r="AE34" s="6"/>
      <c r="AF34" s="6"/>
      <c r="AG34" s="18"/>
    </row>
    <row r="35" ht="112.5" customHeight="1">
      <c r="A35" s="10"/>
      <c r="B35" s="19"/>
      <c r="C35" s="18"/>
      <c r="D35" s="10"/>
      <c r="E35" s="6"/>
      <c r="F35" s="19"/>
      <c r="G35" s="17"/>
      <c r="H35" s="18"/>
      <c r="I35" s="18"/>
      <c r="J35" s="17"/>
      <c r="K35" s="17"/>
      <c r="L35" s="18"/>
      <c r="M35" s="17"/>
      <c r="N35" s="17"/>
      <c r="O35" s="18"/>
      <c r="P35" s="18"/>
      <c r="Q35" s="18"/>
      <c r="R35" s="18"/>
      <c r="S35" s="18"/>
      <c r="T35" s="18"/>
      <c r="U35" s="18"/>
      <c r="V35" s="18"/>
      <c r="W35" s="10"/>
      <c r="X35" s="10"/>
      <c r="Y35" s="18"/>
      <c r="Z35" s="18"/>
      <c r="AA35" s="6"/>
      <c r="AB35" s="6"/>
      <c r="AC35" s="6"/>
      <c r="AD35" s="6"/>
      <c r="AE35" s="6"/>
      <c r="AF35" s="6"/>
      <c r="AG35" s="18"/>
    </row>
    <row r="36" ht="112.5" customHeight="1">
      <c r="A36" s="10"/>
      <c r="B36" s="19"/>
      <c r="C36" s="18"/>
      <c r="D36" s="10"/>
      <c r="E36" s="6"/>
      <c r="F36" s="19"/>
      <c r="G36" s="17"/>
      <c r="H36" s="18"/>
      <c r="I36" s="18"/>
      <c r="J36" s="17"/>
      <c r="K36" s="17"/>
      <c r="L36" s="18"/>
      <c r="M36" s="17"/>
      <c r="N36" s="17"/>
      <c r="O36" s="18"/>
      <c r="P36" s="18"/>
      <c r="Q36" s="18"/>
      <c r="R36" s="18"/>
      <c r="S36" s="18"/>
      <c r="T36" s="18"/>
      <c r="U36" s="18"/>
      <c r="V36" s="18"/>
      <c r="W36" s="10"/>
      <c r="X36" s="10"/>
      <c r="Y36" s="18"/>
      <c r="Z36" s="18"/>
      <c r="AA36" s="6"/>
      <c r="AB36" s="6"/>
      <c r="AC36" s="6"/>
      <c r="AD36" s="6"/>
      <c r="AE36" s="6"/>
      <c r="AF36" s="6"/>
      <c r="AG36" s="18"/>
    </row>
    <row r="37" ht="112.5" customHeight="1">
      <c r="A37" s="10"/>
      <c r="B37" s="19"/>
      <c r="C37" s="18"/>
      <c r="D37" s="10"/>
      <c r="E37" s="6"/>
      <c r="F37" s="19"/>
      <c r="G37" s="17"/>
      <c r="H37" s="10"/>
      <c r="I37" s="10"/>
      <c r="J37" s="19"/>
      <c r="K37" s="19"/>
      <c r="L37" s="10"/>
      <c r="M37" s="19"/>
      <c r="N37" s="19"/>
      <c r="O37" s="18"/>
      <c r="P37" s="18"/>
      <c r="Q37" s="18"/>
      <c r="R37" s="18"/>
      <c r="S37" s="18"/>
      <c r="T37" s="18"/>
      <c r="U37" s="18"/>
      <c r="V37" s="18"/>
      <c r="W37" s="10"/>
      <c r="X37" s="10"/>
      <c r="Y37" s="18"/>
      <c r="Z37" s="18"/>
      <c r="AA37" s="6"/>
      <c r="AB37" s="6"/>
      <c r="AC37" s="6"/>
      <c r="AD37" s="6"/>
      <c r="AE37" s="6"/>
      <c r="AF37" s="6"/>
      <c r="AG37" s="18"/>
    </row>
    <row r="38" ht="112.5" customHeight="1">
      <c r="A38" s="10"/>
      <c r="B38" s="19"/>
      <c r="C38" s="18"/>
      <c r="D38" s="10"/>
      <c r="E38" s="6"/>
      <c r="F38" s="19"/>
      <c r="G38" s="19"/>
      <c r="H38" s="10"/>
      <c r="I38" s="10"/>
      <c r="J38" s="19"/>
      <c r="K38" s="19"/>
      <c r="L38" s="18"/>
      <c r="M38" s="17"/>
      <c r="N38" s="17"/>
      <c r="O38" s="18"/>
      <c r="P38" s="18"/>
      <c r="Q38" s="18"/>
      <c r="R38" s="18"/>
      <c r="S38" s="18"/>
      <c r="T38" s="18"/>
      <c r="U38" s="18"/>
      <c r="V38" s="18"/>
      <c r="W38" s="10"/>
      <c r="X38" s="10"/>
      <c r="Y38" s="18"/>
      <c r="Z38" s="18"/>
      <c r="AA38" s="6"/>
      <c r="AB38" s="6"/>
      <c r="AC38" s="6"/>
      <c r="AD38" s="6"/>
      <c r="AE38" s="6"/>
      <c r="AF38" s="6"/>
      <c r="AG38" s="18"/>
    </row>
    <row r="39" ht="112.5" customHeight="1">
      <c r="A39" s="10"/>
      <c r="B39" s="19"/>
      <c r="C39" s="18"/>
      <c r="D39" s="10"/>
      <c r="E39" s="6"/>
      <c r="F39" s="19"/>
      <c r="G39" s="19"/>
      <c r="H39" s="10"/>
      <c r="I39" s="10"/>
      <c r="J39" s="19"/>
      <c r="K39" s="14"/>
      <c r="L39" s="18"/>
      <c r="M39" s="17"/>
      <c r="N39" s="17"/>
      <c r="O39" s="18"/>
      <c r="P39" s="18"/>
      <c r="Q39" s="18"/>
      <c r="R39" s="18"/>
      <c r="S39" s="18"/>
      <c r="T39" s="18"/>
      <c r="U39" s="18"/>
      <c r="V39" s="18"/>
      <c r="W39" s="10"/>
      <c r="X39" s="10"/>
      <c r="Y39" s="18"/>
      <c r="Z39" s="18"/>
      <c r="AA39" s="6"/>
      <c r="AB39" s="6"/>
      <c r="AC39" s="6"/>
      <c r="AD39" s="6"/>
      <c r="AE39" s="6"/>
      <c r="AF39" s="6"/>
      <c r="AG39" s="18"/>
    </row>
    <row r="40" ht="112.5" customHeight="1">
      <c r="A40" s="10"/>
      <c r="B40" s="19"/>
      <c r="C40" s="18"/>
      <c r="D40" s="10"/>
      <c r="E40" s="6"/>
      <c r="F40" s="19"/>
      <c r="G40" s="19"/>
      <c r="H40" s="10"/>
      <c r="I40" s="10"/>
      <c r="J40" s="19"/>
      <c r="K40" s="14"/>
      <c r="L40" s="18"/>
      <c r="M40" s="17"/>
      <c r="N40" s="17"/>
      <c r="O40" s="18"/>
      <c r="P40" s="18"/>
      <c r="Q40" s="18"/>
      <c r="R40" s="18"/>
      <c r="S40" s="18"/>
      <c r="T40" s="18"/>
      <c r="U40" s="18"/>
      <c r="V40" s="18"/>
      <c r="W40" s="10"/>
      <c r="X40" s="10"/>
      <c r="Y40" s="18"/>
      <c r="Z40" s="18"/>
      <c r="AA40" s="6"/>
      <c r="AB40" s="6"/>
      <c r="AC40" s="6"/>
      <c r="AD40" s="6"/>
      <c r="AE40" s="6"/>
      <c r="AF40" s="6"/>
      <c r="AG40" s="18"/>
    </row>
    <row r="41" ht="112.5" customHeight="1">
      <c r="A41" s="10"/>
      <c r="B41" s="19"/>
      <c r="C41" s="18"/>
      <c r="D41" s="10"/>
      <c r="E41" s="6"/>
      <c r="F41" s="19"/>
      <c r="G41" s="19"/>
      <c r="H41" s="10"/>
      <c r="I41" s="10"/>
      <c r="J41" s="19"/>
      <c r="K41" s="14"/>
      <c r="L41" s="18"/>
      <c r="M41" s="17"/>
      <c r="N41" s="17"/>
      <c r="O41" s="18"/>
      <c r="P41" s="18"/>
      <c r="Q41" s="18"/>
      <c r="R41" s="18"/>
      <c r="S41" s="18"/>
      <c r="T41" s="18"/>
      <c r="U41" s="18"/>
      <c r="V41" s="18"/>
      <c r="W41" s="10"/>
      <c r="X41" s="10"/>
      <c r="Y41" s="18"/>
      <c r="Z41" s="18"/>
      <c r="AA41" s="6"/>
      <c r="AB41" s="6"/>
      <c r="AC41" s="6"/>
      <c r="AD41" s="6"/>
      <c r="AE41" s="6"/>
      <c r="AF41" s="6"/>
      <c r="AG41" s="18"/>
    </row>
    <row r="42" ht="112.5" customHeight="1">
      <c r="A42" s="10"/>
      <c r="B42" s="19"/>
      <c r="C42" s="18"/>
      <c r="D42" s="10"/>
      <c r="E42" s="6"/>
      <c r="F42" s="19"/>
      <c r="G42" s="19"/>
      <c r="H42" s="10"/>
      <c r="I42" s="10"/>
      <c r="J42" s="19"/>
      <c r="K42" s="14"/>
      <c r="L42" s="18"/>
      <c r="M42" s="17"/>
      <c r="N42" s="17"/>
      <c r="O42" s="18"/>
      <c r="P42" s="18"/>
      <c r="Q42" s="18"/>
      <c r="R42" s="18"/>
      <c r="S42" s="18"/>
      <c r="T42" s="18"/>
      <c r="U42" s="18"/>
      <c r="V42" s="18"/>
      <c r="W42" s="10"/>
      <c r="X42" s="10"/>
      <c r="Y42" s="18"/>
      <c r="Z42" s="18"/>
      <c r="AA42" s="6"/>
      <c r="AB42" s="6"/>
      <c r="AC42" s="6"/>
      <c r="AD42" s="6"/>
      <c r="AE42" s="6"/>
      <c r="AF42" s="6"/>
      <c r="AG42" s="18"/>
    </row>
    <row r="43" ht="112.5" customHeight="1">
      <c r="A43" s="10"/>
      <c r="B43" s="19"/>
      <c r="C43" s="18"/>
      <c r="D43" s="10"/>
      <c r="E43" s="6"/>
      <c r="F43" s="19"/>
      <c r="G43" s="19"/>
      <c r="H43" s="10"/>
      <c r="I43" s="10"/>
      <c r="J43" s="19"/>
      <c r="K43" s="14"/>
      <c r="L43" s="18"/>
      <c r="M43" s="17"/>
      <c r="N43" s="17"/>
      <c r="O43" s="18"/>
      <c r="P43" s="18"/>
      <c r="Q43" s="18"/>
      <c r="R43" s="18"/>
      <c r="S43" s="18"/>
      <c r="T43" s="18"/>
      <c r="U43" s="18"/>
      <c r="V43" s="18"/>
      <c r="W43" s="10"/>
      <c r="X43" s="10"/>
      <c r="Y43" s="18"/>
      <c r="Z43" s="18"/>
      <c r="AA43" s="6"/>
      <c r="AB43" s="6"/>
      <c r="AC43" s="6"/>
      <c r="AD43" s="6"/>
      <c r="AE43" s="6"/>
      <c r="AF43" s="6"/>
      <c r="AG43" s="18"/>
    </row>
    <row r="44" ht="112.5" customHeight="1">
      <c r="A44" s="10"/>
      <c r="B44" s="19"/>
      <c r="C44" s="18"/>
      <c r="D44" s="10"/>
      <c r="E44" s="6"/>
      <c r="F44" s="19"/>
      <c r="G44" s="19"/>
      <c r="H44" s="10"/>
      <c r="I44" s="10"/>
      <c r="J44" s="19"/>
      <c r="K44" s="14"/>
      <c r="L44" s="10"/>
      <c r="M44" s="19"/>
      <c r="N44" s="19"/>
      <c r="O44" s="18"/>
      <c r="P44" s="18"/>
      <c r="Q44" s="18"/>
      <c r="R44" s="18"/>
      <c r="S44" s="18"/>
      <c r="T44" s="18"/>
      <c r="U44" s="18"/>
      <c r="V44" s="18"/>
      <c r="W44" s="10"/>
      <c r="X44" s="10"/>
      <c r="Y44" s="18"/>
      <c r="Z44" s="18"/>
      <c r="AA44" s="6"/>
      <c r="AB44" s="6"/>
      <c r="AC44" s="6"/>
      <c r="AD44" s="6"/>
      <c r="AE44" s="6"/>
      <c r="AF44" s="6"/>
      <c r="AG44" s="18"/>
    </row>
    <row r="45" ht="112.5" customHeight="1">
      <c r="A45" s="10"/>
      <c r="B45" s="19"/>
      <c r="C45" s="18"/>
      <c r="D45" s="10"/>
      <c r="E45" s="6"/>
      <c r="F45" s="19"/>
      <c r="G45" s="19"/>
      <c r="H45" s="10"/>
      <c r="I45" s="10"/>
      <c r="J45" s="19"/>
      <c r="K45" s="14"/>
      <c r="L45" s="18"/>
      <c r="M45" s="17"/>
      <c r="N45" s="17"/>
      <c r="O45" s="18"/>
      <c r="P45" s="18"/>
      <c r="Q45" s="18"/>
      <c r="R45" s="18"/>
      <c r="S45" s="18"/>
      <c r="T45" s="18"/>
      <c r="U45" s="18"/>
      <c r="V45" s="18"/>
      <c r="W45" s="10"/>
      <c r="X45" s="10"/>
      <c r="Y45" s="18"/>
      <c r="Z45" s="18"/>
      <c r="AA45" s="6"/>
      <c r="AB45" s="6"/>
      <c r="AC45" s="6"/>
      <c r="AD45" s="6"/>
      <c r="AE45" s="6"/>
      <c r="AF45" s="6"/>
      <c r="AG45" s="18"/>
    </row>
    <row r="46" ht="112.5" customHeight="1">
      <c r="A46" s="10"/>
      <c r="B46" s="19"/>
      <c r="C46" s="18"/>
      <c r="D46" s="10"/>
      <c r="E46" s="6"/>
      <c r="F46" s="19"/>
      <c r="G46" s="19"/>
      <c r="H46" s="10"/>
      <c r="I46" s="10"/>
      <c r="J46" s="19"/>
      <c r="K46" s="14"/>
      <c r="L46" s="18"/>
      <c r="M46" s="17"/>
      <c r="N46" s="17"/>
      <c r="O46" s="18"/>
      <c r="P46" s="18"/>
      <c r="Q46" s="18"/>
      <c r="R46" s="18"/>
      <c r="S46" s="18"/>
      <c r="T46" s="18"/>
      <c r="U46" s="18"/>
      <c r="V46" s="18"/>
      <c r="W46" s="10"/>
      <c r="X46" s="10"/>
      <c r="Y46" s="18"/>
      <c r="Z46" s="18"/>
      <c r="AA46" s="6"/>
      <c r="AB46" s="6"/>
      <c r="AC46" s="6"/>
      <c r="AD46" s="6"/>
      <c r="AE46" s="6"/>
      <c r="AF46" s="6"/>
      <c r="AG46" s="18"/>
    </row>
    <row r="47" ht="112.5" customHeight="1">
      <c r="A47" s="10"/>
      <c r="B47" s="19"/>
      <c r="C47" s="18"/>
      <c r="D47" s="10"/>
      <c r="E47" s="6"/>
      <c r="F47" s="19"/>
      <c r="G47" s="19"/>
      <c r="H47" s="10"/>
      <c r="I47" s="10"/>
      <c r="J47" s="19"/>
      <c r="K47" s="14"/>
      <c r="L47" s="18"/>
      <c r="M47" s="17"/>
      <c r="N47" s="17"/>
      <c r="O47" s="18"/>
      <c r="P47" s="18"/>
      <c r="Q47" s="18"/>
      <c r="R47" s="18"/>
      <c r="S47" s="18"/>
      <c r="T47" s="18"/>
      <c r="U47" s="18"/>
      <c r="V47" s="18"/>
      <c r="W47" s="10"/>
      <c r="X47" s="10"/>
      <c r="Y47" s="18"/>
      <c r="Z47" s="18"/>
      <c r="AA47" s="6"/>
      <c r="AB47" s="6"/>
      <c r="AC47" s="6"/>
      <c r="AD47" s="6"/>
      <c r="AE47" s="6"/>
      <c r="AF47" s="6"/>
      <c r="AG47" s="18"/>
    </row>
    <row r="48" ht="112.5" customHeight="1">
      <c r="A48" s="10"/>
      <c r="B48" s="19"/>
      <c r="C48" s="18"/>
      <c r="D48" s="10"/>
      <c r="E48" s="6"/>
      <c r="F48" s="19"/>
      <c r="G48" s="19"/>
      <c r="H48" s="10"/>
      <c r="I48" s="10"/>
      <c r="J48" s="19"/>
      <c r="K48" s="14"/>
      <c r="L48" s="18"/>
      <c r="M48" s="17"/>
      <c r="N48" s="17"/>
      <c r="O48" s="18"/>
      <c r="P48" s="18"/>
      <c r="Q48" s="18"/>
      <c r="R48" s="18"/>
      <c r="S48" s="18"/>
      <c r="T48" s="18"/>
      <c r="U48" s="18"/>
      <c r="V48" s="18"/>
      <c r="W48" s="10"/>
      <c r="X48" s="10"/>
      <c r="Y48" s="18"/>
      <c r="Z48" s="18"/>
      <c r="AA48" s="6"/>
      <c r="AB48" s="6"/>
      <c r="AC48" s="6"/>
      <c r="AD48" s="6"/>
      <c r="AE48" s="6"/>
      <c r="AF48" s="6"/>
      <c r="AG48" s="18"/>
    </row>
    <row r="49" ht="112.5" customHeight="1">
      <c r="A49" s="10"/>
      <c r="B49" s="19"/>
      <c r="C49" s="18"/>
      <c r="D49" s="10"/>
      <c r="E49" s="6"/>
      <c r="F49" s="19"/>
      <c r="G49" s="19"/>
      <c r="H49" s="10"/>
      <c r="I49" s="10"/>
      <c r="J49" s="19"/>
      <c r="K49" s="14"/>
      <c r="L49" s="18"/>
      <c r="M49" s="17"/>
      <c r="N49" s="17"/>
      <c r="O49" s="18"/>
      <c r="P49" s="18"/>
      <c r="Q49" s="18"/>
      <c r="R49" s="18"/>
      <c r="S49" s="18"/>
      <c r="T49" s="18"/>
      <c r="U49" s="18"/>
      <c r="V49" s="18"/>
      <c r="W49" s="10"/>
      <c r="X49" s="10"/>
      <c r="Y49" s="18"/>
      <c r="Z49" s="18"/>
      <c r="AA49" s="6"/>
      <c r="AB49" s="6"/>
      <c r="AC49" s="6"/>
      <c r="AD49" s="6"/>
      <c r="AE49" s="6"/>
      <c r="AF49" s="6"/>
      <c r="AG49" s="18"/>
    </row>
    <row r="50" ht="112.5" customHeight="1">
      <c r="A50" s="10"/>
      <c r="B50" s="19"/>
      <c r="C50" s="18"/>
      <c r="D50" s="10"/>
      <c r="E50" s="6"/>
      <c r="F50" s="19"/>
      <c r="G50" s="19"/>
      <c r="H50" s="10"/>
      <c r="I50" s="10"/>
      <c r="J50" s="19"/>
      <c r="K50" s="14"/>
      <c r="L50" s="18"/>
      <c r="M50" s="17"/>
      <c r="N50" s="17"/>
      <c r="O50" s="18"/>
      <c r="P50" s="18"/>
      <c r="Q50" s="18"/>
      <c r="R50" s="18"/>
      <c r="S50" s="18"/>
      <c r="T50" s="18"/>
      <c r="U50" s="18"/>
      <c r="V50" s="18"/>
      <c r="W50" s="10"/>
      <c r="X50" s="10"/>
      <c r="Y50" s="18"/>
      <c r="Z50" s="18"/>
      <c r="AA50" s="6"/>
      <c r="AB50" s="6"/>
      <c r="AC50" s="6"/>
      <c r="AD50" s="6"/>
      <c r="AE50" s="6"/>
      <c r="AF50" s="6"/>
      <c r="AG50" s="18"/>
    </row>
    <row r="51" ht="112.5" customHeight="1">
      <c r="A51" s="10"/>
      <c r="B51" s="19"/>
      <c r="C51" s="18"/>
      <c r="D51" s="10"/>
      <c r="E51" s="6"/>
      <c r="F51" s="19"/>
      <c r="G51" s="19"/>
      <c r="H51" s="10"/>
      <c r="I51" s="10"/>
      <c r="J51" s="19"/>
      <c r="K51" s="19"/>
      <c r="L51" s="10"/>
      <c r="M51" s="19"/>
      <c r="N51" s="19"/>
      <c r="O51" s="18"/>
      <c r="P51" s="18"/>
      <c r="Q51" s="18"/>
      <c r="R51" s="18"/>
      <c r="S51" s="18"/>
      <c r="T51" s="18"/>
      <c r="U51" s="18"/>
      <c r="V51" s="18"/>
      <c r="W51" s="10"/>
      <c r="X51" s="10"/>
      <c r="Y51" s="18"/>
      <c r="Z51" s="18"/>
      <c r="AA51" s="6"/>
      <c r="AB51" s="6"/>
      <c r="AC51" s="6"/>
      <c r="AD51" s="6"/>
      <c r="AE51" s="6"/>
      <c r="AF51" s="6"/>
      <c r="AG51" s="18"/>
    </row>
    <row r="52" ht="112.5" customHeight="1">
      <c r="A52" s="10"/>
      <c r="B52" s="19"/>
      <c r="C52" s="18"/>
      <c r="D52" s="10"/>
      <c r="E52" s="6"/>
      <c r="F52" s="19"/>
      <c r="G52" s="19"/>
      <c r="H52" s="10"/>
      <c r="I52" s="10"/>
      <c r="J52" s="19"/>
      <c r="K52" s="19"/>
      <c r="L52" s="18"/>
      <c r="M52" s="17"/>
      <c r="N52" s="17"/>
      <c r="O52" s="18"/>
      <c r="P52" s="18"/>
      <c r="Q52" s="18"/>
      <c r="R52" s="18"/>
      <c r="S52" s="18"/>
      <c r="T52" s="18"/>
      <c r="U52" s="18"/>
      <c r="V52" s="18"/>
      <c r="W52" s="10"/>
      <c r="X52" s="10"/>
      <c r="Y52" s="18"/>
      <c r="Z52" s="18"/>
      <c r="AA52" s="6"/>
      <c r="AB52" s="6"/>
      <c r="AC52" s="6"/>
      <c r="AD52" s="6"/>
      <c r="AE52" s="6"/>
      <c r="AF52" s="6"/>
      <c r="AG52" s="18"/>
    </row>
    <row r="53" ht="112.5" customHeight="1">
      <c r="A53" s="10"/>
      <c r="B53" s="19"/>
      <c r="C53" s="18"/>
      <c r="D53" s="10"/>
      <c r="E53" s="6"/>
      <c r="F53" s="19"/>
      <c r="G53" s="17"/>
      <c r="H53" s="18"/>
      <c r="I53" s="18"/>
      <c r="J53" s="17"/>
      <c r="K53" s="17"/>
      <c r="L53" s="18"/>
      <c r="M53" s="17"/>
      <c r="N53" s="17"/>
      <c r="O53" s="18"/>
      <c r="P53" s="18"/>
      <c r="Q53" s="18"/>
      <c r="R53" s="18"/>
      <c r="S53" s="18"/>
      <c r="T53" s="18"/>
      <c r="U53" s="18"/>
      <c r="V53" s="18"/>
      <c r="W53" s="10"/>
      <c r="X53" s="18"/>
      <c r="Y53" s="18"/>
      <c r="Z53" s="18"/>
      <c r="AA53" s="6"/>
      <c r="AB53" s="6"/>
      <c r="AC53" s="6"/>
      <c r="AD53" s="6"/>
      <c r="AE53" s="6"/>
      <c r="AF53" s="6"/>
      <c r="AG53" s="18"/>
    </row>
    <row r="54" ht="112.5" customHeight="1">
      <c r="A54" s="10"/>
      <c r="B54" s="19"/>
      <c r="C54" s="18"/>
      <c r="D54" s="10"/>
      <c r="E54" s="6"/>
      <c r="F54" s="19"/>
      <c r="G54" s="17"/>
      <c r="H54" s="18"/>
      <c r="I54" s="18"/>
      <c r="J54" s="17"/>
      <c r="K54" s="17"/>
      <c r="L54" s="18"/>
      <c r="M54" s="17"/>
      <c r="N54" s="17"/>
      <c r="O54" s="18"/>
      <c r="P54" s="18"/>
      <c r="Q54" s="18"/>
      <c r="R54" s="18"/>
      <c r="S54" s="18"/>
      <c r="T54" s="18"/>
      <c r="U54" s="18"/>
      <c r="V54" s="18"/>
      <c r="W54" s="10"/>
      <c r="X54" s="18"/>
      <c r="Y54" s="18"/>
      <c r="Z54" s="18"/>
      <c r="AA54" s="6"/>
      <c r="AB54" s="6"/>
      <c r="AC54" s="6"/>
      <c r="AD54" s="6"/>
      <c r="AE54" s="6"/>
      <c r="AF54" s="6"/>
      <c r="AG54" s="18"/>
    </row>
    <row r="55" ht="112.5" customHeight="1">
      <c r="A55" s="10"/>
      <c r="B55" s="19"/>
      <c r="C55" s="18"/>
      <c r="D55" s="10"/>
      <c r="E55" s="6"/>
      <c r="F55" s="19"/>
      <c r="G55" s="17"/>
      <c r="H55" s="18"/>
      <c r="I55" s="18"/>
      <c r="J55" s="17"/>
      <c r="K55" s="17"/>
      <c r="L55" s="18"/>
      <c r="M55" s="17"/>
      <c r="N55" s="17"/>
      <c r="O55" s="18"/>
      <c r="P55" s="18"/>
      <c r="Q55" s="18"/>
      <c r="R55" s="18"/>
      <c r="S55" s="18"/>
      <c r="T55" s="18"/>
      <c r="U55" s="18"/>
      <c r="V55" s="18"/>
      <c r="W55" s="10"/>
      <c r="X55" s="18"/>
      <c r="Y55" s="18"/>
      <c r="Z55" s="18"/>
      <c r="AA55" s="6"/>
      <c r="AB55" s="6"/>
      <c r="AC55" s="6"/>
      <c r="AD55" s="6"/>
      <c r="AE55" s="6"/>
      <c r="AF55" s="6"/>
      <c r="AG55" s="18"/>
    </row>
    <row r="56" ht="112.5" customHeight="1">
      <c r="A56" s="10"/>
      <c r="B56" s="19"/>
      <c r="C56" s="18"/>
      <c r="D56" s="10"/>
      <c r="E56" s="6"/>
      <c r="F56" s="19"/>
      <c r="G56" s="17"/>
      <c r="H56" s="18"/>
      <c r="I56" s="18"/>
      <c r="J56" s="17"/>
      <c r="K56" s="17"/>
      <c r="L56" s="18"/>
      <c r="M56" s="17"/>
      <c r="N56" s="17"/>
      <c r="O56" s="18"/>
      <c r="P56" s="18"/>
      <c r="Q56" s="18"/>
      <c r="R56" s="18"/>
      <c r="S56" s="18"/>
      <c r="T56" s="18"/>
      <c r="U56" s="18"/>
      <c r="V56" s="18"/>
      <c r="W56" s="10"/>
      <c r="X56" s="18"/>
      <c r="Y56" s="18"/>
      <c r="Z56" s="18"/>
      <c r="AA56" s="6"/>
      <c r="AB56" s="6"/>
      <c r="AC56" s="6"/>
      <c r="AD56" s="6"/>
      <c r="AE56" s="6"/>
      <c r="AF56" s="6"/>
      <c r="AG56" s="18"/>
    </row>
    <row r="57" ht="112.5" customHeight="1">
      <c r="A57" s="10"/>
      <c r="B57" s="19"/>
      <c r="C57" s="18"/>
      <c r="D57" s="10"/>
      <c r="E57" s="6"/>
      <c r="F57" s="19"/>
      <c r="G57" s="17"/>
      <c r="H57" s="18"/>
      <c r="I57" s="18"/>
      <c r="J57" s="17"/>
      <c r="K57" s="17"/>
      <c r="L57" s="18"/>
      <c r="M57" s="17"/>
      <c r="N57" s="17"/>
      <c r="O57" s="18"/>
      <c r="P57" s="18"/>
      <c r="Q57" s="18"/>
      <c r="R57" s="18"/>
      <c r="S57" s="18"/>
      <c r="T57" s="18"/>
      <c r="U57" s="18"/>
      <c r="V57" s="18"/>
      <c r="W57" s="10"/>
      <c r="X57" s="18"/>
      <c r="Y57" s="18"/>
      <c r="Z57" s="18"/>
      <c r="AA57" s="6"/>
      <c r="AB57" s="6"/>
      <c r="AC57" s="6"/>
      <c r="AD57" s="6"/>
      <c r="AE57" s="6"/>
      <c r="AF57" s="6"/>
      <c r="AG57" s="18"/>
    </row>
    <row r="58" ht="112.5" customHeight="1">
      <c r="A58" s="10"/>
      <c r="B58" s="19"/>
      <c r="C58" s="18"/>
      <c r="D58" s="10"/>
      <c r="E58" s="6"/>
      <c r="F58" s="17"/>
      <c r="G58" s="17"/>
      <c r="H58" s="18"/>
      <c r="I58" s="18"/>
      <c r="J58" s="17"/>
      <c r="K58" s="17"/>
      <c r="L58" s="18"/>
      <c r="M58" s="17"/>
      <c r="N58" s="17"/>
      <c r="O58" s="18"/>
      <c r="P58" s="18"/>
      <c r="Q58" s="18"/>
      <c r="R58" s="18"/>
      <c r="S58" s="18"/>
      <c r="T58" s="18"/>
      <c r="U58" s="18"/>
      <c r="V58" s="18"/>
      <c r="W58" s="10"/>
      <c r="X58" s="18"/>
      <c r="Y58" s="18"/>
      <c r="Z58" s="18"/>
      <c r="AA58" s="6"/>
      <c r="AB58" s="6"/>
      <c r="AC58" s="6"/>
      <c r="AD58" s="6"/>
      <c r="AE58" s="6"/>
      <c r="AF58" s="6"/>
      <c r="AG58" s="18"/>
    </row>
  </sheetData>
  <customSheetViews>
    <customSheetView guid="{5D0B80EA-115A-41AE-A9D2-0CC2B2FB01C8}" filter="1" showAutoFilter="1">
      <autoFilter ref="$A$1:$Y$58">
        <filterColumn colId="3">
          <filters/>
        </filterColumn>
      </autoFilter>
    </customSheetView>
    <customSheetView guid="{6900B735-4ED2-4AF5-990E-FDB24317D61F}" filter="1" showAutoFilter="1">
      <autoFilter ref="$A$1:$Y$58">
        <filterColumn colId="3">
          <filters/>
        </filterColumn>
      </autoFilter>
    </customSheetView>
    <customSheetView guid="{86B2366D-5913-4055-9FDB-CC63DC5AD813}" filter="1" showAutoFilter="1">
      <autoFilter ref="$A$1:$Y$58">
        <filterColumn colId="3">
          <filters/>
        </filterColumn>
        <filterColumn colId="2">
          <filters blank="1">
            <filter val="Identificar"/>
          </filters>
        </filterColumn>
      </autoFilter>
    </customSheetView>
    <customSheetView guid="{1853D9F5-0620-434D-8A1A-4080317D2747}" filter="1" showAutoFilter="1">
      <autoFilter ref="$A$1:$Y$58">
        <filterColumn colId="3">
          <filters/>
        </filterColumn>
      </autoFilter>
    </customSheetView>
    <customSheetView guid="{DA4645F9-503C-48CF-A16C-69415EFFFE8A}" filter="1" showAutoFilter="1">
      <autoFilter ref="$A$1:$AA$58">
        <filterColumn colId="3">
          <filters/>
        </filterColumn>
      </autoFilter>
    </customSheetView>
    <customSheetView guid="{E5C7D073-C142-496E-B9C4-197B93EA1E7F}" filter="1" showAutoFilter="1">
      <autoFilter ref="$A$1:$W$13">
        <filterColumn colId="0">
          <filters>
            <filter val="M2-EyP-4a"/>
            <filter val="M2-G-7b"/>
            <filter val="M2-G-5b"/>
            <filter val="M2-NyO-32a"/>
          </filters>
        </filterColumn>
      </autoFilter>
    </customSheetView>
    <customSheetView guid="{6E1042F0-BF2C-4AFD-9BCF-84A6C403924B}" filter="1" showAutoFilter="1">
      <autoFilter ref="$A$1:$Y$58"/>
    </customSheetView>
    <customSheetView guid="{B5BB8216-E881-43C4-BD38-F46ABC438484}" filter="1" showAutoFilter="1">
      <autoFilter ref="$A$1:$Y$58">
        <filterColumn colId="3">
          <filters/>
        </filterColumn>
      </autoFilter>
    </customSheetView>
    <customSheetView guid="{E8AFB168-7AC7-4593-AD27-2F3E49C51FC2}" filter="1" showAutoFilter="1">
      <autoFilter ref="$A$1:$Y$58"/>
    </customSheetView>
    <customSheetView guid="{6430E86F-CB64-4EF5-9295-41901178C3CB}" filter="1" showAutoFilter="1">
      <autoFilter ref="$A$1:$Y$58">
        <filterColumn colId="3">
          <filters/>
        </filterColumn>
      </autoFilter>
    </customSheetView>
    <customSheetView guid="{26C04122-FB33-4445-B5D7-3DEC0A851141}" filter="1" showAutoFilter="1">
      <autoFilter ref="$A$1:$Y$58">
        <filterColumn colId="3">
          <filters/>
        </filterColumn>
      </autoFilter>
    </customSheetView>
    <customSheetView guid="{DDC1F704-1B4B-4CDC-8C7D-FB7555C0EDB4}" filter="1" showAutoFilter="1">
      <autoFilter ref="$A$1:$Y$58">
        <filterColumn colId="3">
          <filters>
            <filter val="No hacer"/>
          </filters>
        </filterColumn>
        <filterColumn colId="23">
          <filters/>
        </filterColumn>
      </autoFilter>
    </customSheetView>
    <customSheetView guid="{AF9F2A1D-692A-47F4-A32A-4E43EB58F573}" filter="1" showAutoFilter="1">
      <autoFilter ref="$A$1:$AA$58">
        <filterColumn colId="3">
          <filters/>
        </filterColumn>
      </autoFilter>
    </customSheetView>
    <customSheetView guid="{C0DDB627-2A2E-44A8-92A3-4226E945C3B4}" filter="1" showAutoFilter="1">
      <autoFilter ref="$A$1:$X$58">
        <filterColumn colId="5">
          <filters/>
        </filterColumn>
      </autoFilter>
    </customSheetView>
    <customSheetView guid="{771DBC82-FC7D-48B2-B10A-6329DFFADBD3}" filter="1" showAutoFilter="1">
      <autoFilter ref="$A$1:$Y$58">
        <filterColumn colId="23">
          <filters/>
        </filterColumn>
      </autoFilter>
    </customSheetView>
    <customSheetView guid="{32149C90-37B0-4062-A96E-4B09652E35A3}" filter="1" showAutoFilter="1">
      <autoFilter ref="$A$1:$Y$58"/>
    </customSheetView>
    <customSheetView guid="{A6ABB633-DA7C-46F1-BCB2-C4634A2A6AD9}" filter="1" showAutoFilter="1">
      <autoFilter ref="$A$1:$Y$58">
        <filterColumn colId="3">
          <filters/>
        </filterColumn>
        <filterColumn colId="2">
          <filters blank="1">
            <filter val="Identificar"/>
          </filters>
        </filterColumn>
      </autoFilter>
    </customSheetView>
    <customSheetView guid="{871F0CDC-F5A5-4D69-A52D-53525AD72D74}" filter="1" showAutoFilter="1">
      <autoFilter ref="$A$1:$Y$58">
        <filterColumn colId="3">
          <filters/>
        </filterColumn>
      </autoFilter>
    </customSheetView>
    <customSheetView guid="{D923DE19-3737-47EE-A341-776C88C30FC2}" filter="1" showAutoFilter="1">
      <autoFilter ref="$D$1:$D$58"/>
    </customSheetView>
    <customSheetView guid="{EDA2A165-E421-467B-9430-7219C2B80599}" filter="1" showAutoFilter="1">
      <autoFilter ref="$A$1:$Y$58">
        <filterColumn colId="3">
          <filters/>
        </filterColumn>
      </autoFilter>
    </customSheetView>
    <customSheetView guid="{D7DC483F-F545-437B-88FA-050D4D0415B3}" filter="1" showAutoFilter="1">
      <autoFilter ref="$A$1:$Y$58">
        <filterColumn colId="3">
          <filters blank="1"/>
        </filterColumn>
        <filterColumn colId="0">
          <customFilters>
            <customFilter val="*MyM-12*"/>
          </customFilters>
        </filterColumn>
      </autoFilter>
    </customSheetView>
    <customSheetView guid="{4DA5BCCD-A562-4681-AE3B-79102A64C836}" filter="1" showAutoFilter="1">
      <autoFilter ref="$A$1:$Y$58">
        <filterColumn colId="3">
          <filters/>
        </filterColumn>
      </autoFilter>
    </customSheetView>
    <customSheetView guid="{F23A979B-C1E4-48E0-8B6F-513933C117D7}" filter="1" showAutoFilter="1">
      <autoFilter ref="$A$1:$Y$58">
        <filterColumn colId="3">
          <filters/>
        </filterColumn>
      </autoFilter>
    </customSheetView>
    <customSheetView guid="{5ECC8CFF-DBC7-4843-A6CB-2631E85BCD7C}" filter="1" showAutoFilter="1">
      <autoFilter ref="$A$1:$Y$58">
        <filterColumn colId="3">
          <filters/>
        </filterColumn>
      </autoFilter>
    </customSheetView>
    <customSheetView guid="{DC1F9F53-78E4-4C1C-A30E-F88502BD91C7}" filter="1" showAutoFilter="1">
      <autoFilter ref="$A$1:$Y$58">
        <filterColumn colId="3">
          <filters/>
        </filterColumn>
      </autoFilter>
    </customSheetView>
    <customSheetView guid="{59926D3E-2CA1-42B5-897F-0511BBA6E090}" filter="1" showAutoFilter="1">
      <autoFilter ref="$A$1:$Y$58">
        <filterColumn colId="3">
          <filters/>
        </filterColumn>
        <filterColumn colId="11">
          <filters/>
        </filterColumn>
      </autoFilter>
    </customSheetView>
    <customSheetView guid="{D274D896-E3BC-41D2-A22F-428F28A214B0}" filter="1" showAutoFilter="1">
      <autoFilter ref="$A$1:$Y$58">
        <filterColumn colId="3">
          <filters/>
        </filterColumn>
      </autoFilter>
    </customSheetView>
    <customSheetView guid="{EDD21B0D-42E4-493C-9F8B-91ADF428426F}" filter="1" showAutoFilter="1">
      <autoFilter ref="$J$1:$J$13">
        <filterColumn colId="0">
          <filters/>
        </filterColumn>
      </autoFilter>
    </customSheetView>
    <customSheetView guid="{B0171DB3-63F1-4BE2-A2B9-7FC1C5363CE4}" filter="1" showAutoFilter="1">
      <autoFilter ref="$A$1:$Y$58">
        <filterColumn colId="2">
          <filters blank="1">
            <filter val="Identificar"/>
          </filters>
        </filterColumn>
        <filterColumn colId="3">
          <filters/>
        </filterColumn>
        <filterColumn colId="11">
          <filters/>
        </filterColumn>
      </autoFilter>
    </customSheetView>
    <customSheetView guid="{5FBCF193-514E-497D-9462-4CCCC5E8F7CE}" filter="1" showAutoFilter="1">
      <autoFilter ref="$A$1:$AA$58">
        <filterColumn colId="3">
          <filters/>
        </filterColumn>
      </autoFilter>
    </customSheetView>
    <customSheetView guid="{24CAB4E7-2EE8-41AE-9FC6-335FE58A5D9C}" filter="1" showAutoFilter="1">
      <autoFilter ref="$A$1:$Y$58"/>
    </customSheetView>
    <customSheetView guid="{1E5538B7-98C5-4CE2-8690-A3325F237080}" filter="1" showAutoFilter="1">
      <autoFilter ref="$A$1:$Y$58"/>
    </customSheetView>
    <customSheetView guid="{07CA5469-23F7-4BBB-ADB2-66071CDD7981}" filter="1" showAutoFilter="1">
      <autoFilter ref="$B$1:$J$13"/>
    </customSheetView>
    <customSheetView guid="{EDF9AD93-E798-4F6C-81A3-CBD9A2B7F3A0}" filter="1" showAutoFilter="1">
      <autoFilter ref="$A$1:$Y$58">
        <filterColumn colId="23">
          <filters/>
        </filterColumn>
      </autoFilter>
    </customSheetView>
    <customSheetView guid="{D127E542-C6F9-44D5-AF86-939FC9B0EFA1}" filter="1" showAutoFilter="1">
      <autoFilter ref="$A$1:$AA$58">
        <filterColumn colId="3">
          <filters/>
        </filterColumn>
        <filterColumn colId="11">
          <filters blank="1"/>
        </filterColumn>
      </autoFilter>
    </customSheetView>
    <customSheetView guid="{182564A0-C6B6-466E-9AF5-320A84B9EF7C}" filter="1" showAutoFilter="1">
      <autoFilter ref="$A$1:$AA$58">
        <filterColumn colId="3">
          <filters/>
        </filterColumn>
        <filterColumn colId="11">
          <filters/>
        </filterColumn>
      </autoFilter>
    </customSheetView>
    <customSheetView guid="{92AEA4D4-3466-4BAE-9281-BA421A88E79C}" filter="1" showAutoFilter="1">
      <autoFilter ref="$A$1:$Y$58">
        <filterColumn colId="3">
          <filters/>
        </filterColumn>
      </autoFilter>
    </customSheetView>
    <customSheetView guid="{C1E55347-66FC-4771-95A3-FBEA16F608C2}" filter="1" showAutoFilter="1">
      <autoFilter ref="$A$1:$Y$58">
        <filterColumn colId="3">
          <filters blank="1"/>
        </filterColumn>
        <filterColumn colId="0">
          <customFilters>
            <customFilter val="M5-G*"/>
          </customFilters>
        </filterColumn>
      </autoFilter>
    </customSheetView>
    <customSheetView guid="{C85FDB24-E895-4A03-88FA-69C1A321BB30}" filter="1" showAutoFilter="1">
      <autoFilter ref="$A$1:$Y$58">
        <filterColumn colId="23">
          <filters/>
        </filterColumn>
      </autoFilter>
    </customSheetView>
    <customSheetView guid="{26486491-1EAA-4781-8176-0172082AF8AA}" filter="1" showAutoFilter="1">
      <autoFilter ref="$A$1:$Y$58"/>
    </customSheetView>
    <customSheetView guid="{A7313734-AA33-4175-AF13-0FE92DDBD9A7}" filter="1" showAutoFilter="1">
      <autoFilter ref="$A$1:$Y$58">
        <filterColumn colId="3">
          <filters/>
        </filterColumn>
      </autoFilter>
    </customSheetView>
    <customSheetView guid="{3E8EF028-B9C6-4EE7-AFDD-076DE21939B8}" filter="1" showAutoFilter="1">
      <autoFilter ref="$A$1:$Y$58">
        <filterColumn colId="24">
          <filters blank="1">
            <filter val="Números y operaciones"/>
            <filter val="Estadística y probabilidad"/>
          </filters>
        </filterColumn>
        <filterColumn colId="23">
          <filters/>
        </filterColumn>
        <filterColumn colId="13">
          <filters blank="1"/>
        </filterColumn>
      </autoFilter>
    </customSheetView>
    <customSheetView guid="{C843878A-1E9A-4BB6-99A8-CAE779E7853F}" filter="1" showAutoFilter="1">
      <autoFilter ref="$A$1:$Y$58">
        <filterColumn colId="3">
          <filters/>
        </filterColumn>
      </autoFilter>
    </customSheetView>
    <customSheetView guid="{841C2343-021E-4D49-B7C6-DA3101B1214C}" filter="1" showAutoFilter="1">
      <autoFilter ref="$B$1:$P$58"/>
    </customSheetView>
    <customSheetView guid="{A758478C-206E-48DA-A039-088C60A612FF}" filter="1" showAutoFilter="1">
      <autoFilter ref="$A$1:$AA$58">
        <filterColumn colId="3">
          <filters/>
        </filterColumn>
        <filterColumn colId="11">
          <filters blank="1"/>
        </filterColumn>
      </autoFilter>
    </customSheetView>
    <customSheetView guid="{17CB4B5B-90EC-42B5-BCBB-247A421E67CF}" filter="1" showAutoFilter="1">
      <autoFilter ref="$A$1:$Y$58">
        <filterColumn colId="3">
          <filters/>
        </filterColumn>
      </autoFilter>
    </customSheetView>
    <customSheetView guid="{69336E3E-3701-462D-9C20-AF3B4824CB22}" filter="1" showAutoFilter="1">
      <autoFilter ref="$A$1:$Y$58">
        <filterColumn colId="3">
          <filters/>
        </filterColumn>
        <filterColumn colId="2">
          <filters blank="1">
            <filter val="Identificar"/>
          </filters>
        </filterColumn>
      </autoFilter>
    </customSheetView>
    <customSheetView guid="{26A64ACF-0A00-4BF5-BE64-B383D50D8B59}" filter="1" showAutoFilter="1">
      <autoFilter ref="$A$1:$AA$58">
        <filterColumn colId="3">
          <filters/>
        </filterColumn>
        <filterColumn colId="11">
          <filters blank="1"/>
        </filterColumn>
      </autoFilter>
    </customSheetView>
    <customSheetView guid="{26C30211-6506-4804-886C-3C1172F978C7}" filter="1" showAutoFilter="1">
      <autoFilter ref="$A$1:$Y$58">
        <filterColumn colId="3">
          <filters/>
        </filterColumn>
      </autoFilter>
    </customSheetView>
    <customSheetView guid="{224EE9E2-7343-4E6D-B55E-140980268147}" filter="1" showAutoFilter="1">
      <autoFilter ref="$F$1:$F$13"/>
    </customSheetView>
    <customSheetView guid="{D04FEAFC-871E-44C0-8CF2-3671CC3B8342}" filter="1" showAutoFilter="1">
      <autoFilter ref="$A$1:$Y$58">
        <filterColumn colId="3">
          <filters/>
        </filterColumn>
        <filterColumn colId="2">
          <filters blank="1">
            <filter val="Identificar"/>
          </filters>
        </filterColumn>
      </autoFilter>
    </customSheetView>
    <customSheetView guid="{DF27BB2D-82DA-478C-A472-04DCBD9D79C3}" filter="1" showAutoFilter="1">
      <autoFilter ref="$A$1:$AA$58">
        <filterColumn colId="3">
          <filters/>
        </filterColumn>
      </autoFilter>
    </customSheetView>
    <customSheetView guid="{80CF40BE-18A5-4742-B6F4-F2EF6DC17FDA}" filter="1" showAutoFilter="1">
      <autoFilter ref="$J$1:$J$13">
        <filterColumn colId="0">
          <filters/>
        </filterColumn>
      </autoFilter>
    </customSheetView>
    <customSheetView guid="{1BF97475-C5DA-4D83-B174-12B91287571E}" filter="1" showAutoFilter="1">
      <autoFilter ref="$A$1:$Y$58">
        <filterColumn colId="3">
          <filters/>
        </filterColumn>
      </autoFilter>
    </customSheetView>
    <customSheetView guid="{78592609-9034-459A-8C05-CAECB99C8C93}" filter="1" showAutoFilter="1">
      <autoFilter ref="$A$1:$Y$58">
        <filterColumn colId="3">
          <filters/>
        </filterColumn>
      </autoFilter>
    </customSheetView>
    <customSheetView guid="{554A9B89-609F-446E-AAA9-69B60566038A}" filter="1" showAutoFilter="1">
      <autoFilter ref="$A$1:$Y$58">
        <filterColumn colId="3">
          <filters/>
        </filterColumn>
      </autoFilter>
    </customSheetView>
    <customSheetView guid="{FD1BDA8D-9D67-414E-A0B1-FD87639E8561}" filter="1" showAutoFilter="1">
      <autoFilter ref="$A$1:$Y$58">
        <filterColumn colId="2">
          <filters>
            <filter val="Identificar"/>
          </filters>
        </filterColumn>
      </autoFilter>
    </customSheetView>
    <customSheetView guid="{AD368C56-0460-4436-93C2-2D85A9DA8FF4}" filter="1" showAutoFilter="1">
      <autoFilter ref="$A$1:$Y$58">
        <filterColumn colId="3">
          <filters/>
        </filterColumn>
        <filterColumn colId="13">
          <filters blank="1"/>
        </filterColumn>
      </autoFilter>
    </customSheetView>
    <customSheetView guid="{9BCBDA4E-05A1-455A-8F86-FA8E8BF5C2D8}" filter="1" showAutoFilter="1">
      <autoFilter ref="$A$1:$Y$58">
        <filterColumn colId="3">
          <filters/>
        </filterColumn>
      </autoFilter>
    </customSheetView>
    <customSheetView guid="{8753F2E1-E505-468B-BDE8-84513C5646E6}" filter="1" showAutoFilter="1">
      <autoFilter ref="$A$1:$AA$58">
        <filterColumn colId="3">
          <filters/>
        </filterColumn>
      </autoFilter>
    </customSheetView>
    <customSheetView guid="{3A8835F6-36DC-4961-B628-F3B077FCBBB6}" filter="1" showAutoFilter="1">
      <autoFilter ref="$A$1:$Y$58">
        <filterColumn colId="16">
          <filters/>
        </filterColumn>
      </autoFilter>
    </customSheetView>
    <customSheetView guid="{98BDB371-66AE-46E7-9E02-0B6A337B1A24}" filter="1" showAutoFilter="1">
      <autoFilter ref="$A$1:$W$19"/>
    </customSheetView>
    <customSheetView guid="{307D8E38-419A-4139-84C9-5E4E432965E3}" filter="1" showAutoFilter="1">
      <autoFilter ref="$A$1:$Y$58">
        <filterColumn colId="3">
          <filters/>
        </filterColumn>
      </autoFilter>
    </customSheetView>
    <customSheetView guid="{9CF8636C-28CC-48B9-B914-CDF19F301F57}" filter="1" showAutoFilter="1">
      <autoFilter ref="$A$1:$Y$58">
        <filterColumn colId="3">
          <filters/>
        </filterColumn>
      </autoFilter>
    </customSheetView>
  </customSheetViews>
  <conditionalFormatting sqref="R11:S13">
    <cfRule type="expression" dxfId="0" priority="1">
      <formula>#REF!="TE + hint"</formula>
    </cfRule>
  </conditionalFormatting>
  <conditionalFormatting sqref="T11:T13">
    <cfRule type="expression" dxfId="0" priority="2">
      <formula>#REF!="TE + hint"</formula>
    </cfRule>
  </conditionalFormatting>
  <conditionalFormatting sqref="U11:U13">
    <cfRule type="expression" dxfId="0" priority="3">
      <formula>#REF!="TE + hint"</formula>
    </cfRule>
  </conditionalFormatting>
  <conditionalFormatting sqref="V11:V13">
    <cfRule type="expression" dxfId="0" priority="4">
      <formula>#REF!="TE + hint"</formula>
    </cfRule>
  </conditionalFormatting>
  <conditionalFormatting sqref="W11:W13">
    <cfRule type="expression" dxfId="0" priority="5">
      <formula>#REF!="TE + hint"</formula>
    </cfRule>
  </conditionalFormatting>
  <conditionalFormatting sqref="X11:X13">
    <cfRule type="expression" dxfId="0" priority="6">
      <formula>#REF!="TE + hint"</formula>
    </cfRule>
  </conditionalFormatting>
  <conditionalFormatting sqref="D11:D13">
    <cfRule type="cellIs" dxfId="4" priority="7" operator="equal">
      <formula>"JSON revisado"</formula>
    </cfRule>
  </conditionalFormatting>
  <conditionalFormatting sqref="D11:D13">
    <cfRule type="cellIs" dxfId="5" priority="8" operator="equal">
      <formula>"Pendiente de revisión"</formula>
    </cfRule>
  </conditionalFormatting>
  <conditionalFormatting sqref="D11:D13">
    <cfRule type="cellIs" dxfId="6" priority="9" operator="equal">
      <formula>"Ortografía+cast"</formula>
    </cfRule>
  </conditionalFormatting>
  <conditionalFormatting sqref="D11:D13">
    <cfRule type="cellIs" dxfId="7" priority="10" operator="equal">
      <formula>"JSON sin imagen"</formula>
    </cfRule>
  </conditionalFormatting>
  <conditionalFormatting sqref="D11:D13">
    <cfRule type="cellIs" dxfId="8" priority="11" operator="equal">
      <formula>"JSON con imagen"</formula>
    </cfRule>
  </conditionalFormatting>
  <conditionalFormatting sqref="D11:D13">
    <cfRule type="cellIs" dxfId="9" priority="12" operator="equal">
      <formula>"No hacer"</formula>
    </cfRule>
  </conditionalFormatting>
  <conditionalFormatting sqref="E11:E13">
    <cfRule type="cellIs" dxfId="10" priority="13" operator="equal">
      <formula>"Sí"</formula>
    </cfRule>
  </conditionalFormatting>
  <conditionalFormatting sqref="D11:D13">
    <cfRule type="cellIs" dxfId="11" priority="14" operator="equal">
      <formula>"Formato SPEACHY"</formula>
    </cfRule>
  </conditionalFormatting>
  <conditionalFormatting sqref="C11:C13">
    <cfRule type="cellIs" dxfId="1" priority="15" operator="equal">
      <formula>"Identificar"</formula>
    </cfRule>
  </conditionalFormatting>
  <conditionalFormatting sqref="C11:C13">
    <cfRule type="cellIs" dxfId="2" priority="16" operator="equal">
      <formula>"Evocar"</formula>
    </cfRule>
  </conditionalFormatting>
  <conditionalFormatting sqref="C11:C13">
    <cfRule type="cellIs" dxfId="3" priority="17" operator="equal">
      <formula>"Aplicar"</formula>
    </cfRule>
  </conditionalFormatting>
  <conditionalFormatting sqref="N11:N13">
    <cfRule type="expression" dxfId="0" priority="18">
      <formula>#REF!="Scaff"</formula>
    </cfRule>
  </conditionalFormatting>
  <conditionalFormatting sqref="O11:O13">
    <cfRule type="expression" dxfId="0" priority="19">
      <formula>#REF!="Scaff"</formula>
    </cfRule>
  </conditionalFormatting>
  <conditionalFormatting sqref="N8:N10">
    <cfRule type="expression" dxfId="0" priority="20">
      <formula>#REF!="Scaff"</formula>
    </cfRule>
  </conditionalFormatting>
  <conditionalFormatting sqref="E8:E10">
    <cfRule type="cellIs" dxfId="10" priority="21" operator="equal">
      <formula>"Sí"</formula>
    </cfRule>
  </conditionalFormatting>
  <conditionalFormatting sqref="D8:D10">
    <cfRule type="cellIs" dxfId="9" priority="22" operator="equal">
      <formula>"No hacer"</formula>
    </cfRule>
  </conditionalFormatting>
  <conditionalFormatting sqref="D8:D10">
    <cfRule type="cellIs" dxfId="8" priority="23" operator="equal">
      <formula>"JSON con imagen"</formula>
    </cfRule>
  </conditionalFormatting>
  <conditionalFormatting sqref="D8:D10">
    <cfRule type="cellIs" dxfId="7" priority="24" operator="equal">
      <formula>"JSON sin imagen"</formula>
    </cfRule>
  </conditionalFormatting>
  <conditionalFormatting sqref="D8:D10">
    <cfRule type="cellIs" dxfId="6" priority="25" operator="equal">
      <formula>"Ortografía+cast"</formula>
    </cfRule>
  </conditionalFormatting>
  <conditionalFormatting sqref="D8:D10">
    <cfRule type="cellIs" dxfId="5" priority="26" operator="equal">
      <formula>"Pendiente de revisión"</formula>
    </cfRule>
  </conditionalFormatting>
  <conditionalFormatting sqref="D8:D10">
    <cfRule type="cellIs" dxfId="4" priority="27" operator="equal">
      <formula>"JSON revisado"</formula>
    </cfRule>
  </conditionalFormatting>
  <conditionalFormatting sqref="D8:D10">
    <cfRule type="cellIs" dxfId="11" priority="28" operator="equal">
      <formula>"Formato SPEACHY"</formula>
    </cfRule>
  </conditionalFormatting>
  <conditionalFormatting sqref="U8:U10">
    <cfRule type="expression" dxfId="0" priority="29">
      <formula>#REF!="TE + hint"</formula>
    </cfRule>
  </conditionalFormatting>
  <conditionalFormatting sqref="T8:T10">
    <cfRule type="expression" dxfId="0" priority="30">
      <formula>#REF!="TE + hint"</formula>
    </cfRule>
  </conditionalFormatting>
  <conditionalFormatting sqref="R8:S10">
    <cfRule type="expression" dxfId="0" priority="31">
      <formula>#REF!="TE + hint"</formula>
    </cfRule>
  </conditionalFormatting>
  <conditionalFormatting sqref="X8:X10">
    <cfRule type="expression" dxfId="0" priority="32">
      <formula>#REF!="TE + hint"</formula>
    </cfRule>
  </conditionalFormatting>
  <conditionalFormatting sqref="W8:W10">
    <cfRule type="expression" dxfId="0" priority="33">
      <formula>#REF!="TE + hint"</formula>
    </cfRule>
  </conditionalFormatting>
  <conditionalFormatting sqref="V8:V10">
    <cfRule type="expression" dxfId="0" priority="34">
      <formula>#REF!="TE + hint"</formula>
    </cfRule>
  </conditionalFormatting>
  <conditionalFormatting sqref="O8:O10">
    <cfRule type="expression" dxfId="0" priority="35">
      <formula>#REF!="Scaff"</formula>
    </cfRule>
  </conditionalFormatting>
  <conditionalFormatting sqref="C8:C10">
    <cfRule type="cellIs" dxfId="3" priority="36" operator="equal">
      <formula>"Aplicar"</formula>
    </cfRule>
  </conditionalFormatting>
  <conditionalFormatting sqref="C8:C10">
    <cfRule type="cellIs" dxfId="2" priority="37" operator="equal">
      <formula>"Evocar"</formula>
    </cfRule>
  </conditionalFormatting>
  <conditionalFormatting sqref="C8:C10">
    <cfRule type="cellIs" dxfId="1" priority="38" operator="equal">
      <formula>"Identificar"</formula>
    </cfRule>
  </conditionalFormatting>
  <conditionalFormatting sqref="C1:C7 C14:C58">
    <cfRule type="cellIs" dxfId="1" priority="39" operator="equal">
      <formula>"Identificar"</formula>
    </cfRule>
  </conditionalFormatting>
  <conditionalFormatting sqref="C1:C7 C14:C58">
    <cfRule type="cellIs" dxfId="2" priority="40" operator="equal">
      <formula>"Evocar"</formula>
    </cfRule>
  </conditionalFormatting>
  <conditionalFormatting sqref="C1:C7 C14:C58">
    <cfRule type="cellIs" dxfId="3" priority="41" operator="equal">
      <formula>"Aplicar"</formula>
    </cfRule>
  </conditionalFormatting>
  <conditionalFormatting sqref="D1:D7 D14:D58">
    <cfRule type="cellIs" dxfId="13" priority="42" operator="equal">
      <formula>"JSON revisado"</formula>
    </cfRule>
  </conditionalFormatting>
  <conditionalFormatting sqref="D1:D7 D14:D58">
    <cfRule type="cellIs" dxfId="5" priority="43" operator="equal">
      <formula>"Pendiente de revisión"</formula>
    </cfRule>
  </conditionalFormatting>
  <conditionalFormatting sqref="D1:D7 D14:D58">
    <cfRule type="cellIs" dxfId="6" priority="44" operator="equal">
      <formula>"Ortografía+cast"</formula>
    </cfRule>
  </conditionalFormatting>
  <conditionalFormatting sqref="D1:D7 D14:D58">
    <cfRule type="cellIs" dxfId="14" priority="45" operator="equal">
      <formula>"JSON sin imagen"</formula>
    </cfRule>
  </conditionalFormatting>
  <conditionalFormatting sqref="D1:D7 D14:D58">
    <cfRule type="cellIs" dxfId="15" priority="46" operator="equal">
      <formula>"JSON con imagen"</formula>
    </cfRule>
  </conditionalFormatting>
  <conditionalFormatting sqref="D1:D7 D14:D58">
    <cfRule type="cellIs" dxfId="9" priority="47" operator="equal">
      <formula>"No hacer"</formula>
    </cfRule>
  </conditionalFormatting>
  <conditionalFormatting sqref="M2:M7 N3 M14:M58">
    <cfRule type="expression" dxfId="0" priority="48">
      <formula>L:L="Scaff"</formula>
    </cfRule>
  </conditionalFormatting>
  <conditionalFormatting sqref="N2:N7 N14:N58">
    <cfRule type="expression" dxfId="0" priority="49">
      <formula>L:L="Scaff"</formula>
    </cfRule>
  </conditionalFormatting>
  <conditionalFormatting sqref="Q2:Q7 Q14:Q58">
    <cfRule type="expression" dxfId="0" priority="50">
      <formula>L:L="TE + hint"</formula>
    </cfRule>
  </conditionalFormatting>
  <conditionalFormatting sqref="R2:R7 R14:R58">
    <cfRule type="expression" dxfId="0" priority="51">
      <formula>L:L="TE + hint"</formula>
    </cfRule>
  </conditionalFormatting>
  <conditionalFormatting sqref="S2:S7 S14:S58">
    <cfRule type="expression" dxfId="0" priority="52">
      <formula>L:L="TE + hint"</formula>
    </cfRule>
  </conditionalFormatting>
  <conditionalFormatting sqref="T2:T7 T14:T58">
    <cfRule type="expression" dxfId="0" priority="53">
      <formula>L:L="TE + hint"</formula>
    </cfRule>
  </conditionalFormatting>
  <conditionalFormatting sqref="U2:U7 U14:U58">
    <cfRule type="expression" dxfId="0" priority="54">
      <formula>L:L="TE + hint"</formula>
    </cfRule>
  </conditionalFormatting>
  <conditionalFormatting sqref="V2:V7 V14:V58">
    <cfRule type="expression" dxfId="0" priority="55">
      <formula>L:L="TE + hint"</formula>
    </cfRule>
  </conditionalFormatting>
  <conditionalFormatting sqref="AA2:AF7 AA14:AF58">
    <cfRule type="cellIs" dxfId="16" priority="56" operator="equal">
      <formula>"Total"</formula>
    </cfRule>
  </conditionalFormatting>
  <conditionalFormatting sqref="AA2:AF7 AA14:AF58">
    <cfRule type="cellIs" dxfId="17" priority="57" operator="equal">
      <formula>"Feedback"</formula>
    </cfRule>
  </conditionalFormatting>
  <dataValidations>
    <dataValidation type="list" allowBlank="1" sqref="E2:E58">
      <formula1>"Sí,No"</formula1>
    </dataValidation>
    <dataValidation type="list" allowBlank="1" sqref="AA2:AF7 AE8:AE13 AA14:AF58">
      <formula1>"Total,Feedback"</formula1>
    </dataValidation>
    <dataValidation type="list" allowBlank="1" sqref="L2:L7 M8:M13 L14:L58">
      <formula1>"TE + hint,Scaff"</formula1>
    </dataValidation>
    <dataValidation type="list" allowBlank="1" sqref="D8:D13">
      <formula1>"No hacer,Pendiente de revisión,Ortografía+cast,JSON sin imagen,JSON con imagen,JSON revisado,Formato SPEACHY"</formula1>
    </dataValidation>
    <dataValidation type="list" allowBlank="1" sqref="D2:D7 D14:D58">
      <formula1>"No hacer,Pendiente de revisión,Ortografía+cast,JSON sin imagen,JSON con imagen,JSON revisado"</formula1>
    </dataValidation>
    <dataValidation type="list" allowBlank="1" sqref="J11">
      <formula1>"Cloze math,Cloze with text,Drag and drop,Dropdown,Label image with drag and drop,Linking lines,Multiple choice,Order list,Single choice,True or false,Clock"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3.0"/>
    <col customWidth="1" min="6" max="6" width="37.63"/>
    <col customWidth="1" min="7" max="7" width="12.63"/>
    <col customWidth="1" min="8" max="8" width="17.13"/>
    <col customWidth="1" min="9" max="9" width="32.75"/>
    <col customWidth="1" min="10" max="10" width="18.88"/>
  </cols>
  <sheetData>
    <row r="1">
      <c r="A1" s="1" t="s">
        <v>2436</v>
      </c>
      <c r="B1" s="2" t="s">
        <v>1</v>
      </c>
      <c r="C1" s="1" t="s">
        <v>2437</v>
      </c>
      <c r="D1" s="59" t="s">
        <v>2438</v>
      </c>
      <c r="E1" s="59" t="s">
        <v>2439</v>
      </c>
      <c r="F1" s="60" t="s">
        <v>2440</v>
      </c>
      <c r="G1" s="61" t="s">
        <v>3</v>
      </c>
      <c r="H1" s="62" t="s">
        <v>2441</v>
      </c>
      <c r="I1" s="62" t="s">
        <v>2442</v>
      </c>
      <c r="J1" s="63" t="s">
        <v>2443</v>
      </c>
      <c r="K1" s="64" t="str">
        <f>CONCATENATE("Pendiente de dibujar: ",COUNTIF(G:G,"=Pendiente de dibujar"))</f>
        <v>Pendiente de dibujar: 6</v>
      </c>
      <c r="L1" s="65" t="str">
        <f>CONCATENATE("Pendiente de revisar: ",COUNTIF(G:G,"=Pendiente de revisar"))</f>
        <v>Pendiente de revisar: 0</v>
      </c>
      <c r="M1" s="66" t="str">
        <f>CONCATENATE("Pendiente de corrección: ",COUNTIF(G:G,"=Pendiente de corrección"))</f>
        <v>Pendiente de corrección: 6</v>
      </c>
      <c r="N1" s="67" t="str">
        <f>CONCATENATE("OK: ",COUNTIF(G:G,"=OK"))</f>
        <v>OK: 336</v>
      </c>
      <c r="O1" s="30"/>
      <c r="P1" s="30"/>
      <c r="Q1" s="30"/>
      <c r="R1" s="30"/>
      <c r="S1" s="30"/>
      <c r="T1" s="30"/>
      <c r="U1" s="30"/>
      <c r="V1" s="30"/>
      <c r="W1" s="30"/>
      <c r="X1" s="30"/>
    </row>
    <row r="2">
      <c r="A2" s="10" t="s">
        <v>2444</v>
      </c>
      <c r="B2" s="10" t="s">
        <v>2445</v>
      </c>
      <c r="C2" s="8"/>
      <c r="D2" s="8"/>
      <c r="E2" s="10"/>
      <c r="F2" s="68" t="s">
        <v>2446</v>
      </c>
      <c r="G2" s="69" t="s">
        <v>2447</v>
      </c>
      <c r="H2" s="10" t="s">
        <v>2448</v>
      </c>
      <c r="I2" s="70" t="s">
        <v>2449</v>
      </c>
      <c r="J2" s="71" t="s">
        <v>2450</v>
      </c>
      <c r="K2" s="30"/>
      <c r="L2" s="30"/>
      <c r="M2" s="30"/>
      <c r="N2" s="30"/>
      <c r="O2" s="30"/>
      <c r="P2" s="30"/>
      <c r="Q2" s="30"/>
      <c r="R2" s="30"/>
      <c r="S2" s="30"/>
      <c r="T2" s="30"/>
      <c r="U2" s="30"/>
      <c r="V2" s="30"/>
      <c r="W2" s="30"/>
      <c r="X2" s="30"/>
    </row>
    <row r="3">
      <c r="A3" s="10" t="s">
        <v>2444</v>
      </c>
      <c r="B3" s="10" t="s">
        <v>2445</v>
      </c>
      <c r="C3" s="8"/>
      <c r="D3" s="8"/>
      <c r="E3" s="18"/>
      <c r="F3" s="72" t="s">
        <v>2451</v>
      </c>
      <c r="G3" s="69" t="s">
        <v>2447</v>
      </c>
      <c r="H3" s="10" t="s">
        <v>2452</v>
      </c>
      <c r="I3" s="30"/>
      <c r="J3" s="71" t="s">
        <v>2453</v>
      </c>
      <c r="K3" s="30"/>
      <c r="L3" s="30"/>
      <c r="M3" s="30"/>
      <c r="N3" s="30"/>
      <c r="O3" s="30"/>
      <c r="P3" s="30"/>
      <c r="Q3" s="30"/>
      <c r="R3" s="30"/>
      <c r="S3" s="30"/>
      <c r="T3" s="30"/>
      <c r="U3" s="30"/>
      <c r="V3" s="30"/>
      <c r="W3" s="30"/>
      <c r="X3" s="30"/>
    </row>
    <row r="4">
      <c r="A4" s="10" t="s">
        <v>2444</v>
      </c>
      <c r="B4" s="10" t="s">
        <v>2445</v>
      </c>
      <c r="C4" s="8"/>
      <c r="D4" s="8"/>
      <c r="E4" s="10"/>
      <c r="F4" s="72" t="s">
        <v>2454</v>
      </c>
      <c r="G4" s="69" t="s">
        <v>2447</v>
      </c>
      <c r="H4" s="10" t="s">
        <v>2455</v>
      </c>
      <c r="I4" s="8"/>
      <c r="J4" s="71" t="s">
        <v>2456</v>
      </c>
      <c r="K4" s="30"/>
      <c r="L4" s="30"/>
      <c r="M4" s="30"/>
      <c r="N4" s="30"/>
      <c r="O4" s="30"/>
      <c r="P4" s="30"/>
      <c r="Q4" s="30"/>
      <c r="R4" s="30"/>
      <c r="S4" s="30"/>
      <c r="T4" s="30"/>
      <c r="U4" s="30"/>
      <c r="V4" s="30"/>
      <c r="W4" s="30"/>
      <c r="X4" s="30"/>
    </row>
    <row r="5">
      <c r="A5" s="10" t="s">
        <v>2457</v>
      </c>
      <c r="B5" s="10" t="s">
        <v>2458</v>
      </c>
      <c r="C5" s="8"/>
      <c r="D5" s="8"/>
      <c r="E5" s="18"/>
      <c r="F5" s="72" t="s">
        <v>2459</v>
      </c>
      <c r="G5" s="69" t="s">
        <v>2447</v>
      </c>
      <c r="H5" s="10" t="s">
        <v>2460</v>
      </c>
      <c r="I5" s="30"/>
      <c r="J5" s="49" t="s">
        <v>2461</v>
      </c>
      <c r="K5" s="30"/>
      <c r="L5" s="30"/>
      <c r="M5" s="30"/>
      <c r="N5" s="30"/>
      <c r="O5" s="30"/>
      <c r="P5" s="30"/>
      <c r="Q5" s="30"/>
      <c r="R5" s="30"/>
      <c r="S5" s="30"/>
      <c r="T5" s="30"/>
      <c r="U5" s="30"/>
      <c r="V5" s="30"/>
      <c r="W5" s="30"/>
      <c r="X5" s="30"/>
    </row>
    <row r="6">
      <c r="A6" s="10" t="s">
        <v>2457</v>
      </c>
      <c r="B6" s="10" t="s">
        <v>2458</v>
      </c>
      <c r="C6" s="8"/>
      <c r="D6" s="8"/>
      <c r="E6" s="18"/>
      <c r="F6" s="73" t="s">
        <v>2462</v>
      </c>
      <c r="G6" s="69" t="s">
        <v>2447</v>
      </c>
      <c r="H6" s="10" t="s">
        <v>2463</v>
      </c>
      <c r="I6" s="30"/>
      <c r="J6" s="49" t="s">
        <v>2464</v>
      </c>
      <c r="K6" s="30"/>
      <c r="L6" s="30"/>
      <c r="M6" s="30"/>
      <c r="N6" s="30"/>
      <c r="O6" s="30"/>
      <c r="P6" s="30"/>
      <c r="Q6" s="30"/>
      <c r="R6" s="30"/>
      <c r="S6" s="30"/>
      <c r="T6" s="30"/>
      <c r="U6" s="30"/>
      <c r="V6" s="30"/>
      <c r="W6" s="30"/>
      <c r="X6" s="30"/>
    </row>
    <row r="7">
      <c r="A7" s="10" t="s">
        <v>2457</v>
      </c>
      <c r="B7" s="10" t="s">
        <v>2458</v>
      </c>
      <c r="C7" s="8"/>
      <c r="D7" s="8"/>
      <c r="E7" s="18"/>
      <c r="F7" s="73" t="s">
        <v>2465</v>
      </c>
      <c r="G7" s="69" t="s">
        <v>2447</v>
      </c>
      <c r="H7" s="10" t="s">
        <v>2466</v>
      </c>
      <c r="I7" s="30"/>
      <c r="J7" s="49" t="s">
        <v>2467</v>
      </c>
      <c r="K7" s="30"/>
      <c r="L7" s="30"/>
      <c r="M7" s="30"/>
      <c r="N7" s="30"/>
      <c r="O7" s="30"/>
      <c r="P7" s="30"/>
      <c r="Q7" s="30"/>
      <c r="R7" s="30"/>
      <c r="S7" s="30"/>
      <c r="T7" s="30"/>
      <c r="U7" s="30"/>
      <c r="V7" s="30"/>
      <c r="W7" s="30"/>
      <c r="X7" s="30"/>
    </row>
    <row r="8">
      <c r="A8" s="10" t="s">
        <v>2457</v>
      </c>
      <c r="B8" s="10" t="s">
        <v>2458</v>
      </c>
      <c r="C8" s="8"/>
      <c r="D8" s="8"/>
      <c r="E8" s="18"/>
      <c r="F8" s="72" t="s">
        <v>2468</v>
      </c>
      <c r="G8" s="69" t="s">
        <v>2447</v>
      </c>
      <c r="H8" s="10" t="s">
        <v>2469</v>
      </c>
      <c r="I8" s="30"/>
      <c r="J8" s="49" t="s">
        <v>2470</v>
      </c>
      <c r="K8" s="30"/>
      <c r="L8" s="30"/>
      <c r="M8" s="30"/>
      <c r="N8" s="30"/>
      <c r="O8" s="30"/>
      <c r="P8" s="30"/>
      <c r="Q8" s="30"/>
      <c r="R8" s="30"/>
      <c r="S8" s="30"/>
      <c r="T8" s="30"/>
      <c r="U8" s="30"/>
      <c r="V8" s="30"/>
      <c r="W8" s="30"/>
      <c r="X8" s="30"/>
    </row>
    <row r="9">
      <c r="A9" s="10" t="s">
        <v>2457</v>
      </c>
      <c r="B9" s="10" t="s">
        <v>2458</v>
      </c>
      <c r="C9" s="8"/>
      <c r="D9" s="8"/>
      <c r="E9" s="18"/>
      <c r="F9" s="72" t="s">
        <v>2471</v>
      </c>
      <c r="G9" s="69" t="s">
        <v>2447</v>
      </c>
      <c r="H9" s="10" t="s">
        <v>2472</v>
      </c>
      <c r="I9" s="30"/>
      <c r="J9" s="49" t="s">
        <v>2473</v>
      </c>
      <c r="K9" s="30"/>
      <c r="L9" s="30"/>
      <c r="M9" s="30"/>
      <c r="N9" s="30"/>
      <c r="O9" s="30"/>
      <c r="P9" s="30"/>
      <c r="Q9" s="30"/>
      <c r="R9" s="30"/>
      <c r="S9" s="30"/>
      <c r="T9" s="30"/>
      <c r="U9" s="30"/>
      <c r="V9" s="30"/>
      <c r="W9" s="30"/>
      <c r="X9" s="30"/>
    </row>
    <row r="10">
      <c r="A10" s="10" t="s">
        <v>2474</v>
      </c>
      <c r="B10" s="10" t="s">
        <v>2458</v>
      </c>
      <c r="C10" s="8"/>
      <c r="D10" s="8"/>
      <c r="E10" s="18"/>
      <c r="F10" s="72" t="s">
        <v>2475</v>
      </c>
      <c r="G10" s="69" t="s">
        <v>2447</v>
      </c>
      <c r="H10" s="10" t="s">
        <v>2476</v>
      </c>
      <c r="I10" s="30"/>
      <c r="J10" s="74" t="s">
        <v>2477</v>
      </c>
      <c r="K10" s="30"/>
      <c r="L10" s="30"/>
      <c r="M10" s="30"/>
      <c r="N10" s="30"/>
      <c r="O10" s="30"/>
      <c r="P10" s="30"/>
      <c r="Q10" s="30"/>
      <c r="R10" s="30"/>
      <c r="S10" s="30"/>
      <c r="T10" s="30"/>
      <c r="U10" s="30"/>
      <c r="V10" s="30"/>
      <c r="W10" s="30"/>
      <c r="X10" s="30"/>
    </row>
    <row r="11">
      <c r="A11" s="10" t="s">
        <v>2474</v>
      </c>
      <c r="B11" s="10" t="s">
        <v>2458</v>
      </c>
      <c r="C11" s="8"/>
      <c r="D11" s="8"/>
      <c r="E11" s="18"/>
      <c r="F11" s="72" t="s">
        <v>2478</v>
      </c>
      <c r="G11" s="69" t="s">
        <v>2447</v>
      </c>
      <c r="H11" s="10" t="s">
        <v>2479</v>
      </c>
      <c r="I11" s="30"/>
      <c r="J11" s="74" t="s">
        <v>2480</v>
      </c>
      <c r="K11" s="30"/>
      <c r="L11" s="30"/>
      <c r="M11" s="30"/>
      <c r="N11" s="30"/>
      <c r="O11" s="30"/>
      <c r="P11" s="30"/>
      <c r="Q11" s="30"/>
      <c r="R11" s="30"/>
      <c r="S11" s="30"/>
      <c r="T11" s="30"/>
      <c r="U11" s="30"/>
      <c r="V11" s="30"/>
      <c r="W11" s="30"/>
      <c r="X11" s="30"/>
    </row>
    <row r="12">
      <c r="A12" s="10" t="s">
        <v>2474</v>
      </c>
      <c r="B12" s="10" t="s">
        <v>2458</v>
      </c>
      <c r="C12" s="8"/>
      <c r="D12" s="8"/>
      <c r="E12" s="18"/>
      <c r="F12" s="72" t="s">
        <v>2481</v>
      </c>
      <c r="G12" s="69" t="s">
        <v>2447</v>
      </c>
      <c r="H12" s="10" t="s">
        <v>2482</v>
      </c>
      <c r="I12" s="30"/>
      <c r="J12" s="74" t="s">
        <v>2483</v>
      </c>
      <c r="K12" s="30"/>
      <c r="L12" s="30"/>
      <c r="M12" s="30"/>
      <c r="N12" s="30"/>
      <c r="O12" s="30"/>
      <c r="P12" s="30"/>
      <c r="Q12" s="30"/>
      <c r="R12" s="30"/>
      <c r="S12" s="30"/>
      <c r="T12" s="30"/>
      <c r="U12" s="30"/>
      <c r="V12" s="30"/>
      <c r="W12" s="30"/>
      <c r="X12" s="30"/>
    </row>
    <row r="13">
      <c r="A13" s="10" t="s">
        <v>2474</v>
      </c>
      <c r="B13" s="10" t="s">
        <v>2458</v>
      </c>
      <c r="C13" s="8"/>
      <c r="D13" s="8"/>
      <c r="E13" s="18"/>
      <c r="F13" s="72" t="s">
        <v>2484</v>
      </c>
      <c r="G13" s="69" t="s">
        <v>2447</v>
      </c>
      <c r="H13" s="10" t="s">
        <v>2485</v>
      </c>
      <c r="I13" s="30"/>
      <c r="J13" s="74" t="s">
        <v>2486</v>
      </c>
      <c r="K13" s="30"/>
      <c r="L13" s="30"/>
      <c r="M13" s="30"/>
      <c r="N13" s="30"/>
      <c r="O13" s="30"/>
      <c r="P13" s="30"/>
      <c r="Q13" s="30"/>
      <c r="R13" s="30"/>
      <c r="S13" s="30"/>
      <c r="T13" s="30"/>
      <c r="U13" s="30"/>
      <c r="V13" s="30"/>
      <c r="W13" s="30"/>
      <c r="X13" s="30"/>
    </row>
    <row r="14">
      <c r="A14" s="10" t="s">
        <v>2474</v>
      </c>
      <c r="B14" s="10" t="s">
        <v>2458</v>
      </c>
      <c r="C14" s="8"/>
      <c r="D14" s="8"/>
      <c r="E14" s="18"/>
      <c r="F14" s="72" t="s">
        <v>2487</v>
      </c>
      <c r="G14" s="69" t="s">
        <v>2447</v>
      </c>
      <c r="H14" s="10" t="s">
        <v>2488</v>
      </c>
      <c r="I14" s="30"/>
      <c r="J14" s="74" t="s">
        <v>2489</v>
      </c>
      <c r="K14" s="30"/>
      <c r="L14" s="30"/>
      <c r="M14" s="30"/>
      <c r="N14" s="30"/>
      <c r="O14" s="30"/>
      <c r="P14" s="30"/>
      <c r="Q14" s="30"/>
      <c r="R14" s="30"/>
      <c r="S14" s="30"/>
      <c r="T14" s="30"/>
      <c r="U14" s="30"/>
      <c r="V14" s="30"/>
      <c r="W14" s="30"/>
      <c r="X14" s="30"/>
    </row>
    <row r="15">
      <c r="A15" s="10" t="s">
        <v>2490</v>
      </c>
      <c r="B15" s="10" t="s">
        <v>2491</v>
      </c>
      <c r="C15" s="8"/>
      <c r="D15" s="8"/>
      <c r="E15" s="18"/>
      <c r="F15" s="72" t="s">
        <v>2492</v>
      </c>
      <c r="G15" s="69" t="s">
        <v>2447</v>
      </c>
      <c r="H15" s="10" t="s">
        <v>2493</v>
      </c>
      <c r="I15" s="30"/>
      <c r="J15" s="49" t="s">
        <v>2494</v>
      </c>
      <c r="K15" s="30"/>
      <c r="L15" s="30"/>
      <c r="M15" s="30"/>
      <c r="N15" s="30"/>
      <c r="O15" s="30"/>
      <c r="P15" s="30"/>
      <c r="Q15" s="30"/>
      <c r="R15" s="30"/>
      <c r="S15" s="30"/>
      <c r="T15" s="30"/>
      <c r="U15" s="30"/>
      <c r="V15" s="30"/>
      <c r="W15" s="30"/>
      <c r="X15" s="30"/>
    </row>
    <row r="16">
      <c r="A16" s="10" t="s">
        <v>2495</v>
      </c>
      <c r="B16" s="10" t="s">
        <v>2491</v>
      </c>
      <c r="C16" s="8"/>
      <c r="D16" s="8"/>
      <c r="E16" s="18"/>
      <c r="F16" s="72" t="s">
        <v>2496</v>
      </c>
      <c r="G16" s="69" t="s">
        <v>2447</v>
      </c>
      <c r="H16" s="10" t="s">
        <v>2497</v>
      </c>
      <c r="I16" s="8"/>
      <c r="J16" s="49" t="s">
        <v>2498</v>
      </c>
      <c r="K16" s="30"/>
      <c r="L16" s="30"/>
      <c r="M16" s="30"/>
      <c r="N16" s="30"/>
      <c r="O16" s="30"/>
      <c r="P16" s="30"/>
      <c r="Q16" s="30"/>
      <c r="R16" s="30"/>
      <c r="S16" s="30"/>
      <c r="T16" s="30"/>
      <c r="U16" s="30"/>
      <c r="V16" s="30"/>
      <c r="W16" s="30"/>
      <c r="X16" s="30"/>
    </row>
    <row r="17">
      <c r="A17" s="10" t="s">
        <v>2499</v>
      </c>
      <c r="B17" s="6" t="s">
        <v>2458</v>
      </c>
      <c r="C17" s="8"/>
      <c r="D17" s="8"/>
      <c r="E17" s="18"/>
      <c r="F17" s="75" t="s">
        <v>2500</v>
      </c>
      <c r="G17" s="69" t="s">
        <v>2447</v>
      </c>
      <c r="H17" s="10" t="s">
        <v>2501</v>
      </c>
      <c r="I17" s="8" t="s">
        <v>2502</v>
      </c>
      <c r="J17" s="76" t="s">
        <v>2503</v>
      </c>
      <c r="K17" s="30"/>
      <c r="L17" s="30"/>
      <c r="M17" s="30"/>
      <c r="N17" s="30"/>
      <c r="O17" s="30"/>
      <c r="P17" s="30"/>
      <c r="Q17" s="30"/>
      <c r="R17" s="30"/>
      <c r="S17" s="30"/>
      <c r="T17" s="30"/>
      <c r="U17" s="30"/>
      <c r="V17" s="30"/>
      <c r="W17" s="30"/>
      <c r="X17" s="30"/>
    </row>
    <row r="18">
      <c r="A18" s="10" t="s">
        <v>2504</v>
      </c>
      <c r="B18" s="6" t="s">
        <v>2458</v>
      </c>
      <c r="C18" s="8"/>
      <c r="D18" s="8"/>
      <c r="E18" s="10"/>
      <c r="F18" s="77" t="s">
        <v>2505</v>
      </c>
      <c r="G18" s="69" t="s">
        <v>2447</v>
      </c>
      <c r="H18" s="10" t="s">
        <v>2506</v>
      </c>
      <c r="I18" s="8" t="s">
        <v>2507</v>
      </c>
      <c r="J18" s="76" t="s">
        <v>2508</v>
      </c>
      <c r="K18" s="30"/>
      <c r="L18" s="30"/>
      <c r="M18" s="30"/>
      <c r="N18" s="30"/>
      <c r="O18" s="30"/>
      <c r="P18" s="30"/>
      <c r="Q18" s="30"/>
      <c r="R18" s="30"/>
      <c r="S18" s="30"/>
      <c r="T18" s="30"/>
      <c r="U18" s="30"/>
      <c r="V18" s="30"/>
      <c r="W18" s="30"/>
      <c r="X18" s="30"/>
    </row>
    <row r="19">
      <c r="A19" s="10" t="s">
        <v>2509</v>
      </c>
      <c r="B19" s="6" t="s">
        <v>2458</v>
      </c>
      <c r="C19" s="8"/>
      <c r="D19" s="8"/>
      <c r="E19" s="18"/>
      <c r="F19" s="78" t="s">
        <v>2510</v>
      </c>
      <c r="G19" s="69" t="s">
        <v>2447</v>
      </c>
      <c r="H19" s="10" t="s">
        <v>2511</v>
      </c>
      <c r="I19" s="30"/>
      <c r="J19" s="76" t="s">
        <v>2512</v>
      </c>
      <c r="K19" s="30"/>
      <c r="L19" s="30"/>
      <c r="M19" s="30"/>
      <c r="N19" s="30"/>
      <c r="O19" s="30"/>
      <c r="P19" s="30"/>
      <c r="Q19" s="30"/>
      <c r="R19" s="30"/>
      <c r="S19" s="30"/>
      <c r="T19" s="30"/>
      <c r="U19" s="30"/>
      <c r="V19" s="30"/>
      <c r="W19" s="30"/>
      <c r="X19" s="30"/>
    </row>
    <row r="20">
      <c r="A20" s="10" t="s">
        <v>2513</v>
      </c>
      <c r="B20" s="10" t="s">
        <v>2514</v>
      </c>
      <c r="C20" s="8"/>
      <c r="D20" s="8"/>
      <c r="E20" s="18"/>
      <c r="F20" s="79" t="s">
        <v>2515</v>
      </c>
      <c r="G20" s="69" t="s">
        <v>2447</v>
      </c>
      <c r="H20" s="10" t="s">
        <v>2516</v>
      </c>
      <c r="I20" s="8"/>
      <c r="J20" s="71" t="s">
        <v>2517</v>
      </c>
      <c r="K20" s="30"/>
      <c r="L20" s="30"/>
      <c r="M20" s="30"/>
      <c r="N20" s="30"/>
      <c r="O20" s="30"/>
      <c r="P20" s="30"/>
      <c r="Q20" s="30"/>
      <c r="R20" s="30"/>
      <c r="S20" s="30"/>
      <c r="T20" s="30"/>
      <c r="U20" s="30"/>
      <c r="V20" s="30"/>
      <c r="W20" s="30"/>
      <c r="X20" s="30"/>
    </row>
    <row r="21">
      <c r="A21" s="10" t="s">
        <v>2513</v>
      </c>
      <c r="B21" s="10" t="s">
        <v>2514</v>
      </c>
      <c r="C21" s="8"/>
      <c r="D21" s="8"/>
      <c r="E21" s="18"/>
      <c r="F21" s="79" t="s">
        <v>2518</v>
      </c>
      <c r="G21" s="69" t="s">
        <v>2447</v>
      </c>
      <c r="H21" s="80" t="s">
        <v>2519</v>
      </c>
      <c r="I21" s="8"/>
      <c r="J21" s="71" t="s">
        <v>2520</v>
      </c>
      <c r="K21" s="30"/>
      <c r="L21" s="30"/>
      <c r="M21" s="30"/>
      <c r="N21" s="30"/>
      <c r="O21" s="30"/>
      <c r="P21" s="30"/>
      <c r="Q21" s="30"/>
      <c r="R21" s="30"/>
      <c r="S21" s="30"/>
      <c r="T21" s="30"/>
      <c r="U21" s="30"/>
      <c r="V21" s="30"/>
      <c r="W21" s="30"/>
      <c r="X21" s="30"/>
    </row>
    <row r="22">
      <c r="A22" s="10" t="s">
        <v>2521</v>
      </c>
      <c r="B22" s="10" t="s">
        <v>2514</v>
      </c>
      <c r="C22" s="8"/>
      <c r="D22" s="8"/>
      <c r="E22" s="18"/>
      <c r="F22" s="79" t="s">
        <v>2522</v>
      </c>
      <c r="G22" s="69" t="s">
        <v>2447</v>
      </c>
      <c r="H22" s="10" t="s">
        <v>2523</v>
      </c>
      <c r="I22" s="8"/>
      <c r="J22" s="71" t="s">
        <v>2524</v>
      </c>
      <c r="K22" s="30"/>
      <c r="L22" s="30"/>
      <c r="M22" s="30"/>
      <c r="N22" s="30"/>
      <c r="O22" s="30"/>
      <c r="P22" s="30"/>
      <c r="Q22" s="30"/>
      <c r="R22" s="30"/>
      <c r="S22" s="30"/>
      <c r="T22" s="30"/>
      <c r="U22" s="30"/>
      <c r="V22" s="30"/>
      <c r="W22" s="30"/>
      <c r="X22" s="30"/>
    </row>
    <row r="23">
      <c r="A23" s="10" t="s">
        <v>2521</v>
      </c>
      <c r="B23" s="10" t="s">
        <v>2514</v>
      </c>
      <c r="C23" s="8"/>
      <c r="D23" s="8"/>
      <c r="E23" s="18"/>
      <c r="F23" s="81" t="s">
        <v>2525</v>
      </c>
      <c r="G23" s="69" t="s">
        <v>2447</v>
      </c>
      <c r="H23" s="80" t="s">
        <v>2526</v>
      </c>
      <c r="I23" s="8"/>
      <c r="J23" s="71" t="s">
        <v>2527</v>
      </c>
      <c r="K23" s="30"/>
      <c r="L23" s="30"/>
      <c r="M23" s="30"/>
      <c r="N23" s="30"/>
      <c r="O23" s="30"/>
      <c r="P23" s="30"/>
      <c r="Q23" s="30"/>
      <c r="R23" s="30"/>
      <c r="S23" s="30"/>
      <c r="T23" s="30"/>
      <c r="U23" s="30"/>
      <c r="V23" s="30"/>
      <c r="W23" s="30"/>
      <c r="X23" s="30"/>
    </row>
    <row r="24">
      <c r="A24" s="10" t="s">
        <v>2528</v>
      </c>
      <c r="B24" s="10" t="s">
        <v>2514</v>
      </c>
      <c r="C24" s="8"/>
      <c r="D24" s="8"/>
      <c r="E24" s="18"/>
      <c r="F24" s="79" t="s">
        <v>2529</v>
      </c>
      <c r="G24" s="69" t="s">
        <v>2447</v>
      </c>
      <c r="H24" s="10" t="s">
        <v>2530</v>
      </c>
      <c r="I24" s="30"/>
      <c r="J24" s="71" t="s">
        <v>2531</v>
      </c>
      <c r="K24" s="30"/>
      <c r="L24" s="30"/>
      <c r="M24" s="30"/>
      <c r="N24" s="30"/>
      <c r="O24" s="30"/>
      <c r="P24" s="30"/>
      <c r="Q24" s="30"/>
      <c r="R24" s="30"/>
      <c r="S24" s="30"/>
      <c r="T24" s="30"/>
      <c r="U24" s="30"/>
      <c r="V24" s="30"/>
      <c r="W24" s="30"/>
      <c r="X24" s="30"/>
    </row>
    <row r="25">
      <c r="A25" s="10" t="s">
        <v>2528</v>
      </c>
      <c r="B25" s="10" t="s">
        <v>2514</v>
      </c>
      <c r="C25" s="8"/>
      <c r="D25" s="8"/>
      <c r="E25" s="18"/>
      <c r="F25" s="79" t="s">
        <v>2532</v>
      </c>
      <c r="G25" s="69" t="s">
        <v>2447</v>
      </c>
      <c r="H25" s="10" t="s">
        <v>2533</v>
      </c>
      <c r="I25" s="30"/>
      <c r="J25" s="71" t="s">
        <v>2534</v>
      </c>
      <c r="K25" s="30"/>
      <c r="L25" s="30"/>
      <c r="M25" s="30"/>
      <c r="N25" s="30"/>
      <c r="O25" s="30"/>
      <c r="P25" s="30"/>
      <c r="Q25" s="30"/>
      <c r="R25" s="30"/>
      <c r="S25" s="30"/>
      <c r="T25" s="30"/>
      <c r="U25" s="30"/>
      <c r="V25" s="30"/>
      <c r="W25" s="30"/>
      <c r="X25" s="30"/>
    </row>
    <row r="26">
      <c r="A26" s="10" t="s">
        <v>2535</v>
      </c>
      <c r="B26" s="10" t="s">
        <v>2514</v>
      </c>
      <c r="C26" s="8"/>
      <c r="D26" s="8"/>
      <c r="E26" s="18"/>
      <c r="F26" s="77" t="s">
        <v>2536</v>
      </c>
      <c r="G26" s="69" t="s">
        <v>2447</v>
      </c>
      <c r="H26" s="10" t="s">
        <v>2537</v>
      </c>
      <c r="I26" s="30"/>
      <c r="J26" s="76" t="s">
        <v>2538</v>
      </c>
      <c r="K26" s="30"/>
      <c r="L26" s="30"/>
      <c r="M26" s="30"/>
      <c r="N26" s="30"/>
      <c r="O26" s="30"/>
      <c r="P26" s="30"/>
      <c r="Q26" s="30"/>
      <c r="R26" s="30"/>
      <c r="S26" s="30"/>
      <c r="T26" s="30"/>
      <c r="U26" s="30"/>
      <c r="V26" s="30"/>
      <c r="W26" s="30"/>
      <c r="X26" s="30"/>
    </row>
    <row r="27">
      <c r="A27" s="10" t="s">
        <v>2535</v>
      </c>
      <c r="B27" s="10" t="s">
        <v>2514</v>
      </c>
      <c r="C27" s="8"/>
      <c r="D27" s="8"/>
      <c r="E27" s="18"/>
      <c r="F27" s="77" t="s">
        <v>2539</v>
      </c>
      <c r="G27" s="69" t="s">
        <v>2447</v>
      </c>
      <c r="H27" s="80" t="s">
        <v>2540</v>
      </c>
      <c r="I27" s="30"/>
      <c r="J27" s="76" t="s">
        <v>2541</v>
      </c>
      <c r="K27" s="30"/>
      <c r="L27" s="30"/>
      <c r="M27" s="30"/>
      <c r="N27" s="30"/>
      <c r="O27" s="30"/>
      <c r="P27" s="30"/>
      <c r="Q27" s="30"/>
      <c r="R27" s="30"/>
      <c r="S27" s="30"/>
      <c r="T27" s="30"/>
      <c r="U27" s="30"/>
      <c r="V27" s="30"/>
      <c r="W27" s="30"/>
      <c r="X27" s="30"/>
    </row>
    <row r="28">
      <c r="A28" s="10" t="s">
        <v>2542</v>
      </c>
      <c r="B28" s="10" t="s">
        <v>2514</v>
      </c>
      <c r="C28" s="8"/>
      <c r="D28" s="8"/>
      <c r="E28" s="18"/>
      <c r="F28" s="77" t="s">
        <v>2543</v>
      </c>
      <c r="G28" s="69" t="s">
        <v>2447</v>
      </c>
      <c r="H28" s="10" t="s">
        <v>2544</v>
      </c>
      <c r="I28" s="70"/>
      <c r="J28" s="71" t="s">
        <v>2545</v>
      </c>
      <c r="K28" s="30"/>
      <c r="L28" s="30"/>
      <c r="M28" s="30"/>
      <c r="N28" s="30"/>
      <c r="O28" s="30"/>
      <c r="P28" s="30"/>
      <c r="Q28" s="30"/>
      <c r="R28" s="30"/>
      <c r="S28" s="30"/>
      <c r="T28" s="30"/>
      <c r="U28" s="30"/>
      <c r="V28" s="30"/>
      <c r="W28" s="30"/>
      <c r="X28" s="30"/>
    </row>
    <row r="29">
      <c r="A29" s="10" t="s">
        <v>2542</v>
      </c>
      <c r="B29" s="10" t="s">
        <v>2514</v>
      </c>
      <c r="C29" s="8"/>
      <c r="D29" s="8"/>
      <c r="E29" s="18"/>
      <c r="F29" s="77" t="s">
        <v>2546</v>
      </c>
      <c r="G29" s="69" t="s">
        <v>2447</v>
      </c>
      <c r="H29" s="80" t="s">
        <v>2547</v>
      </c>
      <c r="I29" s="70"/>
      <c r="J29" s="71" t="s">
        <v>2548</v>
      </c>
      <c r="K29" s="30"/>
      <c r="L29" s="30"/>
      <c r="M29" s="30"/>
      <c r="N29" s="30"/>
      <c r="O29" s="30"/>
      <c r="P29" s="30"/>
      <c r="Q29" s="30"/>
      <c r="R29" s="30"/>
      <c r="S29" s="30"/>
      <c r="T29" s="30"/>
      <c r="U29" s="30"/>
      <c r="V29" s="30"/>
      <c r="W29" s="30"/>
      <c r="X29" s="30"/>
    </row>
    <row r="30">
      <c r="A30" s="10" t="s">
        <v>2549</v>
      </c>
      <c r="B30" s="10" t="s">
        <v>2514</v>
      </c>
      <c r="C30" s="8"/>
      <c r="D30" s="8"/>
      <c r="E30" s="18"/>
      <c r="F30" s="77" t="s">
        <v>2550</v>
      </c>
      <c r="G30" s="69" t="s">
        <v>2447</v>
      </c>
      <c r="H30" s="10" t="s">
        <v>2551</v>
      </c>
      <c r="I30" s="30"/>
      <c r="J30" s="76" t="s">
        <v>2552</v>
      </c>
      <c r="K30" s="30"/>
      <c r="L30" s="30"/>
      <c r="M30" s="30"/>
      <c r="N30" s="30"/>
      <c r="O30" s="30"/>
      <c r="P30" s="30"/>
      <c r="Q30" s="30"/>
      <c r="R30" s="30"/>
      <c r="S30" s="30"/>
      <c r="T30" s="30"/>
      <c r="U30" s="30"/>
      <c r="V30" s="30"/>
      <c r="W30" s="30"/>
      <c r="X30" s="30"/>
    </row>
    <row r="31">
      <c r="A31" s="10" t="s">
        <v>2549</v>
      </c>
      <c r="B31" s="10" t="s">
        <v>2514</v>
      </c>
      <c r="C31" s="8"/>
      <c r="D31" s="8"/>
      <c r="E31" s="18"/>
      <c r="F31" s="77" t="s">
        <v>2553</v>
      </c>
      <c r="G31" s="69" t="s">
        <v>2447</v>
      </c>
      <c r="H31" s="8" t="s">
        <v>2554</v>
      </c>
      <c r="I31" s="30"/>
      <c r="J31" s="76" t="s">
        <v>2555</v>
      </c>
      <c r="K31" s="30"/>
      <c r="L31" s="30"/>
      <c r="M31" s="30"/>
      <c r="N31" s="30"/>
      <c r="O31" s="30"/>
      <c r="P31" s="30"/>
      <c r="Q31" s="30"/>
      <c r="R31" s="30"/>
      <c r="S31" s="30"/>
      <c r="T31" s="30"/>
      <c r="U31" s="30"/>
      <c r="V31" s="30"/>
      <c r="W31" s="30"/>
      <c r="X31" s="30"/>
    </row>
    <row r="32">
      <c r="A32" s="10" t="s">
        <v>2556</v>
      </c>
      <c r="B32" s="10" t="s">
        <v>2557</v>
      </c>
      <c r="C32" s="8"/>
      <c r="D32" s="8"/>
      <c r="E32" s="18"/>
      <c r="F32" s="77" t="s">
        <v>2558</v>
      </c>
      <c r="G32" s="69" t="s">
        <v>2447</v>
      </c>
      <c r="H32" s="10" t="s">
        <v>2559</v>
      </c>
      <c r="I32" s="30"/>
      <c r="J32" s="76" t="s">
        <v>2560</v>
      </c>
      <c r="K32" s="30"/>
      <c r="L32" s="30"/>
      <c r="M32" s="30"/>
      <c r="N32" s="30"/>
      <c r="O32" s="30"/>
      <c r="P32" s="30"/>
      <c r="Q32" s="30"/>
      <c r="R32" s="30"/>
      <c r="S32" s="30"/>
      <c r="T32" s="30"/>
      <c r="U32" s="30"/>
      <c r="V32" s="30"/>
      <c r="W32" s="30"/>
      <c r="X32" s="30"/>
    </row>
    <row r="33">
      <c r="A33" s="10" t="s">
        <v>2556</v>
      </c>
      <c r="B33" s="10" t="s">
        <v>2557</v>
      </c>
      <c r="C33" s="8"/>
      <c r="D33" s="8"/>
      <c r="E33" s="18"/>
      <c r="F33" s="77" t="s">
        <v>2561</v>
      </c>
      <c r="G33" s="69" t="s">
        <v>2447</v>
      </c>
      <c r="H33" s="10" t="s">
        <v>2562</v>
      </c>
      <c r="I33" s="30"/>
      <c r="J33" s="76" t="s">
        <v>2563</v>
      </c>
      <c r="K33" s="30"/>
      <c r="L33" s="30"/>
      <c r="M33" s="30"/>
      <c r="N33" s="30"/>
      <c r="O33" s="30"/>
      <c r="P33" s="30"/>
      <c r="Q33" s="30"/>
      <c r="R33" s="30"/>
      <c r="S33" s="30"/>
      <c r="T33" s="30"/>
      <c r="U33" s="30"/>
      <c r="V33" s="30"/>
      <c r="W33" s="30"/>
      <c r="X33" s="30"/>
    </row>
    <row r="34">
      <c r="A34" s="10" t="s">
        <v>2556</v>
      </c>
      <c r="B34" s="10" t="s">
        <v>2557</v>
      </c>
      <c r="C34" s="8"/>
      <c r="D34" s="8"/>
      <c r="E34" s="18"/>
      <c r="F34" s="77" t="s">
        <v>2564</v>
      </c>
      <c r="G34" s="69" t="s">
        <v>2447</v>
      </c>
      <c r="H34" s="10" t="s">
        <v>2565</v>
      </c>
      <c r="I34" s="30"/>
      <c r="J34" s="76" t="s">
        <v>2566</v>
      </c>
      <c r="K34" s="30"/>
      <c r="L34" s="30"/>
      <c r="M34" s="30"/>
      <c r="N34" s="30"/>
      <c r="O34" s="30"/>
      <c r="P34" s="30"/>
      <c r="Q34" s="30"/>
      <c r="R34" s="30"/>
      <c r="S34" s="30"/>
      <c r="T34" s="30"/>
      <c r="U34" s="30"/>
      <c r="V34" s="30"/>
      <c r="W34" s="30"/>
      <c r="X34" s="30"/>
    </row>
    <row r="35">
      <c r="A35" s="10" t="s">
        <v>2556</v>
      </c>
      <c r="B35" s="10" t="s">
        <v>2557</v>
      </c>
      <c r="C35" s="8"/>
      <c r="D35" s="8"/>
      <c r="E35" s="18"/>
      <c r="F35" s="77" t="s">
        <v>2567</v>
      </c>
      <c r="G35" s="69" t="s">
        <v>2447</v>
      </c>
      <c r="H35" s="10" t="s">
        <v>2568</v>
      </c>
      <c r="I35" s="30"/>
      <c r="J35" s="76" t="s">
        <v>2569</v>
      </c>
      <c r="K35" s="30"/>
      <c r="L35" s="30"/>
      <c r="M35" s="30"/>
      <c r="N35" s="30"/>
      <c r="O35" s="30"/>
      <c r="P35" s="30"/>
      <c r="Q35" s="30"/>
      <c r="R35" s="30"/>
      <c r="S35" s="30"/>
      <c r="T35" s="30"/>
      <c r="U35" s="30"/>
      <c r="V35" s="30"/>
      <c r="W35" s="30"/>
      <c r="X35" s="30"/>
    </row>
    <row r="36">
      <c r="A36" s="10" t="s">
        <v>2556</v>
      </c>
      <c r="B36" s="10" t="s">
        <v>2557</v>
      </c>
      <c r="C36" s="8"/>
      <c r="D36" s="8"/>
      <c r="E36" s="18"/>
      <c r="F36" s="77" t="s">
        <v>2570</v>
      </c>
      <c r="G36" s="69" t="s">
        <v>2447</v>
      </c>
      <c r="H36" s="10" t="s">
        <v>2571</v>
      </c>
      <c r="I36" s="30"/>
      <c r="J36" s="76" t="s">
        <v>2572</v>
      </c>
      <c r="K36" s="30"/>
      <c r="L36" s="30"/>
      <c r="M36" s="30"/>
      <c r="N36" s="30"/>
      <c r="O36" s="30"/>
      <c r="P36" s="30"/>
      <c r="Q36" s="30"/>
      <c r="R36" s="30"/>
      <c r="S36" s="30"/>
      <c r="T36" s="30"/>
      <c r="U36" s="30"/>
      <c r="V36" s="30"/>
      <c r="W36" s="30"/>
      <c r="X36" s="30"/>
    </row>
    <row r="37">
      <c r="A37" s="10" t="s">
        <v>2556</v>
      </c>
      <c r="B37" s="10" t="s">
        <v>2557</v>
      </c>
      <c r="C37" s="8"/>
      <c r="D37" s="8"/>
      <c r="E37" s="18"/>
      <c r="F37" s="81" t="s">
        <v>2573</v>
      </c>
      <c r="G37" s="69" t="s">
        <v>2447</v>
      </c>
      <c r="H37" s="10" t="s">
        <v>2574</v>
      </c>
      <c r="I37" s="30"/>
      <c r="J37" s="76" t="s">
        <v>2575</v>
      </c>
      <c r="K37" s="30"/>
      <c r="L37" s="30"/>
      <c r="M37" s="30"/>
      <c r="N37" s="30"/>
      <c r="O37" s="30"/>
      <c r="P37" s="30"/>
      <c r="Q37" s="30"/>
      <c r="R37" s="30"/>
      <c r="S37" s="30"/>
      <c r="T37" s="30"/>
      <c r="U37" s="30"/>
      <c r="V37" s="30"/>
      <c r="W37" s="30"/>
      <c r="X37" s="30"/>
    </row>
    <row r="38">
      <c r="A38" s="10" t="s">
        <v>2576</v>
      </c>
      <c r="B38" s="10" t="s">
        <v>2577</v>
      </c>
      <c r="C38" s="8"/>
      <c r="D38" s="8"/>
      <c r="E38" s="18"/>
      <c r="F38" s="77" t="s">
        <v>2576</v>
      </c>
      <c r="G38" s="69" t="s">
        <v>2447</v>
      </c>
      <c r="H38" s="10" t="s">
        <v>2578</v>
      </c>
      <c r="I38" s="30"/>
      <c r="J38" s="71" t="s">
        <v>2579</v>
      </c>
      <c r="K38" s="30"/>
      <c r="L38" s="30"/>
      <c r="M38" s="30"/>
      <c r="N38" s="30"/>
      <c r="O38" s="30"/>
      <c r="P38" s="30"/>
      <c r="Q38" s="30"/>
      <c r="R38" s="30"/>
      <c r="S38" s="30"/>
      <c r="T38" s="30"/>
      <c r="U38" s="30"/>
      <c r="V38" s="30"/>
      <c r="W38" s="30"/>
      <c r="X38" s="30"/>
    </row>
    <row r="39">
      <c r="A39" s="10" t="s">
        <v>2580</v>
      </c>
      <c r="B39" s="10" t="s">
        <v>2577</v>
      </c>
      <c r="C39" s="8"/>
      <c r="D39" s="8"/>
      <c r="E39" s="18"/>
      <c r="F39" s="73" t="s">
        <v>2580</v>
      </c>
      <c r="G39" s="69" t="s">
        <v>2447</v>
      </c>
      <c r="H39" s="10" t="s">
        <v>2581</v>
      </c>
      <c r="I39" s="30"/>
      <c r="J39" s="49" t="s">
        <v>2582</v>
      </c>
      <c r="K39" s="30"/>
      <c r="L39" s="30"/>
      <c r="M39" s="30"/>
      <c r="N39" s="30"/>
      <c r="O39" s="30"/>
      <c r="P39" s="30"/>
      <c r="Q39" s="30"/>
      <c r="R39" s="30"/>
      <c r="S39" s="30"/>
      <c r="T39" s="30"/>
      <c r="U39" s="30"/>
      <c r="V39" s="30"/>
      <c r="W39" s="30"/>
      <c r="X39" s="30"/>
    </row>
    <row r="40">
      <c r="A40" s="10" t="s">
        <v>2583</v>
      </c>
      <c r="B40" s="10" t="s">
        <v>2577</v>
      </c>
      <c r="C40" s="8"/>
      <c r="D40" s="8"/>
      <c r="E40" s="18"/>
      <c r="F40" s="8" t="s">
        <v>2583</v>
      </c>
      <c r="G40" s="69" t="s">
        <v>2447</v>
      </c>
      <c r="H40" s="10" t="s">
        <v>2584</v>
      </c>
      <c r="I40" s="30"/>
      <c r="J40" s="49" t="s">
        <v>2585</v>
      </c>
      <c r="K40" s="30"/>
      <c r="L40" s="30"/>
      <c r="M40" s="30"/>
      <c r="N40" s="30"/>
      <c r="O40" s="30"/>
      <c r="P40" s="30"/>
      <c r="Q40" s="30"/>
      <c r="R40" s="30"/>
      <c r="S40" s="30"/>
      <c r="T40" s="30"/>
      <c r="U40" s="30"/>
      <c r="V40" s="30"/>
      <c r="W40" s="30"/>
      <c r="X40" s="30"/>
    </row>
    <row r="41">
      <c r="A41" s="10" t="s">
        <v>2586</v>
      </c>
      <c r="B41" s="10" t="s">
        <v>2577</v>
      </c>
      <c r="C41" s="8"/>
      <c r="D41" s="8"/>
      <c r="E41" s="18"/>
      <c r="F41" s="8" t="s">
        <v>2586</v>
      </c>
      <c r="G41" s="69" t="s">
        <v>2447</v>
      </c>
      <c r="H41" s="10" t="s">
        <v>2587</v>
      </c>
      <c r="I41" s="30"/>
      <c r="J41" s="49" t="s">
        <v>2588</v>
      </c>
      <c r="K41" s="30"/>
      <c r="L41" s="30"/>
      <c r="M41" s="30"/>
      <c r="N41" s="30"/>
      <c r="O41" s="30"/>
      <c r="P41" s="30"/>
      <c r="Q41" s="30"/>
      <c r="R41" s="30"/>
      <c r="S41" s="30"/>
      <c r="T41" s="30"/>
      <c r="U41" s="30"/>
      <c r="V41" s="30"/>
      <c r="W41" s="30"/>
      <c r="X41" s="30"/>
    </row>
    <row r="42">
      <c r="A42" s="82" t="s">
        <v>2589</v>
      </c>
      <c r="B42" s="10" t="s">
        <v>2590</v>
      </c>
      <c r="C42" s="9"/>
      <c r="D42" s="9"/>
      <c r="E42" s="10" t="s">
        <v>2591</v>
      </c>
      <c r="F42" s="70" t="s">
        <v>2592</v>
      </c>
      <c r="G42" s="69" t="s">
        <v>2447</v>
      </c>
      <c r="H42" s="10" t="s">
        <v>2593</v>
      </c>
      <c r="I42" s="8" t="s">
        <v>2594</v>
      </c>
      <c r="J42" s="83" t="s">
        <v>2595</v>
      </c>
      <c r="K42" s="30"/>
      <c r="L42" s="30"/>
      <c r="M42" s="30"/>
      <c r="N42" s="30"/>
      <c r="P42" s="30"/>
      <c r="Q42" s="30"/>
      <c r="R42" s="30"/>
      <c r="S42" s="30"/>
      <c r="T42" s="30"/>
      <c r="U42" s="30"/>
      <c r="V42" s="30"/>
      <c r="W42" s="30"/>
      <c r="X42" s="30"/>
    </row>
    <row r="43">
      <c r="A43" s="82" t="s">
        <v>2589</v>
      </c>
      <c r="B43" s="10" t="s">
        <v>2590</v>
      </c>
      <c r="C43" s="9"/>
      <c r="D43" s="9"/>
      <c r="E43" s="84" t="s">
        <v>2596</v>
      </c>
      <c r="F43" s="70" t="s">
        <v>2597</v>
      </c>
      <c r="G43" s="69" t="s">
        <v>2447</v>
      </c>
      <c r="H43" s="10" t="s">
        <v>2598</v>
      </c>
      <c r="I43" s="30"/>
      <c r="J43" s="83" t="s">
        <v>2599</v>
      </c>
      <c r="K43" s="30"/>
      <c r="L43" s="30"/>
      <c r="M43" s="30"/>
      <c r="N43" s="30"/>
      <c r="O43" s="8"/>
      <c r="P43" s="30"/>
      <c r="Q43" s="30"/>
      <c r="R43" s="30"/>
      <c r="S43" s="30"/>
      <c r="T43" s="30"/>
      <c r="U43" s="30"/>
      <c r="V43" s="30"/>
      <c r="W43" s="30"/>
      <c r="X43" s="30"/>
    </row>
    <row r="44">
      <c r="A44" s="82" t="s">
        <v>2589</v>
      </c>
      <c r="B44" s="10" t="s">
        <v>2590</v>
      </c>
      <c r="C44" s="9"/>
      <c r="D44" s="9"/>
      <c r="E44" s="10" t="s">
        <v>2600</v>
      </c>
      <c r="F44" s="70" t="s">
        <v>2601</v>
      </c>
      <c r="G44" s="69" t="s">
        <v>2447</v>
      </c>
      <c r="H44" s="10" t="s">
        <v>2602</v>
      </c>
      <c r="I44" s="30"/>
      <c r="J44" s="83" t="s">
        <v>2603</v>
      </c>
      <c r="K44" s="30"/>
      <c r="L44" s="30"/>
      <c r="M44" s="30"/>
      <c r="N44" s="30"/>
      <c r="O44" s="8"/>
      <c r="P44" s="30"/>
      <c r="Q44" s="30"/>
      <c r="R44" s="30"/>
      <c r="S44" s="30"/>
      <c r="T44" s="30"/>
      <c r="U44" s="30"/>
      <c r="V44" s="30"/>
      <c r="W44" s="30"/>
      <c r="X44" s="30"/>
    </row>
    <row r="45">
      <c r="A45" s="82" t="s">
        <v>2604</v>
      </c>
      <c r="B45" s="10" t="s">
        <v>2590</v>
      </c>
      <c r="C45" s="30"/>
      <c r="D45" s="9"/>
      <c r="E45" s="10" t="s">
        <v>2605</v>
      </c>
      <c r="F45" s="70"/>
      <c r="G45" s="69" t="s">
        <v>2447</v>
      </c>
      <c r="H45" s="10" t="s">
        <v>2606</v>
      </c>
      <c r="I45" s="8" t="s">
        <v>2594</v>
      </c>
      <c r="J45" s="83" t="s">
        <v>2607</v>
      </c>
      <c r="K45" s="30"/>
      <c r="L45" s="30"/>
      <c r="M45" s="30"/>
      <c r="N45" s="30"/>
      <c r="O45" s="8"/>
      <c r="P45" s="30"/>
      <c r="Q45" s="30"/>
      <c r="R45" s="30"/>
      <c r="S45" s="30"/>
      <c r="T45" s="30"/>
      <c r="U45" s="30"/>
      <c r="V45" s="30"/>
      <c r="W45" s="30"/>
      <c r="X45" s="30"/>
    </row>
    <row r="46">
      <c r="A46" s="82" t="s">
        <v>2604</v>
      </c>
      <c r="B46" s="10" t="s">
        <v>2590</v>
      </c>
      <c r="C46" s="30"/>
      <c r="D46" s="9"/>
      <c r="E46" s="10" t="s">
        <v>2608</v>
      </c>
      <c r="F46" s="70"/>
      <c r="G46" s="69" t="s">
        <v>2447</v>
      </c>
      <c r="H46" s="10" t="s">
        <v>2609</v>
      </c>
      <c r="I46" s="30"/>
      <c r="J46" s="83" t="s">
        <v>2610</v>
      </c>
      <c r="K46" s="30"/>
      <c r="L46" s="30"/>
      <c r="M46" s="30"/>
      <c r="N46" s="30"/>
      <c r="O46" s="8"/>
      <c r="P46" s="30"/>
      <c r="Q46" s="30"/>
      <c r="R46" s="30"/>
      <c r="S46" s="30"/>
      <c r="T46" s="30"/>
      <c r="U46" s="30"/>
      <c r="V46" s="30"/>
      <c r="W46" s="30"/>
      <c r="X46" s="30"/>
    </row>
    <row r="47">
      <c r="A47" s="82" t="s">
        <v>2604</v>
      </c>
      <c r="B47" s="10" t="s">
        <v>2590</v>
      </c>
      <c r="C47" s="30"/>
      <c r="D47" s="9"/>
      <c r="E47" s="10" t="s">
        <v>2611</v>
      </c>
      <c r="F47" s="70"/>
      <c r="G47" s="69" t="s">
        <v>2447</v>
      </c>
      <c r="H47" s="10" t="s">
        <v>2612</v>
      </c>
      <c r="I47" s="30"/>
      <c r="J47" s="83" t="s">
        <v>2613</v>
      </c>
      <c r="K47" s="30"/>
      <c r="L47" s="30"/>
      <c r="M47" s="30"/>
      <c r="N47" s="30"/>
      <c r="O47" s="8"/>
      <c r="P47" s="30"/>
      <c r="Q47" s="30"/>
      <c r="R47" s="30"/>
      <c r="S47" s="30"/>
      <c r="T47" s="30"/>
      <c r="U47" s="30"/>
      <c r="V47" s="30"/>
      <c r="W47" s="30"/>
      <c r="X47" s="30"/>
    </row>
    <row r="48">
      <c r="A48" s="10" t="s">
        <v>2614</v>
      </c>
      <c r="B48" s="10" t="s">
        <v>2590</v>
      </c>
      <c r="C48" s="30"/>
      <c r="D48" s="30"/>
      <c r="E48" s="10" t="s">
        <v>2615</v>
      </c>
      <c r="F48" s="70"/>
      <c r="G48" s="69" t="s">
        <v>2447</v>
      </c>
      <c r="H48" s="10" t="s">
        <v>2616</v>
      </c>
      <c r="I48" s="30"/>
      <c r="J48" s="83" t="s">
        <v>2617</v>
      </c>
      <c r="K48" s="30"/>
      <c r="L48" s="30"/>
      <c r="M48" s="30"/>
      <c r="N48" s="30"/>
      <c r="O48" s="30"/>
      <c r="P48" s="30"/>
      <c r="Q48" s="30"/>
      <c r="R48" s="30"/>
      <c r="S48" s="30"/>
      <c r="T48" s="30"/>
      <c r="U48" s="30"/>
      <c r="V48" s="30"/>
      <c r="W48" s="30"/>
      <c r="X48" s="30"/>
    </row>
    <row r="49">
      <c r="A49" s="10" t="s">
        <v>2618</v>
      </c>
      <c r="B49" s="10" t="s">
        <v>2590</v>
      </c>
      <c r="C49" s="30"/>
      <c r="D49" s="30"/>
      <c r="E49" s="84" t="s">
        <v>2619</v>
      </c>
      <c r="F49" s="70"/>
      <c r="G49" s="69" t="s">
        <v>2447</v>
      </c>
      <c r="H49" s="10" t="s">
        <v>2620</v>
      </c>
      <c r="I49" s="30"/>
      <c r="J49" s="85" t="s">
        <v>2621</v>
      </c>
      <c r="K49" s="30"/>
      <c r="L49" s="30"/>
      <c r="M49" s="30"/>
      <c r="N49" s="30"/>
      <c r="O49" s="30"/>
      <c r="P49" s="30"/>
      <c r="Q49" s="30"/>
      <c r="R49" s="30"/>
      <c r="S49" s="30"/>
      <c r="T49" s="30"/>
      <c r="U49" s="30"/>
      <c r="V49" s="30"/>
      <c r="W49" s="30"/>
      <c r="X49" s="30"/>
    </row>
    <row r="50">
      <c r="A50" s="10" t="s">
        <v>2622</v>
      </c>
      <c r="B50" s="10" t="s">
        <v>2590</v>
      </c>
      <c r="C50" s="30"/>
      <c r="D50" s="30"/>
      <c r="E50" s="10" t="s">
        <v>2623</v>
      </c>
      <c r="F50" s="70"/>
      <c r="G50" s="69" t="s">
        <v>2447</v>
      </c>
      <c r="H50" s="10" t="s">
        <v>2624</v>
      </c>
      <c r="I50" s="30"/>
      <c r="J50" s="85" t="s">
        <v>2625</v>
      </c>
      <c r="K50" s="30"/>
      <c r="L50" s="30"/>
      <c r="M50" s="30"/>
      <c r="N50" s="30"/>
      <c r="O50" s="30"/>
      <c r="P50" s="30"/>
      <c r="Q50" s="30"/>
      <c r="R50" s="30"/>
      <c r="S50" s="30"/>
      <c r="T50" s="30"/>
      <c r="U50" s="30"/>
      <c r="V50" s="30"/>
      <c r="W50" s="30"/>
      <c r="X50" s="30"/>
    </row>
    <row r="51">
      <c r="A51" s="10" t="s">
        <v>2626</v>
      </c>
      <c r="B51" s="10" t="s">
        <v>2590</v>
      </c>
      <c r="C51" s="30"/>
      <c r="D51" s="30"/>
      <c r="E51" s="10" t="s">
        <v>2627</v>
      </c>
      <c r="F51" s="70"/>
      <c r="G51" s="69" t="s">
        <v>2447</v>
      </c>
      <c r="H51" s="10" t="s">
        <v>2628</v>
      </c>
      <c r="I51" s="30"/>
      <c r="J51" s="85" t="s">
        <v>2629</v>
      </c>
      <c r="K51" s="30"/>
      <c r="L51" s="30"/>
      <c r="M51" s="30"/>
      <c r="N51" s="30"/>
      <c r="O51" s="30"/>
      <c r="P51" s="30"/>
      <c r="Q51" s="30"/>
      <c r="R51" s="30"/>
      <c r="S51" s="30"/>
      <c r="T51" s="30"/>
      <c r="U51" s="30"/>
      <c r="V51" s="30"/>
      <c r="W51" s="30"/>
      <c r="X51" s="30"/>
    </row>
    <row r="52">
      <c r="A52" s="10" t="s">
        <v>2630</v>
      </c>
      <c r="B52" s="10" t="s">
        <v>2631</v>
      </c>
      <c r="C52" s="30"/>
      <c r="D52" s="30"/>
      <c r="E52" s="18"/>
      <c r="F52" s="70" t="s">
        <v>2632</v>
      </c>
      <c r="G52" s="69" t="s">
        <v>2447</v>
      </c>
      <c r="H52" s="10" t="s">
        <v>2633</v>
      </c>
      <c r="I52" s="30"/>
      <c r="J52" s="76" t="s">
        <v>2634</v>
      </c>
      <c r="K52" s="30"/>
      <c r="L52" s="30"/>
      <c r="M52" s="30"/>
      <c r="N52" s="30"/>
      <c r="O52" s="30"/>
      <c r="P52" s="30"/>
      <c r="Q52" s="30"/>
      <c r="R52" s="30"/>
      <c r="S52" s="30"/>
      <c r="T52" s="30"/>
      <c r="U52" s="30"/>
      <c r="V52" s="30"/>
      <c r="W52" s="30"/>
      <c r="X52" s="30"/>
    </row>
    <row r="53" ht="100.5" customHeight="1">
      <c r="A53" s="10" t="s">
        <v>2635</v>
      </c>
      <c r="B53" s="10" t="s">
        <v>2631</v>
      </c>
      <c r="C53" s="30"/>
      <c r="D53" s="30"/>
      <c r="E53" s="18"/>
      <c r="F53" s="70" t="s">
        <v>2636</v>
      </c>
      <c r="G53" s="69" t="s">
        <v>2447</v>
      </c>
      <c r="H53" s="10" t="s">
        <v>2637</v>
      </c>
      <c r="I53" s="30"/>
      <c r="J53" s="71" t="s">
        <v>2638</v>
      </c>
      <c r="K53" s="30"/>
      <c r="L53" s="30"/>
      <c r="M53" s="30"/>
      <c r="N53" s="30"/>
      <c r="O53" s="30"/>
      <c r="P53" s="30"/>
      <c r="Q53" s="30"/>
      <c r="R53" s="30"/>
      <c r="S53" s="30"/>
      <c r="T53" s="30"/>
      <c r="U53" s="30"/>
      <c r="V53" s="30"/>
      <c r="W53" s="30"/>
      <c r="X53" s="30"/>
    </row>
    <row r="54" ht="100.5" customHeight="1">
      <c r="A54" s="10" t="s">
        <v>2639</v>
      </c>
      <c r="B54" s="10" t="s">
        <v>2631</v>
      </c>
      <c r="C54" s="30"/>
      <c r="D54" s="30"/>
      <c r="E54" s="18"/>
      <c r="F54" s="70" t="s">
        <v>2640</v>
      </c>
      <c r="G54" s="69" t="s">
        <v>2447</v>
      </c>
      <c r="H54" s="10" t="s">
        <v>2641</v>
      </c>
      <c r="I54" s="30"/>
      <c r="J54" s="71" t="s">
        <v>2642</v>
      </c>
      <c r="K54" s="30"/>
      <c r="L54" s="30"/>
      <c r="M54" s="30"/>
      <c r="N54" s="30"/>
      <c r="O54" s="30"/>
      <c r="P54" s="30"/>
      <c r="Q54" s="30"/>
      <c r="R54" s="30"/>
      <c r="S54" s="30"/>
      <c r="T54" s="30"/>
      <c r="U54" s="30"/>
      <c r="V54" s="30"/>
      <c r="W54" s="30"/>
      <c r="X54" s="30"/>
    </row>
    <row r="55" ht="100.5" customHeight="1">
      <c r="A55" s="10" t="s">
        <v>2643</v>
      </c>
      <c r="B55" s="10" t="s">
        <v>2631</v>
      </c>
      <c r="C55" s="30"/>
      <c r="D55" s="30"/>
      <c r="E55" s="18"/>
      <c r="F55" s="70" t="s">
        <v>2644</v>
      </c>
      <c r="G55" s="69" t="s">
        <v>2447</v>
      </c>
      <c r="H55" s="10" t="s">
        <v>2645</v>
      </c>
      <c r="I55" s="30"/>
      <c r="J55" s="71" t="s">
        <v>2646</v>
      </c>
      <c r="K55" s="30"/>
      <c r="L55" s="30"/>
      <c r="M55" s="30"/>
      <c r="N55" s="30"/>
      <c r="O55" s="30"/>
      <c r="P55" s="30"/>
      <c r="Q55" s="30"/>
      <c r="R55" s="30"/>
      <c r="S55" s="30"/>
      <c r="T55" s="30"/>
      <c r="U55" s="30"/>
      <c r="V55" s="30"/>
      <c r="W55" s="30"/>
      <c r="X55" s="30"/>
    </row>
    <row r="56" ht="100.5" customHeight="1">
      <c r="A56" s="10" t="s">
        <v>2647</v>
      </c>
      <c r="B56" s="10" t="s">
        <v>2631</v>
      </c>
      <c r="C56" s="30"/>
      <c r="D56" s="30"/>
      <c r="E56" s="18"/>
      <c r="F56" s="70" t="s">
        <v>2648</v>
      </c>
      <c r="G56" s="69" t="s">
        <v>2447</v>
      </c>
      <c r="H56" s="10" t="s">
        <v>2649</v>
      </c>
      <c r="I56" s="30"/>
      <c r="J56" s="71" t="s">
        <v>2650</v>
      </c>
      <c r="K56" s="30"/>
      <c r="L56" s="30"/>
      <c r="M56" s="30"/>
      <c r="N56" s="30"/>
      <c r="O56" s="30"/>
      <c r="P56" s="30"/>
      <c r="Q56" s="30"/>
      <c r="R56" s="30"/>
      <c r="S56" s="30"/>
      <c r="T56" s="30"/>
      <c r="U56" s="30"/>
      <c r="V56" s="30"/>
      <c r="W56" s="30"/>
      <c r="X56" s="30"/>
    </row>
    <row r="57">
      <c r="A57" s="10" t="s">
        <v>2651</v>
      </c>
      <c r="B57" s="10" t="s">
        <v>2631</v>
      </c>
      <c r="C57" s="30"/>
      <c r="D57" s="30"/>
      <c r="E57" s="10"/>
      <c r="F57" s="70" t="s">
        <v>2652</v>
      </c>
      <c r="G57" s="69" t="s">
        <v>2447</v>
      </c>
      <c r="H57" s="10" t="s">
        <v>2653</v>
      </c>
      <c r="I57" s="8" t="s">
        <v>2654</v>
      </c>
      <c r="J57" s="71" t="s">
        <v>2655</v>
      </c>
      <c r="K57" s="30"/>
      <c r="L57" s="30"/>
      <c r="M57" s="30"/>
      <c r="N57" s="30"/>
      <c r="O57" s="30"/>
      <c r="P57" s="30"/>
      <c r="Q57" s="30"/>
      <c r="R57" s="30"/>
      <c r="S57" s="30"/>
      <c r="T57" s="30"/>
      <c r="U57" s="30"/>
      <c r="V57" s="30"/>
      <c r="W57" s="30"/>
      <c r="X57" s="30"/>
    </row>
    <row r="58">
      <c r="A58" s="10" t="s">
        <v>2656</v>
      </c>
      <c r="B58" s="10" t="s">
        <v>2631</v>
      </c>
      <c r="C58" s="30"/>
      <c r="D58" s="30"/>
      <c r="E58" s="10"/>
      <c r="F58" s="73" t="s">
        <v>2657</v>
      </c>
      <c r="G58" s="69" t="s">
        <v>2447</v>
      </c>
      <c r="H58" s="10" t="s">
        <v>2658</v>
      </c>
      <c r="I58" s="8"/>
      <c r="J58" s="71" t="s">
        <v>2659</v>
      </c>
      <c r="K58" s="30"/>
      <c r="L58" s="30"/>
      <c r="M58" s="30"/>
      <c r="N58" s="30"/>
      <c r="O58" s="30"/>
      <c r="P58" s="30"/>
      <c r="Q58" s="30"/>
      <c r="R58" s="30"/>
      <c r="S58" s="30"/>
      <c r="T58" s="30"/>
      <c r="U58" s="30"/>
      <c r="V58" s="30"/>
      <c r="W58" s="30"/>
      <c r="X58" s="30"/>
    </row>
    <row r="59">
      <c r="A59" s="10" t="s">
        <v>2660</v>
      </c>
      <c r="B59" s="10" t="s">
        <v>2631</v>
      </c>
      <c r="C59" s="30"/>
      <c r="D59" s="30"/>
      <c r="E59" s="10"/>
      <c r="F59" s="70" t="s">
        <v>2661</v>
      </c>
      <c r="G59" s="69" t="s">
        <v>2447</v>
      </c>
      <c r="H59" s="10" t="s">
        <v>2662</v>
      </c>
      <c r="I59" s="8"/>
      <c r="J59" s="71" t="s">
        <v>2663</v>
      </c>
      <c r="K59" s="30"/>
      <c r="L59" s="30"/>
      <c r="M59" s="30"/>
      <c r="N59" s="30"/>
      <c r="O59" s="30"/>
      <c r="P59" s="30"/>
      <c r="Q59" s="30"/>
      <c r="R59" s="30"/>
      <c r="S59" s="30"/>
      <c r="T59" s="30"/>
      <c r="U59" s="30"/>
      <c r="V59" s="30"/>
      <c r="W59" s="30"/>
      <c r="X59" s="30"/>
    </row>
    <row r="60">
      <c r="A60" s="10" t="s">
        <v>2664</v>
      </c>
      <c r="B60" s="10" t="s">
        <v>2631</v>
      </c>
      <c r="C60" s="30"/>
      <c r="D60" s="30"/>
      <c r="E60" s="10"/>
      <c r="F60" s="73" t="s">
        <v>2665</v>
      </c>
      <c r="G60" s="69" t="s">
        <v>2447</v>
      </c>
      <c r="H60" s="10" t="s">
        <v>2666</v>
      </c>
      <c r="I60" s="8"/>
      <c r="J60" s="71" t="s">
        <v>2667</v>
      </c>
      <c r="K60" s="30"/>
      <c r="L60" s="30"/>
      <c r="M60" s="30"/>
      <c r="N60" s="30"/>
      <c r="O60" s="30"/>
      <c r="P60" s="30"/>
      <c r="Q60" s="30"/>
      <c r="R60" s="30"/>
      <c r="S60" s="30"/>
      <c r="T60" s="30"/>
      <c r="U60" s="30"/>
      <c r="V60" s="30"/>
      <c r="W60" s="30"/>
      <c r="X60" s="30"/>
    </row>
    <row r="61">
      <c r="A61" s="10" t="s">
        <v>2668</v>
      </c>
      <c r="B61" s="10" t="s">
        <v>2669</v>
      </c>
      <c r="C61" s="30"/>
      <c r="D61" s="30"/>
      <c r="E61" s="10" t="s">
        <v>2670</v>
      </c>
      <c r="F61" s="70" t="s">
        <v>2671</v>
      </c>
      <c r="G61" s="69" t="s">
        <v>2447</v>
      </c>
      <c r="H61" s="10" t="s">
        <v>2672</v>
      </c>
      <c r="I61" s="30"/>
      <c r="J61" s="71" t="s">
        <v>2673</v>
      </c>
      <c r="K61" s="30"/>
      <c r="L61" s="30"/>
      <c r="M61" s="30"/>
      <c r="N61" s="30"/>
      <c r="O61" s="30"/>
      <c r="P61" s="30"/>
      <c r="Q61" s="30"/>
      <c r="R61" s="30"/>
      <c r="S61" s="30"/>
      <c r="T61" s="30"/>
      <c r="U61" s="30"/>
      <c r="V61" s="30"/>
      <c r="W61" s="30"/>
      <c r="X61" s="30"/>
    </row>
    <row r="62">
      <c r="A62" s="86" t="s">
        <v>2674</v>
      </c>
      <c r="B62" s="10" t="s">
        <v>2669</v>
      </c>
      <c r="C62" s="30"/>
      <c r="D62" s="30"/>
      <c r="E62" s="87" t="s">
        <v>2675</v>
      </c>
      <c r="F62" s="70"/>
      <c r="G62" s="69" t="s">
        <v>2447</v>
      </c>
      <c r="H62" s="10" t="s">
        <v>2676</v>
      </c>
      <c r="I62" s="30"/>
      <c r="J62" s="71" t="s">
        <v>2677</v>
      </c>
      <c r="K62" s="30"/>
      <c r="L62" s="30"/>
      <c r="M62" s="30"/>
      <c r="N62" s="30"/>
      <c r="O62" s="30"/>
      <c r="P62" s="30"/>
      <c r="Q62" s="30"/>
      <c r="R62" s="30"/>
      <c r="S62" s="30"/>
      <c r="T62" s="30"/>
      <c r="U62" s="30"/>
      <c r="V62" s="30"/>
      <c r="W62" s="30"/>
      <c r="X62" s="30"/>
    </row>
    <row r="63">
      <c r="A63" s="10" t="s">
        <v>2678</v>
      </c>
      <c r="B63" s="10" t="s">
        <v>2669</v>
      </c>
      <c r="C63" s="30"/>
      <c r="D63" s="30"/>
      <c r="E63" s="87" t="s">
        <v>2679</v>
      </c>
      <c r="F63" s="70"/>
      <c r="G63" s="69" t="s">
        <v>2447</v>
      </c>
      <c r="H63" s="10" t="s">
        <v>2680</v>
      </c>
      <c r="I63" s="30"/>
      <c r="J63" s="71" t="s">
        <v>2681</v>
      </c>
      <c r="K63" s="30"/>
      <c r="L63" s="30"/>
      <c r="M63" s="30"/>
      <c r="N63" s="30"/>
      <c r="O63" s="30"/>
      <c r="P63" s="30"/>
      <c r="Q63" s="30"/>
      <c r="R63" s="30"/>
      <c r="S63" s="30"/>
      <c r="T63" s="30"/>
      <c r="U63" s="30"/>
      <c r="V63" s="30"/>
      <c r="W63" s="30"/>
      <c r="X63" s="30"/>
    </row>
    <row r="64">
      <c r="A64" s="86" t="s">
        <v>2682</v>
      </c>
      <c r="B64" s="10" t="s">
        <v>2669</v>
      </c>
      <c r="C64" s="30"/>
      <c r="D64" s="30"/>
      <c r="E64" s="87" t="s">
        <v>2683</v>
      </c>
      <c r="F64" s="70"/>
      <c r="G64" s="69" t="s">
        <v>2447</v>
      </c>
      <c r="H64" s="10" t="s">
        <v>2684</v>
      </c>
      <c r="I64" s="30"/>
      <c r="J64" s="71" t="s">
        <v>2685</v>
      </c>
      <c r="K64" s="30"/>
      <c r="L64" s="30"/>
      <c r="M64" s="30"/>
      <c r="N64" s="30"/>
      <c r="O64" s="30"/>
      <c r="P64" s="30"/>
      <c r="Q64" s="30"/>
      <c r="R64" s="30"/>
      <c r="S64" s="30"/>
      <c r="T64" s="30"/>
      <c r="U64" s="30"/>
      <c r="V64" s="30"/>
      <c r="W64" s="30"/>
      <c r="X64" s="30"/>
    </row>
    <row r="65">
      <c r="A65" s="10" t="s">
        <v>2686</v>
      </c>
      <c r="B65" s="10" t="s">
        <v>2669</v>
      </c>
      <c r="C65" s="30"/>
      <c r="D65" s="30"/>
      <c r="E65" s="87" t="s">
        <v>2687</v>
      </c>
      <c r="F65" s="70"/>
      <c r="G65" s="69" t="s">
        <v>2447</v>
      </c>
      <c r="H65" s="10" t="s">
        <v>2688</v>
      </c>
      <c r="I65" s="30"/>
      <c r="J65" s="71" t="s">
        <v>2689</v>
      </c>
      <c r="K65" s="30"/>
      <c r="L65" s="30"/>
      <c r="M65" s="30"/>
      <c r="N65" s="30"/>
      <c r="O65" s="30"/>
      <c r="P65" s="30"/>
      <c r="Q65" s="30"/>
      <c r="R65" s="30"/>
      <c r="S65" s="30"/>
      <c r="T65" s="30"/>
      <c r="U65" s="30"/>
      <c r="V65" s="30"/>
      <c r="W65" s="30"/>
      <c r="X65" s="30"/>
    </row>
    <row r="66">
      <c r="A66" s="80" t="s">
        <v>2490</v>
      </c>
      <c r="B66" s="10" t="s">
        <v>2669</v>
      </c>
      <c r="C66" s="30"/>
      <c r="D66" s="30"/>
      <c r="E66" s="10" t="s">
        <v>2690</v>
      </c>
      <c r="F66" s="70"/>
      <c r="G66" s="69" t="s">
        <v>2447</v>
      </c>
      <c r="H66" s="10" t="s">
        <v>2691</v>
      </c>
      <c r="I66" s="30"/>
      <c r="J66" s="71" t="s">
        <v>2692</v>
      </c>
      <c r="K66" s="30"/>
      <c r="L66" s="30"/>
      <c r="M66" s="30"/>
      <c r="N66" s="30"/>
      <c r="O66" s="30"/>
      <c r="P66" s="30"/>
      <c r="Q66" s="30"/>
      <c r="R66" s="30"/>
      <c r="S66" s="30"/>
      <c r="T66" s="30"/>
      <c r="U66" s="30"/>
      <c r="V66" s="30"/>
      <c r="W66" s="30"/>
      <c r="X66" s="30"/>
    </row>
    <row r="67">
      <c r="A67" s="10" t="s">
        <v>2693</v>
      </c>
      <c r="B67" s="10" t="s">
        <v>2694</v>
      </c>
      <c r="C67" s="30"/>
      <c r="D67" s="30"/>
      <c r="E67" s="10" t="s">
        <v>2695</v>
      </c>
      <c r="F67" s="70" t="s">
        <v>2696</v>
      </c>
      <c r="G67" s="69" t="s">
        <v>2447</v>
      </c>
      <c r="H67" s="10" t="s">
        <v>2697</v>
      </c>
      <c r="I67" s="30"/>
      <c r="J67" s="76" t="s">
        <v>2698</v>
      </c>
      <c r="K67" s="30"/>
      <c r="L67" s="30"/>
      <c r="M67" s="30"/>
      <c r="N67" s="30"/>
      <c r="O67" s="30"/>
      <c r="P67" s="30"/>
      <c r="Q67" s="30"/>
      <c r="R67" s="30"/>
      <c r="S67" s="30"/>
      <c r="T67" s="30"/>
      <c r="U67" s="30"/>
      <c r="V67" s="30"/>
      <c r="W67" s="30"/>
      <c r="X67" s="30"/>
    </row>
    <row r="68">
      <c r="A68" s="10" t="s">
        <v>2699</v>
      </c>
      <c r="B68" s="10" t="s">
        <v>2700</v>
      </c>
      <c r="C68" s="30"/>
      <c r="D68" s="30"/>
      <c r="E68" s="10" t="s">
        <v>2701</v>
      </c>
      <c r="F68" s="88" t="s">
        <v>2699</v>
      </c>
      <c r="G68" s="69" t="s">
        <v>2447</v>
      </c>
      <c r="H68" s="10" t="s">
        <v>2702</v>
      </c>
      <c r="I68" s="30"/>
      <c r="J68" s="76" t="s">
        <v>2703</v>
      </c>
      <c r="K68" s="30"/>
      <c r="L68" s="30"/>
      <c r="M68" s="30"/>
      <c r="N68" s="30"/>
      <c r="O68" s="30"/>
      <c r="P68" s="30"/>
      <c r="Q68" s="30"/>
      <c r="R68" s="30"/>
      <c r="S68" s="30"/>
      <c r="T68" s="30"/>
      <c r="U68" s="30"/>
      <c r="V68" s="30"/>
      <c r="W68" s="30"/>
      <c r="X68" s="30"/>
    </row>
    <row r="69">
      <c r="A69" s="6" t="s">
        <v>2704</v>
      </c>
      <c r="B69" s="6" t="s">
        <v>1065</v>
      </c>
      <c r="C69" s="30"/>
      <c r="D69" s="9"/>
      <c r="E69" s="9"/>
      <c r="F69" s="37" t="s">
        <v>2705</v>
      </c>
      <c r="G69" s="69" t="s">
        <v>2447</v>
      </c>
      <c r="H69" s="34" t="s">
        <v>2706</v>
      </c>
      <c r="I69" s="8"/>
      <c r="J69" s="76" t="s">
        <v>2707</v>
      </c>
      <c r="K69" s="30"/>
      <c r="L69" s="30"/>
      <c r="M69" s="30"/>
      <c r="N69" s="30"/>
      <c r="O69" s="30"/>
      <c r="P69" s="30"/>
      <c r="Q69" s="30"/>
      <c r="R69" s="30"/>
      <c r="S69" s="30"/>
      <c r="T69" s="30"/>
      <c r="U69" s="30"/>
      <c r="V69" s="30"/>
      <c r="W69" s="30"/>
      <c r="X69" s="30"/>
    </row>
    <row r="70">
      <c r="A70" s="50" t="s">
        <v>2708</v>
      </c>
      <c r="B70" s="10" t="s">
        <v>2709</v>
      </c>
      <c r="C70" s="18"/>
      <c r="D70" s="6"/>
      <c r="E70" s="8" t="s">
        <v>2710</v>
      </c>
      <c r="F70" s="39" t="s">
        <v>2711</v>
      </c>
      <c r="G70" s="69" t="s">
        <v>2447</v>
      </c>
      <c r="H70" s="10" t="s">
        <v>2712</v>
      </c>
      <c r="I70" s="30"/>
      <c r="J70" s="71" t="s">
        <v>2713</v>
      </c>
      <c r="K70" s="30"/>
      <c r="L70" s="30"/>
      <c r="M70" s="30"/>
      <c r="N70" s="30"/>
      <c r="O70" s="30"/>
      <c r="P70" s="30"/>
      <c r="Q70" s="30"/>
      <c r="R70" s="30"/>
      <c r="S70" s="30"/>
      <c r="T70" s="30"/>
      <c r="U70" s="30"/>
      <c r="V70" s="30"/>
      <c r="W70" s="30"/>
      <c r="X70" s="30"/>
    </row>
    <row r="71">
      <c r="A71" s="10" t="s">
        <v>2714</v>
      </c>
      <c r="B71" s="10" t="s">
        <v>2715</v>
      </c>
      <c r="C71" s="18"/>
      <c r="D71" s="6"/>
      <c r="E71" s="18"/>
      <c r="F71" s="25" t="s">
        <v>2716</v>
      </c>
      <c r="G71" s="69" t="s">
        <v>2447</v>
      </c>
      <c r="H71" s="10" t="s">
        <v>2717</v>
      </c>
      <c r="I71" s="30"/>
      <c r="J71" s="76" t="s">
        <v>2718</v>
      </c>
      <c r="K71" s="30"/>
      <c r="L71" s="30"/>
      <c r="M71" s="30"/>
      <c r="N71" s="30"/>
      <c r="O71" s="30"/>
      <c r="P71" s="30"/>
      <c r="Q71" s="30"/>
      <c r="R71" s="30"/>
      <c r="S71" s="30"/>
      <c r="T71" s="30"/>
      <c r="U71" s="30"/>
      <c r="V71" s="30"/>
      <c r="W71" s="30"/>
      <c r="X71" s="30"/>
    </row>
    <row r="72">
      <c r="A72" s="10" t="s">
        <v>2719</v>
      </c>
      <c r="B72" s="6" t="s">
        <v>2720</v>
      </c>
      <c r="C72" s="18"/>
      <c r="D72" s="6"/>
      <c r="E72" s="18"/>
      <c r="F72" s="19" t="s">
        <v>2721</v>
      </c>
      <c r="G72" s="69" t="s">
        <v>2722</v>
      </c>
      <c r="H72" s="10" t="s">
        <v>2723</v>
      </c>
      <c r="I72" s="8" t="s">
        <v>2724</v>
      </c>
      <c r="J72" s="76" t="s">
        <v>2725</v>
      </c>
      <c r="K72" s="30"/>
      <c r="L72" s="30"/>
      <c r="M72" s="30"/>
      <c r="N72" s="30"/>
      <c r="O72" s="30"/>
      <c r="P72" s="30"/>
      <c r="Q72" s="30"/>
      <c r="R72" s="30"/>
      <c r="S72" s="30"/>
      <c r="T72" s="30"/>
      <c r="U72" s="30"/>
      <c r="V72" s="30"/>
      <c r="W72" s="30"/>
      <c r="X72" s="30"/>
    </row>
    <row r="73">
      <c r="A73" s="10" t="s">
        <v>2726</v>
      </c>
      <c r="B73" s="50" t="s">
        <v>2239</v>
      </c>
      <c r="C73" s="30"/>
      <c r="D73" s="9"/>
      <c r="E73" s="18"/>
      <c r="F73" s="49" t="s">
        <v>2727</v>
      </c>
      <c r="G73" s="69" t="s">
        <v>2447</v>
      </c>
      <c r="H73" s="10" t="s">
        <v>2728</v>
      </c>
      <c r="I73" s="30"/>
      <c r="J73" s="76" t="s">
        <v>2729</v>
      </c>
      <c r="K73" s="30"/>
      <c r="L73" s="30"/>
      <c r="M73" s="30"/>
      <c r="N73" s="30"/>
      <c r="O73" s="30"/>
      <c r="P73" s="30"/>
      <c r="Q73" s="30"/>
      <c r="R73" s="30"/>
      <c r="S73" s="30"/>
      <c r="T73" s="30"/>
      <c r="U73" s="30"/>
      <c r="V73" s="30"/>
      <c r="W73" s="30"/>
      <c r="X73" s="30"/>
    </row>
    <row r="74">
      <c r="A74" s="10" t="s">
        <v>2730</v>
      </c>
      <c r="B74" s="15" t="s">
        <v>2731</v>
      </c>
      <c r="C74" s="30"/>
      <c r="D74" s="9"/>
      <c r="E74" s="10" t="s">
        <v>2732</v>
      </c>
      <c r="F74" s="49" t="s">
        <v>2733</v>
      </c>
      <c r="G74" s="69" t="s">
        <v>2447</v>
      </c>
      <c r="H74" s="10" t="s">
        <v>2734</v>
      </c>
      <c r="I74" s="8"/>
      <c r="J74" s="71" t="s">
        <v>2735</v>
      </c>
      <c r="K74" s="30"/>
      <c r="L74" s="30"/>
      <c r="M74" s="30"/>
      <c r="N74" s="30"/>
      <c r="O74" s="30"/>
      <c r="P74" s="30"/>
      <c r="Q74" s="30"/>
      <c r="R74" s="30"/>
      <c r="S74" s="30"/>
      <c r="T74" s="30"/>
      <c r="U74" s="30"/>
      <c r="V74" s="30"/>
      <c r="W74" s="30"/>
      <c r="X74" s="30"/>
    </row>
    <row r="75">
      <c r="A75" s="10" t="s">
        <v>2736</v>
      </c>
      <c r="B75" s="15" t="s">
        <v>2737</v>
      </c>
      <c r="C75" s="30"/>
      <c r="D75" s="9"/>
      <c r="E75" s="18"/>
      <c r="F75" s="8" t="s">
        <v>2738</v>
      </c>
      <c r="G75" s="69" t="s">
        <v>2447</v>
      </c>
      <c r="H75" s="10" t="s">
        <v>2739</v>
      </c>
      <c r="I75" s="8" t="s">
        <v>2740</v>
      </c>
      <c r="J75" s="76" t="s">
        <v>2741</v>
      </c>
      <c r="K75" s="30"/>
      <c r="L75" s="30"/>
      <c r="M75" s="30"/>
      <c r="N75" s="30"/>
      <c r="O75" s="30"/>
      <c r="P75" s="30"/>
      <c r="Q75" s="30"/>
      <c r="R75" s="30"/>
      <c r="S75" s="30"/>
      <c r="T75" s="30"/>
      <c r="U75" s="30"/>
      <c r="V75" s="30"/>
      <c r="W75" s="30"/>
      <c r="X75" s="30"/>
    </row>
    <row r="76">
      <c r="A76" s="10" t="s">
        <v>2742</v>
      </c>
      <c r="B76" s="15" t="s">
        <v>2743</v>
      </c>
      <c r="C76" s="9"/>
      <c r="D76" s="30"/>
      <c r="E76" s="18"/>
      <c r="F76" s="8" t="s">
        <v>2744</v>
      </c>
      <c r="G76" s="69" t="s">
        <v>2447</v>
      </c>
      <c r="H76" s="10" t="s">
        <v>2745</v>
      </c>
      <c r="I76" s="30"/>
      <c r="J76" s="76" t="s">
        <v>2746</v>
      </c>
      <c r="K76" s="30"/>
      <c r="L76" s="30"/>
      <c r="M76" s="30"/>
      <c r="N76" s="30"/>
      <c r="O76" s="30"/>
      <c r="P76" s="30"/>
      <c r="Q76" s="30"/>
      <c r="R76" s="30"/>
      <c r="S76" s="30"/>
      <c r="T76" s="30"/>
      <c r="U76" s="30"/>
      <c r="V76" s="30"/>
      <c r="W76" s="30"/>
      <c r="X76" s="30"/>
    </row>
    <row r="77">
      <c r="A77" s="10" t="s">
        <v>2747</v>
      </c>
      <c r="B77" s="10" t="s">
        <v>1635</v>
      </c>
      <c r="C77" s="30"/>
      <c r="D77" s="30"/>
      <c r="E77" s="18"/>
      <c r="F77" s="49" t="s">
        <v>2748</v>
      </c>
      <c r="G77" s="69" t="s">
        <v>2447</v>
      </c>
      <c r="H77" s="10" t="s">
        <v>2749</v>
      </c>
      <c r="I77" s="49" t="s">
        <v>2750</v>
      </c>
      <c r="J77" s="76" t="s">
        <v>2751</v>
      </c>
      <c r="K77" s="30"/>
      <c r="L77" s="30"/>
      <c r="M77" s="30"/>
      <c r="N77" s="30"/>
      <c r="O77" s="30"/>
      <c r="P77" s="30"/>
      <c r="Q77" s="30"/>
      <c r="R77" s="30"/>
      <c r="S77" s="30"/>
      <c r="T77" s="30"/>
      <c r="U77" s="30"/>
      <c r="V77" s="30"/>
      <c r="W77" s="30"/>
      <c r="X77" s="30"/>
    </row>
    <row r="78">
      <c r="A78" s="10" t="s">
        <v>2747</v>
      </c>
      <c r="B78" s="10" t="s">
        <v>1635</v>
      </c>
      <c r="C78" s="30"/>
      <c r="D78" s="30"/>
      <c r="E78" s="10" t="s">
        <v>2752</v>
      </c>
      <c r="F78" s="70" t="s">
        <v>2753</v>
      </c>
      <c r="G78" s="69" t="s">
        <v>2447</v>
      </c>
      <c r="H78" s="10" t="s">
        <v>2754</v>
      </c>
      <c r="I78" s="30"/>
      <c r="J78" s="76" t="s">
        <v>2755</v>
      </c>
      <c r="K78" s="30"/>
      <c r="L78" s="30"/>
      <c r="M78" s="30"/>
      <c r="N78" s="30"/>
      <c r="O78" s="30"/>
      <c r="P78" s="30"/>
      <c r="Q78" s="30"/>
      <c r="R78" s="30"/>
      <c r="S78" s="30"/>
      <c r="T78" s="30"/>
      <c r="U78" s="30"/>
      <c r="V78" s="30"/>
      <c r="W78" s="30"/>
      <c r="X78" s="30"/>
    </row>
    <row r="79">
      <c r="A79" s="10" t="s">
        <v>2747</v>
      </c>
      <c r="B79" s="10" t="s">
        <v>1635</v>
      </c>
      <c r="C79" s="30"/>
      <c r="D79" s="30"/>
      <c r="E79" s="10" t="s">
        <v>2752</v>
      </c>
      <c r="F79" s="70" t="s">
        <v>2756</v>
      </c>
      <c r="G79" s="69" t="s">
        <v>2447</v>
      </c>
      <c r="H79" s="10" t="s">
        <v>2757</v>
      </c>
      <c r="I79" s="30"/>
      <c r="J79" s="76" t="s">
        <v>2758</v>
      </c>
      <c r="K79" s="30"/>
      <c r="L79" s="30"/>
      <c r="M79" s="30"/>
      <c r="N79" s="30"/>
      <c r="O79" s="30"/>
      <c r="P79" s="30"/>
      <c r="Q79" s="30"/>
      <c r="R79" s="30"/>
      <c r="S79" s="30"/>
      <c r="T79" s="30"/>
      <c r="U79" s="30"/>
      <c r="V79" s="30"/>
      <c r="W79" s="30"/>
      <c r="X79" s="30"/>
    </row>
    <row r="80">
      <c r="A80" s="10" t="s">
        <v>2759</v>
      </c>
      <c r="B80" s="10" t="s">
        <v>1635</v>
      </c>
      <c r="C80" s="30"/>
      <c r="D80" s="30"/>
      <c r="E80" s="18"/>
      <c r="F80" s="70" t="s">
        <v>2760</v>
      </c>
      <c r="G80" s="69" t="s">
        <v>2447</v>
      </c>
      <c r="H80" s="10" t="s">
        <v>2761</v>
      </c>
      <c r="I80" s="30"/>
      <c r="J80" s="76" t="s">
        <v>2762</v>
      </c>
      <c r="K80" s="30"/>
      <c r="L80" s="30"/>
      <c r="M80" s="30"/>
      <c r="N80" s="30"/>
      <c r="O80" s="30"/>
      <c r="P80" s="30"/>
      <c r="Q80" s="30"/>
      <c r="R80" s="30"/>
      <c r="S80" s="30"/>
      <c r="T80" s="30"/>
      <c r="U80" s="30"/>
      <c r="V80" s="30"/>
      <c r="W80" s="30"/>
      <c r="X80" s="30"/>
    </row>
    <row r="81">
      <c r="A81" s="10" t="s">
        <v>2763</v>
      </c>
      <c r="B81" s="10" t="s">
        <v>1635</v>
      </c>
      <c r="C81" s="30"/>
      <c r="D81" s="30"/>
      <c r="E81" s="18"/>
      <c r="F81" s="70" t="s">
        <v>2764</v>
      </c>
      <c r="G81" s="69" t="s">
        <v>2447</v>
      </c>
      <c r="H81" s="10" t="s">
        <v>2765</v>
      </c>
      <c r="I81" s="49" t="s">
        <v>2766</v>
      </c>
      <c r="J81" s="76" t="s">
        <v>2767</v>
      </c>
      <c r="K81" s="30"/>
      <c r="L81" s="30"/>
      <c r="M81" s="30"/>
      <c r="N81" s="30"/>
      <c r="O81" s="30"/>
      <c r="P81" s="30"/>
      <c r="Q81" s="30"/>
      <c r="R81" s="30"/>
      <c r="S81" s="30"/>
      <c r="T81" s="30"/>
      <c r="U81" s="30"/>
      <c r="V81" s="30"/>
      <c r="W81" s="30"/>
      <c r="X81" s="30"/>
    </row>
    <row r="82">
      <c r="A82" s="10" t="s">
        <v>2768</v>
      </c>
      <c r="B82" s="10" t="s">
        <v>1635</v>
      </c>
      <c r="C82" s="30"/>
      <c r="D82" s="30"/>
      <c r="E82" s="18"/>
      <c r="F82" s="70" t="s">
        <v>2769</v>
      </c>
      <c r="G82" s="69" t="s">
        <v>2447</v>
      </c>
      <c r="H82" s="10" t="s">
        <v>2770</v>
      </c>
      <c r="I82" s="8"/>
      <c r="J82" s="76" t="s">
        <v>2771</v>
      </c>
      <c r="K82" s="30"/>
      <c r="L82" s="30"/>
      <c r="M82" s="30"/>
      <c r="N82" s="30"/>
      <c r="O82" s="30"/>
      <c r="P82" s="30"/>
      <c r="Q82" s="30"/>
      <c r="R82" s="30"/>
      <c r="S82" s="30"/>
      <c r="T82" s="30"/>
      <c r="U82" s="30"/>
      <c r="V82" s="30"/>
      <c r="W82" s="30"/>
      <c r="X82" s="30"/>
    </row>
    <row r="83">
      <c r="A83" s="10" t="s">
        <v>2772</v>
      </c>
      <c r="B83" s="10" t="s">
        <v>1635</v>
      </c>
      <c r="C83" s="30"/>
      <c r="D83" s="30"/>
      <c r="E83" s="10" t="s">
        <v>2773</v>
      </c>
      <c r="F83" s="70" t="s">
        <v>2774</v>
      </c>
      <c r="G83" s="69" t="s">
        <v>2447</v>
      </c>
      <c r="H83" s="10" t="s">
        <v>2775</v>
      </c>
      <c r="I83" s="8"/>
      <c r="J83" s="71" t="s">
        <v>2776</v>
      </c>
      <c r="K83" s="30"/>
      <c r="L83" s="30"/>
      <c r="M83" s="30"/>
      <c r="N83" s="30"/>
      <c r="O83" s="30"/>
      <c r="P83" s="30"/>
      <c r="Q83" s="30"/>
      <c r="R83" s="30"/>
      <c r="S83" s="30"/>
      <c r="T83" s="30"/>
      <c r="U83" s="30"/>
      <c r="V83" s="30"/>
      <c r="W83" s="30"/>
      <c r="X83" s="30"/>
    </row>
    <row r="84">
      <c r="A84" s="10" t="s">
        <v>2777</v>
      </c>
      <c r="B84" s="18" t="s">
        <v>2778</v>
      </c>
      <c r="C84" s="30"/>
      <c r="D84" s="30"/>
      <c r="E84" s="10" t="s">
        <v>2779</v>
      </c>
      <c r="F84" s="8" t="s">
        <v>2780</v>
      </c>
      <c r="G84" s="69" t="s">
        <v>2447</v>
      </c>
      <c r="H84" s="10" t="s">
        <v>2781</v>
      </c>
      <c r="I84" s="30"/>
      <c r="J84" s="71" t="s">
        <v>2782</v>
      </c>
      <c r="K84" s="30"/>
      <c r="L84" s="30"/>
      <c r="M84" s="30"/>
      <c r="N84" s="30"/>
      <c r="O84" s="30"/>
      <c r="P84" s="30"/>
      <c r="Q84" s="30"/>
      <c r="R84" s="30"/>
      <c r="S84" s="30"/>
      <c r="T84" s="30"/>
      <c r="U84" s="30"/>
      <c r="V84" s="30"/>
      <c r="W84" s="30"/>
      <c r="X84" s="30"/>
    </row>
    <row r="85">
      <c r="A85" s="10" t="s">
        <v>2783</v>
      </c>
      <c r="B85" s="18" t="s">
        <v>2784</v>
      </c>
      <c r="C85" s="30"/>
      <c r="D85" s="30"/>
      <c r="E85" s="10" t="s">
        <v>2785</v>
      </c>
      <c r="F85" s="8" t="s">
        <v>2786</v>
      </c>
      <c r="G85" s="69" t="s">
        <v>2447</v>
      </c>
      <c r="H85" s="10" t="s">
        <v>2787</v>
      </c>
      <c r="I85" s="8" t="s">
        <v>2788</v>
      </c>
      <c r="J85" s="71" t="s">
        <v>2789</v>
      </c>
      <c r="K85" s="30"/>
      <c r="L85" s="30"/>
      <c r="M85" s="30"/>
      <c r="N85" s="30"/>
      <c r="O85" s="30"/>
      <c r="P85" s="30"/>
      <c r="Q85" s="30"/>
      <c r="R85" s="30"/>
      <c r="S85" s="30"/>
      <c r="T85" s="30"/>
      <c r="U85" s="30"/>
      <c r="V85" s="30"/>
      <c r="W85" s="30"/>
      <c r="X85" s="30"/>
    </row>
    <row r="86">
      <c r="A86" s="10" t="s">
        <v>2790</v>
      </c>
      <c r="B86" s="18" t="s">
        <v>2791</v>
      </c>
      <c r="C86" s="30"/>
      <c r="D86" s="30"/>
      <c r="E86" s="8" t="s">
        <v>2792</v>
      </c>
      <c r="F86" s="8" t="s">
        <v>2793</v>
      </c>
      <c r="G86" s="69" t="s">
        <v>2447</v>
      </c>
      <c r="H86" s="10" t="s">
        <v>2794</v>
      </c>
      <c r="I86" s="30"/>
      <c r="J86" s="71" t="s">
        <v>2795</v>
      </c>
      <c r="K86" s="30"/>
      <c r="L86" s="30"/>
      <c r="M86" s="30"/>
      <c r="N86" s="30"/>
      <c r="O86" s="30"/>
      <c r="P86" s="30"/>
      <c r="Q86" s="30"/>
      <c r="R86" s="30"/>
      <c r="S86" s="30"/>
      <c r="T86" s="30"/>
      <c r="U86" s="30"/>
      <c r="V86" s="30"/>
      <c r="W86" s="30"/>
      <c r="X86" s="30"/>
    </row>
    <row r="87">
      <c r="A87" s="10" t="s">
        <v>2796</v>
      </c>
      <c r="B87" s="6" t="s">
        <v>2797</v>
      </c>
      <c r="C87" s="9"/>
      <c r="D87" s="9"/>
      <c r="E87" s="8" t="s">
        <v>2798</v>
      </c>
      <c r="F87" s="8" t="s">
        <v>2799</v>
      </c>
      <c r="G87" s="69" t="s">
        <v>2447</v>
      </c>
      <c r="H87" s="10" t="s">
        <v>2800</v>
      </c>
      <c r="I87" s="8" t="s">
        <v>2801</v>
      </c>
      <c r="J87" s="71" t="s">
        <v>2802</v>
      </c>
      <c r="K87" s="30"/>
      <c r="L87" s="30"/>
      <c r="M87" s="30"/>
      <c r="N87" s="30"/>
      <c r="O87" s="30"/>
      <c r="P87" s="30"/>
      <c r="Q87" s="30"/>
      <c r="R87" s="30"/>
      <c r="S87" s="30"/>
      <c r="T87" s="30"/>
      <c r="U87" s="30"/>
      <c r="V87" s="30"/>
      <c r="W87" s="30"/>
      <c r="X87" s="30"/>
    </row>
    <row r="88">
      <c r="A88" s="10" t="s">
        <v>2803</v>
      </c>
      <c r="B88" s="6" t="s">
        <v>2804</v>
      </c>
      <c r="C88" s="30"/>
      <c r="D88" s="30"/>
      <c r="E88" s="8" t="s">
        <v>2805</v>
      </c>
      <c r="F88" s="8" t="s">
        <v>2806</v>
      </c>
      <c r="G88" s="69" t="s">
        <v>2447</v>
      </c>
      <c r="H88" s="10" t="s">
        <v>2807</v>
      </c>
      <c r="I88" s="8" t="s">
        <v>2808</v>
      </c>
      <c r="J88" s="71" t="s">
        <v>2809</v>
      </c>
      <c r="K88" s="30"/>
      <c r="L88" s="30"/>
      <c r="M88" s="30"/>
      <c r="N88" s="30"/>
      <c r="O88" s="30"/>
      <c r="P88" s="30"/>
      <c r="Q88" s="30"/>
      <c r="R88" s="30"/>
      <c r="S88" s="30"/>
      <c r="T88" s="30"/>
      <c r="U88" s="30"/>
      <c r="V88" s="30"/>
      <c r="W88" s="30"/>
      <c r="X88" s="30"/>
    </row>
    <row r="89">
      <c r="A89" s="10" t="s">
        <v>2810</v>
      </c>
      <c r="B89" s="6" t="s">
        <v>2811</v>
      </c>
      <c r="C89" s="30"/>
      <c r="D89" s="30"/>
      <c r="E89" s="8" t="s">
        <v>2812</v>
      </c>
      <c r="F89" s="9" t="s">
        <v>2813</v>
      </c>
      <c r="G89" s="69" t="s">
        <v>2447</v>
      </c>
      <c r="H89" s="10" t="s">
        <v>2814</v>
      </c>
      <c r="I89" s="8" t="s">
        <v>2815</v>
      </c>
      <c r="J89" s="71" t="s">
        <v>2816</v>
      </c>
      <c r="K89" s="30"/>
      <c r="L89" s="30"/>
      <c r="M89" s="30"/>
      <c r="N89" s="30"/>
      <c r="O89" s="30"/>
      <c r="P89" s="30"/>
      <c r="Q89" s="30"/>
      <c r="R89" s="30"/>
      <c r="S89" s="30"/>
      <c r="T89" s="30"/>
      <c r="U89" s="30"/>
      <c r="V89" s="30"/>
      <c r="W89" s="30"/>
      <c r="X89" s="30"/>
    </row>
    <row r="90">
      <c r="A90" s="10" t="s">
        <v>2817</v>
      </c>
      <c r="B90" s="10" t="s">
        <v>2818</v>
      </c>
      <c r="C90" s="30"/>
      <c r="D90" s="30"/>
      <c r="E90" s="10" t="s">
        <v>2819</v>
      </c>
      <c r="F90" s="19" t="s">
        <v>2820</v>
      </c>
      <c r="G90" s="69" t="s">
        <v>2447</v>
      </c>
      <c r="H90" s="10" t="s">
        <v>2821</v>
      </c>
      <c r="I90" s="30"/>
      <c r="J90" s="76" t="s">
        <v>2822</v>
      </c>
      <c r="K90" s="30"/>
      <c r="L90" s="30"/>
      <c r="M90" s="30"/>
      <c r="N90" s="30"/>
      <c r="O90" s="30"/>
      <c r="P90" s="30"/>
      <c r="Q90" s="30"/>
      <c r="R90" s="30"/>
      <c r="S90" s="30"/>
      <c r="T90" s="30"/>
      <c r="U90" s="30"/>
      <c r="V90" s="30"/>
      <c r="W90" s="30"/>
      <c r="X90" s="30"/>
    </row>
    <row r="91">
      <c r="A91" s="10" t="s">
        <v>2823</v>
      </c>
      <c r="B91" s="6" t="s">
        <v>2824</v>
      </c>
      <c r="C91" s="30"/>
      <c r="D91" s="30"/>
      <c r="E91" s="18"/>
      <c r="F91" s="89" t="s">
        <v>2825</v>
      </c>
      <c r="G91" s="69" t="s">
        <v>2447</v>
      </c>
      <c r="H91" s="10" t="s">
        <v>2826</v>
      </c>
      <c r="I91" s="8" t="s">
        <v>2827</v>
      </c>
      <c r="J91" s="76" t="s">
        <v>2828</v>
      </c>
      <c r="K91" s="30"/>
      <c r="L91" s="30"/>
      <c r="M91" s="30"/>
      <c r="N91" s="30"/>
      <c r="O91" s="30"/>
      <c r="P91" s="30"/>
      <c r="Q91" s="30"/>
      <c r="R91" s="30"/>
      <c r="S91" s="30"/>
      <c r="T91" s="30"/>
      <c r="U91" s="30"/>
      <c r="V91" s="30"/>
      <c r="W91" s="30"/>
      <c r="X91" s="30"/>
    </row>
    <row r="92">
      <c r="A92" s="10" t="s">
        <v>2829</v>
      </c>
      <c r="B92" s="6" t="s">
        <v>2830</v>
      </c>
      <c r="C92" s="30"/>
      <c r="D92" s="30"/>
      <c r="E92" s="8" t="s">
        <v>2831</v>
      </c>
      <c r="F92" s="8" t="s">
        <v>2832</v>
      </c>
      <c r="G92" s="69" t="s">
        <v>2447</v>
      </c>
      <c r="H92" s="10" t="s">
        <v>2833</v>
      </c>
      <c r="I92" s="8" t="s">
        <v>2834</v>
      </c>
      <c r="J92" s="76" t="s">
        <v>2835</v>
      </c>
      <c r="K92" s="30"/>
      <c r="L92" s="30"/>
      <c r="M92" s="30"/>
      <c r="N92" s="30"/>
      <c r="O92" s="30"/>
      <c r="P92" s="30"/>
      <c r="Q92" s="30"/>
      <c r="R92" s="30"/>
      <c r="S92" s="30"/>
      <c r="T92" s="30"/>
      <c r="U92" s="30"/>
      <c r="V92" s="30"/>
      <c r="W92" s="30"/>
      <c r="X92" s="30"/>
    </row>
    <row r="93">
      <c r="A93" s="10" t="s">
        <v>2803</v>
      </c>
      <c r="B93" s="6" t="s">
        <v>2836</v>
      </c>
      <c r="C93" s="30"/>
      <c r="D93" s="9"/>
      <c r="E93" s="8" t="s">
        <v>2837</v>
      </c>
      <c r="F93" s="8" t="s">
        <v>2838</v>
      </c>
      <c r="G93" s="69" t="s">
        <v>2447</v>
      </c>
      <c r="H93" s="10" t="s">
        <v>2839</v>
      </c>
      <c r="I93" s="8" t="s">
        <v>2840</v>
      </c>
      <c r="J93" s="76" t="s">
        <v>2841</v>
      </c>
      <c r="K93" s="30"/>
      <c r="L93" s="30"/>
      <c r="M93" s="30"/>
      <c r="N93" s="30"/>
      <c r="O93" s="30"/>
      <c r="P93" s="30"/>
      <c r="Q93" s="30"/>
      <c r="R93" s="30"/>
      <c r="S93" s="30"/>
      <c r="T93" s="30"/>
      <c r="U93" s="30"/>
      <c r="V93" s="30"/>
      <c r="W93" s="30"/>
      <c r="X93" s="30"/>
    </row>
    <row r="94">
      <c r="A94" s="10" t="s">
        <v>2842</v>
      </c>
      <c r="B94" s="6" t="s">
        <v>2843</v>
      </c>
      <c r="C94" s="30"/>
      <c r="D94" s="30"/>
      <c r="E94" s="8" t="s">
        <v>2844</v>
      </c>
      <c r="F94" s="8" t="s">
        <v>2845</v>
      </c>
      <c r="G94" s="69" t="s">
        <v>2447</v>
      </c>
      <c r="H94" s="10" t="s">
        <v>2846</v>
      </c>
      <c r="I94" s="8"/>
      <c r="J94" s="76" t="s">
        <v>2847</v>
      </c>
      <c r="K94" s="30"/>
      <c r="L94" s="30"/>
      <c r="M94" s="30"/>
      <c r="N94" s="30"/>
      <c r="O94" s="30"/>
      <c r="P94" s="30"/>
      <c r="Q94" s="30"/>
      <c r="R94" s="30"/>
      <c r="S94" s="30"/>
      <c r="T94" s="30"/>
      <c r="U94" s="30"/>
      <c r="V94" s="30"/>
      <c r="W94" s="30"/>
      <c r="X94" s="30"/>
    </row>
    <row r="95">
      <c r="A95" s="10" t="s">
        <v>2777</v>
      </c>
      <c r="B95" s="6" t="s">
        <v>2848</v>
      </c>
      <c r="C95" s="30"/>
      <c r="D95" s="30"/>
      <c r="E95" s="8" t="s">
        <v>2849</v>
      </c>
      <c r="F95" s="8" t="s">
        <v>2850</v>
      </c>
      <c r="G95" s="69" t="s">
        <v>2447</v>
      </c>
      <c r="H95" s="10" t="s">
        <v>2851</v>
      </c>
      <c r="I95" s="8" t="s">
        <v>2852</v>
      </c>
      <c r="J95" s="76" t="s">
        <v>2853</v>
      </c>
      <c r="K95" s="30"/>
      <c r="L95" s="30"/>
      <c r="M95" s="30"/>
      <c r="N95" s="30"/>
      <c r="O95" s="30"/>
      <c r="P95" s="30"/>
      <c r="Q95" s="30"/>
      <c r="R95" s="30"/>
      <c r="S95" s="30"/>
      <c r="T95" s="30"/>
      <c r="U95" s="30"/>
      <c r="V95" s="30"/>
      <c r="W95" s="30"/>
      <c r="X95" s="30"/>
    </row>
    <row r="96">
      <c r="A96" s="10" t="s">
        <v>2854</v>
      </c>
      <c r="B96" s="6" t="s">
        <v>2855</v>
      </c>
      <c r="C96" s="30"/>
      <c r="D96" s="9"/>
      <c r="E96" s="8" t="s">
        <v>2856</v>
      </c>
      <c r="F96" s="8" t="s">
        <v>2857</v>
      </c>
      <c r="G96" s="69" t="s">
        <v>2447</v>
      </c>
      <c r="H96" s="10" t="s">
        <v>2858</v>
      </c>
      <c r="I96" s="8" t="s">
        <v>2859</v>
      </c>
      <c r="J96" s="76" t="s">
        <v>2860</v>
      </c>
      <c r="K96" s="30"/>
      <c r="L96" s="30"/>
      <c r="M96" s="30"/>
      <c r="N96" s="30"/>
      <c r="O96" s="30"/>
      <c r="P96" s="30"/>
      <c r="Q96" s="30"/>
      <c r="R96" s="30"/>
      <c r="S96" s="30"/>
      <c r="T96" s="30"/>
      <c r="U96" s="30"/>
      <c r="V96" s="30"/>
      <c r="W96" s="30"/>
      <c r="X96" s="30"/>
    </row>
    <row r="97">
      <c r="A97" s="10" t="s">
        <v>2861</v>
      </c>
      <c r="B97" s="6" t="s">
        <v>2862</v>
      </c>
      <c r="C97" s="30"/>
      <c r="D97" s="30"/>
      <c r="E97" s="8" t="s">
        <v>2863</v>
      </c>
      <c r="F97" s="8" t="s">
        <v>2864</v>
      </c>
      <c r="G97" s="69" t="s">
        <v>2447</v>
      </c>
      <c r="H97" s="10" t="s">
        <v>2865</v>
      </c>
      <c r="I97" s="30"/>
      <c r="J97" s="76" t="s">
        <v>2866</v>
      </c>
      <c r="K97" s="30"/>
      <c r="L97" s="30"/>
      <c r="M97" s="30"/>
      <c r="N97" s="30"/>
      <c r="O97" s="30"/>
      <c r="P97" s="30"/>
      <c r="Q97" s="30"/>
      <c r="R97" s="30"/>
      <c r="S97" s="30"/>
      <c r="T97" s="30"/>
      <c r="U97" s="30"/>
      <c r="V97" s="30"/>
      <c r="W97" s="30"/>
      <c r="X97" s="30"/>
    </row>
    <row r="98" ht="51.75" customHeight="1">
      <c r="A98" s="10" t="s">
        <v>2867</v>
      </c>
      <c r="B98" s="6" t="s">
        <v>2868</v>
      </c>
      <c r="C98" s="30"/>
      <c r="D98" s="30"/>
      <c r="E98" s="8" t="s">
        <v>2869</v>
      </c>
      <c r="F98" s="23" t="s">
        <v>2870</v>
      </c>
      <c r="G98" s="69" t="s">
        <v>2447</v>
      </c>
      <c r="H98" s="10" t="s">
        <v>2871</v>
      </c>
      <c r="I98" s="8"/>
      <c r="J98" s="71" t="s">
        <v>2872</v>
      </c>
      <c r="K98" s="30"/>
      <c r="L98" s="30"/>
      <c r="M98" s="30"/>
      <c r="N98" s="30"/>
      <c r="O98" s="30"/>
      <c r="P98" s="30"/>
      <c r="Q98" s="30"/>
      <c r="R98" s="30"/>
      <c r="S98" s="30"/>
      <c r="T98" s="30"/>
      <c r="U98" s="30"/>
      <c r="V98" s="30"/>
      <c r="W98" s="30"/>
      <c r="X98" s="30"/>
    </row>
    <row r="99">
      <c r="A99" s="10" t="s">
        <v>2873</v>
      </c>
      <c r="B99" s="6" t="s">
        <v>2874</v>
      </c>
      <c r="C99" s="30"/>
      <c r="D99" s="30"/>
      <c r="E99" s="8" t="s">
        <v>2875</v>
      </c>
      <c r="F99" s="23" t="s">
        <v>2876</v>
      </c>
      <c r="G99" s="69" t="s">
        <v>2447</v>
      </c>
      <c r="H99" s="10" t="s">
        <v>2877</v>
      </c>
      <c r="I99" s="8" t="s">
        <v>2878</v>
      </c>
      <c r="J99" s="76" t="s">
        <v>2879</v>
      </c>
      <c r="K99" s="30"/>
      <c r="L99" s="30"/>
      <c r="M99" s="30"/>
      <c r="N99" s="30"/>
      <c r="O99" s="30"/>
      <c r="P99" s="30"/>
      <c r="Q99" s="30"/>
      <c r="R99" s="30"/>
      <c r="S99" s="30"/>
      <c r="T99" s="30"/>
      <c r="U99" s="30"/>
      <c r="V99" s="30"/>
      <c r="W99" s="30"/>
      <c r="X99" s="30"/>
    </row>
    <row r="100">
      <c r="A100" s="10" t="s">
        <v>2880</v>
      </c>
      <c r="B100" s="6" t="s">
        <v>2881</v>
      </c>
      <c r="C100" s="30"/>
      <c r="D100" s="9"/>
      <c r="E100" s="30"/>
      <c r="F100" s="25" t="s">
        <v>2882</v>
      </c>
      <c r="G100" s="69" t="s">
        <v>2447</v>
      </c>
      <c r="H100" s="10" t="s">
        <v>2883</v>
      </c>
      <c r="I100" s="30"/>
      <c r="J100" s="49" t="s">
        <v>2884</v>
      </c>
      <c r="K100" s="30"/>
      <c r="L100" s="30"/>
      <c r="M100" s="30"/>
      <c r="N100" s="30"/>
      <c r="O100" s="30"/>
      <c r="P100" s="30"/>
      <c r="Q100" s="30"/>
      <c r="R100" s="30"/>
      <c r="S100" s="30"/>
      <c r="T100" s="30"/>
      <c r="U100" s="30"/>
      <c r="V100" s="30"/>
      <c r="W100" s="30"/>
      <c r="X100" s="30"/>
    </row>
    <row r="101">
      <c r="A101" s="10" t="s">
        <v>2885</v>
      </c>
      <c r="B101" s="6" t="s">
        <v>2886</v>
      </c>
      <c r="C101" s="30"/>
      <c r="D101" s="30"/>
      <c r="E101" s="8" t="s">
        <v>2887</v>
      </c>
      <c r="F101" s="23" t="s">
        <v>2888</v>
      </c>
      <c r="G101" s="69" t="s">
        <v>2447</v>
      </c>
      <c r="H101" s="10" t="s">
        <v>2889</v>
      </c>
      <c r="I101" s="30"/>
      <c r="J101" s="76" t="s">
        <v>2890</v>
      </c>
      <c r="K101" s="30"/>
      <c r="L101" s="30"/>
      <c r="M101" s="30"/>
      <c r="N101" s="30"/>
      <c r="O101" s="30"/>
      <c r="P101" s="30"/>
      <c r="Q101" s="30"/>
      <c r="R101" s="30"/>
      <c r="S101" s="30"/>
      <c r="T101" s="30"/>
      <c r="U101" s="30"/>
      <c r="V101" s="30"/>
      <c r="W101" s="30"/>
      <c r="X101" s="30"/>
    </row>
    <row r="102">
      <c r="A102" s="10" t="s">
        <v>2891</v>
      </c>
      <c r="B102" s="10" t="s">
        <v>2824</v>
      </c>
      <c r="C102" s="30"/>
      <c r="D102" s="8"/>
      <c r="E102" s="18"/>
      <c r="F102" s="77" t="s">
        <v>2892</v>
      </c>
      <c r="G102" s="69" t="s">
        <v>2447</v>
      </c>
      <c r="H102" s="10" t="s">
        <v>2893</v>
      </c>
      <c r="I102" s="8" t="s">
        <v>2827</v>
      </c>
      <c r="J102" s="76" t="s">
        <v>2894</v>
      </c>
      <c r="K102" s="30"/>
      <c r="L102" s="30"/>
      <c r="M102" s="30"/>
      <c r="N102" s="30"/>
      <c r="O102" s="30"/>
      <c r="P102" s="30"/>
      <c r="Q102" s="30"/>
      <c r="R102" s="30"/>
      <c r="S102" s="30"/>
      <c r="T102" s="30"/>
      <c r="U102" s="30"/>
      <c r="V102" s="30"/>
      <c r="W102" s="30"/>
      <c r="X102" s="30"/>
    </row>
    <row r="103">
      <c r="A103" s="10" t="s">
        <v>2895</v>
      </c>
      <c r="B103" s="10" t="s">
        <v>2824</v>
      </c>
      <c r="C103" s="30"/>
      <c r="D103" s="8"/>
      <c r="E103" s="18"/>
      <c r="F103" s="77" t="s">
        <v>2896</v>
      </c>
      <c r="G103" s="69" t="s">
        <v>2447</v>
      </c>
      <c r="H103" s="10" t="s">
        <v>2897</v>
      </c>
      <c r="I103" s="8" t="s">
        <v>2827</v>
      </c>
      <c r="J103" s="76" t="s">
        <v>2898</v>
      </c>
      <c r="K103" s="30"/>
      <c r="L103" s="30"/>
      <c r="M103" s="30"/>
      <c r="N103" s="30"/>
      <c r="O103" s="30"/>
      <c r="P103" s="30"/>
      <c r="Q103" s="30"/>
      <c r="R103" s="30"/>
      <c r="S103" s="30"/>
      <c r="T103" s="30"/>
      <c r="U103" s="30"/>
      <c r="V103" s="30"/>
      <c r="W103" s="30"/>
      <c r="X103" s="30"/>
    </row>
    <row r="104">
      <c r="A104" s="10" t="s">
        <v>2899</v>
      </c>
      <c r="B104" s="6" t="s">
        <v>1618</v>
      </c>
      <c r="C104" s="30"/>
      <c r="D104" s="30"/>
      <c r="E104" s="10" t="s">
        <v>2900</v>
      </c>
      <c r="F104" s="10" t="s">
        <v>2899</v>
      </c>
      <c r="G104" s="69" t="s">
        <v>2447</v>
      </c>
      <c r="H104" s="10" t="s">
        <v>2901</v>
      </c>
      <c r="I104" s="8" t="s">
        <v>2902</v>
      </c>
      <c r="J104" s="71" t="s">
        <v>2903</v>
      </c>
      <c r="K104" s="30"/>
      <c r="L104" s="30"/>
      <c r="M104" s="30"/>
      <c r="N104" s="30"/>
      <c r="O104" s="30"/>
      <c r="P104" s="30"/>
      <c r="Q104" s="30"/>
      <c r="R104" s="30"/>
      <c r="S104" s="30"/>
      <c r="T104" s="30"/>
      <c r="U104" s="30"/>
      <c r="V104" s="30"/>
      <c r="W104" s="30"/>
      <c r="X104" s="30"/>
    </row>
    <row r="105">
      <c r="A105" s="10" t="s">
        <v>2904</v>
      </c>
      <c r="B105" s="10" t="s">
        <v>2905</v>
      </c>
      <c r="C105" s="30"/>
      <c r="D105" s="30"/>
      <c r="E105" s="18"/>
      <c r="F105" s="77" t="s">
        <v>2906</v>
      </c>
      <c r="G105" s="69" t="s">
        <v>2447</v>
      </c>
      <c r="H105" s="10" t="s">
        <v>2907</v>
      </c>
      <c r="I105" s="8" t="s">
        <v>2908</v>
      </c>
      <c r="J105" s="71" t="s">
        <v>2909</v>
      </c>
      <c r="K105" s="30"/>
      <c r="L105" s="30"/>
      <c r="M105" s="30"/>
      <c r="N105" s="30"/>
      <c r="O105" s="30"/>
      <c r="P105" s="30"/>
      <c r="Q105" s="30"/>
      <c r="R105" s="30"/>
      <c r="S105" s="30"/>
      <c r="T105" s="30"/>
      <c r="U105" s="30"/>
      <c r="V105" s="30"/>
      <c r="W105" s="30"/>
      <c r="X105" s="30"/>
    </row>
    <row r="106">
      <c r="A106" s="10" t="s">
        <v>2910</v>
      </c>
      <c r="B106" s="10" t="s">
        <v>2911</v>
      </c>
      <c r="C106" s="30"/>
      <c r="D106" s="30"/>
      <c r="E106" s="18"/>
      <c r="F106" s="90" t="s">
        <v>2912</v>
      </c>
      <c r="G106" s="69" t="s">
        <v>2447</v>
      </c>
      <c r="H106" s="10" t="s">
        <v>2913</v>
      </c>
      <c r="I106" s="8" t="s">
        <v>2914</v>
      </c>
      <c r="J106" s="71" t="s">
        <v>2915</v>
      </c>
      <c r="K106" s="30"/>
      <c r="L106" s="30"/>
      <c r="M106" s="30"/>
      <c r="N106" s="30"/>
      <c r="O106" s="30"/>
      <c r="P106" s="30"/>
      <c r="Q106" s="30"/>
      <c r="R106" s="30"/>
      <c r="S106" s="30"/>
      <c r="T106" s="30"/>
      <c r="U106" s="30"/>
      <c r="V106" s="30"/>
      <c r="W106" s="30"/>
      <c r="X106" s="30"/>
    </row>
    <row r="107">
      <c r="A107" s="10" t="s">
        <v>2910</v>
      </c>
      <c r="B107" s="10" t="s">
        <v>2916</v>
      </c>
      <c r="C107" s="30"/>
      <c r="D107" s="30"/>
      <c r="E107" s="18"/>
      <c r="F107" s="90" t="s">
        <v>2917</v>
      </c>
      <c r="G107" s="69" t="s">
        <v>2447</v>
      </c>
      <c r="H107" s="10" t="s">
        <v>2918</v>
      </c>
      <c r="I107" s="8" t="s">
        <v>2919</v>
      </c>
      <c r="J107" s="71" t="s">
        <v>2920</v>
      </c>
      <c r="K107" s="30"/>
      <c r="L107" s="30"/>
      <c r="M107" s="30"/>
      <c r="N107" s="30"/>
      <c r="O107" s="30"/>
      <c r="P107" s="30"/>
      <c r="Q107" s="30"/>
      <c r="R107" s="30"/>
      <c r="S107" s="30"/>
      <c r="T107" s="30"/>
      <c r="U107" s="30"/>
      <c r="V107" s="30"/>
      <c r="W107" s="30"/>
      <c r="X107" s="30"/>
    </row>
    <row r="108">
      <c r="A108" s="10" t="s">
        <v>2910</v>
      </c>
      <c r="B108" s="10" t="s">
        <v>2921</v>
      </c>
      <c r="C108" s="30"/>
      <c r="D108" s="30"/>
      <c r="E108" s="18"/>
      <c r="F108" s="90" t="s">
        <v>2922</v>
      </c>
      <c r="G108" s="69" t="s">
        <v>2447</v>
      </c>
      <c r="H108" s="10" t="s">
        <v>2923</v>
      </c>
      <c r="I108" s="30"/>
      <c r="J108" s="71" t="s">
        <v>2924</v>
      </c>
      <c r="K108" s="30"/>
      <c r="L108" s="30"/>
      <c r="M108" s="30"/>
      <c r="N108" s="30"/>
      <c r="O108" s="30"/>
      <c r="P108" s="30"/>
      <c r="Q108" s="30"/>
      <c r="R108" s="30"/>
      <c r="S108" s="30"/>
      <c r="T108" s="30"/>
      <c r="U108" s="30"/>
      <c r="V108" s="30"/>
      <c r="W108" s="30"/>
      <c r="X108" s="30"/>
    </row>
    <row r="109">
      <c r="A109" s="10" t="s">
        <v>2910</v>
      </c>
      <c r="B109" s="10" t="s">
        <v>2925</v>
      </c>
      <c r="C109" s="30"/>
      <c r="D109" s="30"/>
      <c r="E109" s="10"/>
      <c r="F109" s="77" t="s">
        <v>2926</v>
      </c>
      <c r="G109" s="69" t="s">
        <v>2447</v>
      </c>
      <c r="H109" s="10" t="s">
        <v>2927</v>
      </c>
      <c r="I109" s="8" t="s">
        <v>2928</v>
      </c>
      <c r="J109" s="71" t="s">
        <v>2929</v>
      </c>
      <c r="K109" s="30"/>
      <c r="L109" s="30"/>
      <c r="M109" s="30"/>
      <c r="N109" s="30"/>
      <c r="O109" s="30"/>
      <c r="P109" s="30"/>
      <c r="Q109" s="30"/>
      <c r="R109" s="30"/>
      <c r="S109" s="30"/>
      <c r="T109" s="30"/>
      <c r="U109" s="30"/>
      <c r="V109" s="30"/>
      <c r="W109" s="30"/>
      <c r="X109" s="30"/>
    </row>
    <row r="110">
      <c r="A110" s="10" t="s">
        <v>2930</v>
      </c>
      <c r="B110" s="50" t="s">
        <v>1989</v>
      </c>
      <c r="C110" s="30"/>
      <c r="D110" s="30"/>
      <c r="E110" s="18"/>
      <c r="F110" s="77" t="s">
        <v>2931</v>
      </c>
      <c r="G110" s="69" t="s">
        <v>2447</v>
      </c>
      <c r="H110" s="10" t="s">
        <v>2932</v>
      </c>
      <c r="I110" s="8" t="s">
        <v>2933</v>
      </c>
      <c r="J110" s="76" t="s">
        <v>2934</v>
      </c>
      <c r="K110" s="30"/>
      <c r="L110" s="30"/>
      <c r="M110" s="30"/>
      <c r="N110" s="30"/>
      <c r="O110" s="30"/>
      <c r="P110" s="30"/>
      <c r="Q110" s="30"/>
      <c r="R110" s="30"/>
      <c r="S110" s="30"/>
      <c r="T110" s="30"/>
      <c r="U110" s="30"/>
      <c r="V110" s="30"/>
      <c r="W110" s="30"/>
      <c r="X110" s="30"/>
    </row>
    <row r="111">
      <c r="A111" s="10" t="s">
        <v>2930</v>
      </c>
      <c r="B111" s="50" t="s">
        <v>2935</v>
      </c>
      <c r="C111" s="30"/>
      <c r="D111" s="30"/>
      <c r="E111" s="10" t="s">
        <v>2936</v>
      </c>
      <c r="F111" s="91" t="s">
        <v>2937</v>
      </c>
      <c r="G111" s="69" t="s">
        <v>2447</v>
      </c>
      <c r="H111" s="10" t="s">
        <v>2938</v>
      </c>
      <c r="I111" s="30"/>
      <c r="J111" s="76" t="s">
        <v>2939</v>
      </c>
      <c r="K111" s="30"/>
      <c r="L111" s="30"/>
      <c r="M111" s="30"/>
      <c r="N111" s="30"/>
      <c r="O111" s="30"/>
      <c r="P111" s="30"/>
      <c r="Q111" s="30"/>
      <c r="R111" s="30"/>
      <c r="S111" s="30"/>
      <c r="T111" s="30"/>
      <c r="U111" s="30"/>
      <c r="V111" s="30"/>
      <c r="W111" s="30"/>
      <c r="X111" s="30"/>
    </row>
    <row r="112">
      <c r="A112" s="10" t="s">
        <v>2930</v>
      </c>
      <c r="B112" s="50" t="s">
        <v>1989</v>
      </c>
      <c r="C112" s="30"/>
      <c r="D112" s="30"/>
      <c r="E112" s="18"/>
      <c r="F112" s="88" t="s">
        <v>2940</v>
      </c>
      <c r="G112" s="69" t="s">
        <v>2447</v>
      </c>
      <c r="H112" s="10" t="s">
        <v>2941</v>
      </c>
      <c r="I112" s="30"/>
      <c r="J112" s="76" t="s">
        <v>2942</v>
      </c>
      <c r="K112" s="30"/>
      <c r="L112" s="30"/>
      <c r="M112" s="30"/>
      <c r="N112" s="30"/>
      <c r="O112" s="30"/>
      <c r="P112" s="30"/>
      <c r="Q112" s="30"/>
      <c r="R112" s="30"/>
      <c r="S112" s="30"/>
      <c r="T112" s="30"/>
      <c r="U112" s="30"/>
      <c r="V112" s="30"/>
      <c r="W112" s="30"/>
      <c r="X112" s="30"/>
    </row>
    <row r="113">
      <c r="A113" s="10" t="s">
        <v>2930</v>
      </c>
      <c r="B113" s="50" t="s">
        <v>1989</v>
      </c>
      <c r="C113" s="30"/>
      <c r="D113" s="30"/>
      <c r="E113" s="18"/>
      <c r="F113" s="88" t="s">
        <v>2943</v>
      </c>
      <c r="G113" s="69" t="s">
        <v>2447</v>
      </c>
      <c r="H113" s="10" t="s">
        <v>2944</v>
      </c>
      <c r="I113" s="30"/>
      <c r="J113" s="71" t="s">
        <v>2945</v>
      </c>
      <c r="K113" s="30"/>
      <c r="L113" s="30"/>
      <c r="M113" s="30"/>
      <c r="N113" s="30"/>
      <c r="O113" s="30"/>
      <c r="P113" s="30"/>
      <c r="Q113" s="30"/>
      <c r="R113" s="30"/>
      <c r="S113" s="30"/>
      <c r="T113" s="30"/>
      <c r="U113" s="30"/>
      <c r="V113" s="30"/>
      <c r="W113" s="30"/>
      <c r="X113" s="30"/>
    </row>
    <row r="114">
      <c r="A114" s="10" t="s">
        <v>2946</v>
      </c>
      <c r="B114" s="10" t="s">
        <v>2947</v>
      </c>
      <c r="C114" s="30"/>
      <c r="D114" s="30"/>
      <c r="E114" s="10"/>
      <c r="F114" s="77" t="s">
        <v>2948</v>
      </c>
      <c r="G114" s="69" t="s">
        <v>2447</v>
      </c>
      <c r="H114" s="10" t="s">
        <v>2949</v>
      </c>
      <c r="I114" s="70"/>
      <c r="J114" s="71" t="s">
        <v>2950</v>
      </c>
      <c r="K114" s="30"/>
      <c r="L114" s="30"/>
      <c r="M114" s="30"/>
      <c r="N114" s="30"/>
      <c r="O114" s="30"/>
      <c r="P114" s="30"/>
      <c r="Q114" s="30"/>
      <c r="R114" s="30"/>
      <c r="S114" s="30"/>
      <c r="T114" s="30"/>
      <c r="U114" s="30"/>
      <c r="V114" s="30"/>
      <c r="W114" s="30"/>
      <c r="X114" s="30"/>
    </row>
    <row r="115">
      <c r="A115" s="10" t="s">
        <v>2946</v>
      </c>
      <c r="B115" s="10" t="s">
        <v>2951</v>
      </c>
      <c r="C115" s="30"/>
      <c r="D115" s="30"/>
      <c r="E115" s="10"/>
      <c r="F115" s="77" t="s">
        <v>2952</v>
      </c>
      <c r="G115" s="69" t="s">
        <v>2447</v>
      </c>
      <c r="H115" s="10" t="s">
        <v>2953</v>
      </c>
      <c r="I115" s="49" t="s">
        <v>2954</v>
      </c>
      <c r="J115" s="76" t="s">
        <v>2955</v>
      </c>
      <c r="K115" s="30"/>
      <c r="L115" s="30"/>
      <c r="M115" s="30"/>
      <c r="N115" s="30"/>
      <c r="O115" s="30"/>
      <c r="P115" s="30"/>
      <c r="Q115" s="30"/>
      <c r="R115" s="30"/>
      <c r="S115" s="30"/>
      <c r="T115" s="30"/>
      <c r="U115" s="30"/>
      <c r="V115" s="30"/>
      <c r="W115" s="30"/>
      <c r="X115" s="30"/>
    </row>
    <row r="116">
      <c r="A116" s="10" t="s">
        <v>2946</v>
      </c>
      <c r="B116" s="10" t="s">
        <v>2951</v>
      </c>
      <c r="C116" s="30"/>
      <c r="D116" s="30"/>
      <c r="E116" s="18"/>
      <c r="F116" s="77" t="s">
        <v>2956</v>
      </c>
      <c r="G116" s="69" t="s">
        <v>2447</v>
      </c>
      <c r="H116" s="10" t="s">
        <v>2957</v>
      </c>
      <c r="I116" s="30"/>
      <c r="J116" s="71" t="s">
        <v>2958</v>
      </c>
      <c r="K116" s="30"/>
      <c r="L116" s="30"/>
      <c r="M116" s="30"/>
      <c r="N116" s="30"/>
      <c r="O116" s="30"/>
      <c r="P116" s="30"/>
      <c r="Q116" s="30"/>
      <c r="R116" s="30"/>
      <c r="S116" s="30"/>
      <c r="T116" s="30"/>
      <c r="U116" s="30"/>
      <c r="V116" s="30"/>
      <c r="W116" s="30"/>
      <c r="X116" s="30"/>
    </row>
    <row r="117">
      <c r="A117" s="10" t="s">
        <v>2959</v>
      </c>
      <c r="B117" s="10" t="s">
        <v>1963</v>
      </c>
      <c r="C117" s="30"/>
      <c r="D117" s="30"/>
      <c r="E117" s="18"/>
      <c r="F117" s="77" t="s">
        <v>2960</v>
      </c>
      <c r="G117" s="69" t="s">
        <v>2447</v>
      </c>
      <c r="H117" s="10" t="s">
        <v>2961</v>
      </c>
      <c r="I117" s="8"/>
      <c r="J117" s="71" t="s">
        <v>2962</v>
      </c>
      <c r="K117" s="30"/>
      <c r="L117" s="30"/>
      <c r="M117" s="30"/>
      <c r="N117" s="30"/>
      <c r="O117" s="8"/>
      <c r="P117" s="30"/>
      <c r="Q117" s="30"/>
      <c r="R117" s="30"/>
      <c r="S117" s="30"/>
      <c r="T117" s="30"/>
      <c r="U117" s="30"/>
      <c r="V117" s="30"/>
      <c r="W117" s="30"/>
      <c r="X117" s="30"/>
    </row>
    <row r="118">
      <c r="A118" s="10" t="s">
        <v>2959</v>
      </c>
      <c r="B118" s="10" t="s">
        <v>2963</v>
      </c>
      <c r="C118" s="30"/>
      <c r="D118" s="30"/>
      <c r="E118" s="18"/>
      <c r="F118" s="77" t="s">
        <v>2964</v>
      </c>
      <c r="G118" s="69" t="s">
        <v>2447</v>
      </c>
      <c r="H118" s="10" t="s">
        <v>2965</v>
      </c>
      <c r="I118" s="30"/>
      <c r="J118" s="71" t="s">
        <v>2966</v>
      </c>
      <c r="K118" s="30"/>
      <c r="L118" s="30"/>
      <c r="M118" s="30"/>
      <c r="N118" s="30"/>
      <c r="O118" s="30"/>
      <c r="P118" s="30"/>
      <c r="Q118" s="30"/>
      <c r="R118" s="30"/>
      <c r="S118" s="30"/>
      <c r="T118" s="30"/>
      <c r="U118" s="30"/>
      <c r="V118" s="30"/>
      <c r="W118" s="30"/>
      <c r="X118" s="30"/>
    </row>
    <row r="119">
      <c r="A119" s="10" t="s">
        <v>2959</v>
      </c>
      <c r="B119" s="10" t="s">
        <v>1963</v>
      </c>
      <c r="C119" s="30"/>
      <c r="D119" s="30"/>
      <c r="E119" s="18"/>
      <c r="F119" s="77" t="s">
        <v>2967</v>
      </c>
      <c r="G119" s="69" t="s">
        <v>2447</v>
      </c>
      <c r="H119" s="10" t="s">
        <v>2968</v>
      </c>
      <c r="I119" s="8"/>
      <c r="J119" s="76" t="s">
        <v>2969</v>
      </c>
      <c r="K119" s="30"/>
      <c r="L119" s="30"/>
      <c r="M119" s="30"/>
      <c r="N119" s="30"/>
      <c r="O119" s="30"/>
      <c r="P119" s="30"/>
      <c r="Q119" s="30"/>
      <c r="R119" s="30"/>
      <c r="S119" s="30"/>
      <c r="T119" s="30"/>
      <c r="U119" s="30"/>
      <c r="V119" s="30"/>
      <c r="W119" s="30"/>
      <c r="X119" s="30"/>
    </row>
    <row r="120">
      <c r="A120" s="10" t="s">
        <v>2959</v>
      </c>
      <c r="B120" s="10" t="s">
        <v>1963</v>
      </c>
      <c r="C120" s="30"/>
      <c r="D120" s="30"/>
      <c r="E120" s="18"/>
      <c r="F120" s="77" t="s">
        <v>2970</v>
      </c>
      <c r="G120" s="69" t="s">
        <v>2447</v>
      </c>
      <c r="H120" s="10" t="s">
        <v>2971</v>
      </c>
      <c r="I120" s="8"/>
      <c r="J120" s="76" t="s">
        <v>2972</v>
      </c>
      <c r="K120" s="30"/>
      <c r="L120" s="30"/>
      <c r="M120" s="30"/>
      <c r="N120" s="30"/>
      <c r="O120" s="30"/>
      <c r="P120" s="30"/>
      <c r="Q120" s="30"/>
      <c r="R120" s="30"/>
      <c r="S120" s="30"/>
      <c r="T120" s="30"/>
      <c r="U120" s="30"/>
      <c r="V120" s="30"/>
      <c r="W120" s="30"/>
      <c r="X120" s="30"/>
    </row>
    <row r="121">
      <c r="A121" s="10" t="s">
        <v>2959</v>
      </c>
      <c r="B121" s="10" t="s">
        <v>1963</v>
      </c>
      <c r="C121" s="30"/>
      <c r="D121" s="30"/>
      <c r="E121" s="18"/>
      <c r="F121" s="8" t="s">
        <v>2973</v>
      </c>
      <c r="G121" s="69" t="s">
        <v>2447</v>
      </c>
      <c r="H121" s="10" t="s">
        <v>2974</v>
      </c>
      <c r="I121" s="8" t="s">
        <v>2975</v>
      </c>
      <c r="J121" s="71" t="s">
        <v>2976</v>
      </c>
      <c r="K121" s="30"/>
      <c r="L121" s="30"/>
      <c r="M121" s="30"/>
      <c r="N121" s="30"/>
      <c r="O121" s="30"/>
      <c r="P121" s="30"/>
      <c r="Q121" s="30"/>
      <c r="R121" s="30"/>
      <c r="S121" s="30"/>
      <c r="T121" s="30"/>
      <c r="U121" s="30"/>
      <c r="V121" s="30"/>
      <c r="W121" s="30"/>
      <c r="X121" s="30"/>
    </row>
    <row r="122">
      <c r="A122" s="10" t="s">
        <v>2959</v>
      </c>
      <c r="B122" s="10" t="s">
        <v>1963</v>
      </c>
      <c r="C122" s="30"/>
      <c r="D122" s="30"/>
      <c r="E122" s="18"/>
      <c r="F122" s="8" t="s">
        <v>2977</v>
      </c>
      <c r="G122" s="69" t="s">
        <v>2447</v>
      </c>
      <c r="H122" s="10" t="s">
        <v>2978</v>
      </c>
      <c r="I122" s="30"/>
      <c r="J122" s="71" t="s">
        <v>2979</v>
      </c>
      <c r="K122" s="30"/>
      <c r="L122" s="30"/>
      <c r="M122" s="30"/>
      <c r="N122" s="30"/>
      <c r="O122" s="30"/>
      <c r="P122" s="30"/>
      <c r="Q122" s="30"/>
      <c r="R122" s="30"/>
      <c r="S122" s="30"/>
      <c r="T122" s="30"/>
      <c r="U122" s="30"/>
      <c r="V122" s="30"/>
      <c r="W122" s="30"/>
      <c r="X122" s="30"/>
    </row>
    <row r="123">
      <c r="A123" s="10" t="s">
        <v>2959</v>
      </c>
      <c r="B123" s="10" t="s">
        <v>1963</v>
      </c>
      <c r="C123" s="30"/>
      <c r="D123" s="30"/>
      <c r="E123" s="18"/>
      <c r="F123" s="8" t="s">
        <v>2980</v>
      </c>
      <c r="G123" s="69" t="s">
        <v>2447</v>
      </c>
      <c r="H123" s="10" t="s">
        <v>2981</v>
      </c>
      <c r="I123" s="92" t="s">
        <v>2982</v>
      </c>
      <c r="J123" s="71" t="s">
        <v>2983</v>
      </c>
      <c r="K123" s="30"/>
      <c r="L123" s="30"/>
      <c r="M123" s="30"/>
      <c r="N123" s="30"/>
      <c r="O123" s="30"/>
      <c r="P123" s="30"/>
      <c r="Q123" s="30"/>
      <c r="R123" s="30"/>
      <c r="S123" s="30"/>
      <c r="T123" s="30"/>
      <c r="U123" s="30"/>
      <c r="V123" s="30"/>
      <c r="W123" s="30"/>
      <c r="X123" s="30"/>
    </row>
    <row r="124">
      <c r="A124" s="10" t="s">
        <v>2984</v>
      </c>
      <c r="B124" s="6" t="s">
        <v>2985</v>
      </c>
      <c r="C124" s="30"/>
      <c r="D124" s="30"/>
      <c r="E124" s="8" t="s">
        <v>2986</v>
      </c>
      <c r="F124" s="8" t="s">
        <v>2987</v>
      </c>
      <c r="G124" s="69" t="s">
        <v>2447</v>
      </c>
      <c r="H124" s="10" t="s">
        <v>2988</v>
      </c>
      <c r="I124" s="30"/>
      <c r="J124" s="71" t="s">
        <v>2989</v>
      </c>
      <c r="K124" s="30"/>
      <c r="L124" s="30"/>
      <c r="M124" s="30"/>
      <c r="N124" s="30"/>
      <c r="O124" s="30"/>
      <c r="P124" s="30"/>
      <c r="Q124" s="30"/>
      <c r="R124" s="30"/>
      <c r="S124" s="30"/>
      <c r="T124" s="30"/>
      <c r="U124" s="30"/>
      <c r="V124" s="30"/>
      <c r="W124" s="30"/>
      <c r="X124" s="30"/>
    </row>
    <row r="125">
      <c r="A125" s="10" t="s">
        <v>2990</v>
      </c>
      <c r="B125" s="6" t="s">
        <v>2991</v>
      </c>
      <c r="C125" s="30"/>
      <c r="D125" s="30"/>
      <c r="E125" s="8" t="s">
        <v>2992</v>
      </c>
      <c r="F125" s="8" t="s">
        <v>2993</v>
      </c>
      <c r="G125" s="69" t="s">
        <v>2447</v>
      </c>
      <c r="H125" s="10" t="s">
        <v>2994</v>
      </c>
      <c r="I125" s="30"/>
      <c r="J125" s="76" t="s">
        <v>2995</v>
      </c>
      <c r="K125" s="30"/>
      <c r="L125" s="30"/>
      <c r="M125" s="30"/>
      <c r="N125" s="30"/>
      <c r="O125" s="30"/>
      <c r="P125" s="30"/>
      <c r="Q125" s="30"/>
      <c r="R125" s="30"/>
      <c r="S125" s="30"/>
      <c r="T125" s="30"/>
      <c r="U125" s="30"/>
      <c r="V125" s="30"/>
      <c r="W125" s="30"/>
      <c r="X125" s="30"/>
    </row>
    <row r="126">
      <c r="A126" s="10" t="s">
        <v>2996</v>
      </c>
      <c r="B126" s="6" t="s">
        <v>2997</v>
      </c>
      <c r="C126" s="30"/>
      <c r="D126" s="30"/>
      <c r="E126" s="30"/>
      <c r="F126" s="8" t="s">
        <v>2998</v>
      </c>
      <c r="G126" s="69" t="s">
        <v>2447</v>
      </c>
      <c r="H126" s="10" t="s">
        <v>2999</v>
      </c>
      <c r="I126" s="30"/>
      <c r="J126" s="71" t="s">
        <v>3000</v>
      </c>
      <c r="K126" s="30"/>
      <c r="L126" s="30"/>
      <c r="M126" s="30"/>
      <c r="N126" s="30"/>
      <c r="O126" s="30"/>
      <c r="P126" s="30"/>
      <c r="Q126" s="30"/>
      <c r="R126" s="30"/>
      <c r="S126" s="30"/>
      <c r="T126" s="30"/>
      <c r="U126" s="30"/>
      <c r="V126" s="30"/>
      <c r="W126" s="30"/>
      <c r="X126" s="30"/>
    </row>
    <row r="127">
      <c r="A127" s="10" t="s">
        <v>3001</v>
      </c>
      <c r="B127" s="6" t="s">
        <v>3002</v>
      </c>
      <c r="C127" s="30"/>
      <c r="D127" s="30"/>
      <c r="E127" s="30"/>
      <c r="F127" s="8" t="s">
        <v>3003</v>
      </c>
      <c r="G127" s="69" t="s">
        <v>2447</v>
      </c>
      <c r="H127" s="10" t="s">
        <v>3004</v>
      </c>
      <c r="I127" s="30"/>
      <c r="J127" s="71" t="s">
        <v>3005</v>
      </c>
      <c r="K127" s="30"/>
      <c r="L127" s="30"/>
      <c r="M127" s="30"/>
      <c r="N127" s="30"/>
      <c r="O127" s="30"/>
      <c r="P127" s="30"/>
      <c r="Q127" s="30"/>
      <c r="R127" s="30"/>
      <c r="S127" s="30"/>
      <c r="T127" s="30"/>
      <c r="U127" s="30"/>
      <c r="V127" s="30"/>
      <c r="W127" s="30"/>
      <c r="X127" s="30"/>
    </row>
    <row r="128">
      <c r="A128" s="10" t="s">
        <v>3006</v>
      </c>
      <c r="B128" s="6" t="s">
        <v>3007</v>
      </c>
      <c r="C128" s="30"/>
      <c r="D128" s="30"/>
      <c r="E128" s="30"/>
      <c r="F128" s="8" t="s">
        <v>3008</v>
      </c>
      <c r="G128" s="69" t="s">
        <v>2447</v>
      </c>
      <c r="H128" s="10" t="s">
        <v>3009</v>
      </c>
      <c r="I128" s="30"/>
      <c r="J128" s="76" t="s">
        <v>3010</v>
      </c>
      <c r="K128" s="30"/>
      <c r="L128" s="30"/>
      <c r="M128" s="30"/>
      <c r="N128" s="30"/>
      <c r="O128" s="30"/>
      <c r="P128" s="30"/>
      <c r="Q128" s="30"/>
      <c r="R128" s="30"/>
      <c r="S128" s="30"/>
      <c r="T128" s="30"/>
      <c r="U128" s="30"/>
      <c r="V128" s="30"/>
      <c r="W128" s="30"/>
      <c r="X128" s="30"/>
    </row>
    <row r="129">
      <c r="A129" s="10" t="s">
        <v>3011</v>
      </c>
      <c r="B129" s="6" t="s">
        <v>3012</v>
      </c>
      <c r="C129" s="30"/>
      <c r="D129" s="30"/>
      <c r="E129" s="10" t="s">
        <v>3013</v>
      </c>
      <c r="F129" s="77" t="s">
        <v>3011</v>
      </c>
      <c r="G129" s="69" t="s">
        <v>2447</v>
      </c>
      <c r="H129" s="50" t="s">
        <v>3014</v>
      </c>
      <c r="I129" s="30"/>
      <c r="J129" s="71" t="s">
        <v>3015</v>
      </c>
      <c r="K129" s="30"/>
      <c r="L129" s="30"/>
      <c r="M129" s="30"/>
      <c r="N129" s="30"/>
      <c r="O129" s="30"/>
      <c r="P129" s="30"/>
      <c r="Q129" s="30"/>
      <c r="R129" s="30"/>
      <c r="S129" s="30"/>
      <c r="T129" s="30"/>
      <c r="U129" s="30"/>
      <c r="V129" s="30"/>
      <c r="W129" s="30"/>
      <c r="X129" s="30"/>
    </row>
    <row r="130">
      <c r="A130" s="93" t="s">
        <v>3016</v>
      </c>
      <c r="B130" s="6" t="s">
        <v>3017</v>
      </c>
      <c r="C130" s="30"/>
      <c r="D130" s="30"/>
      <c r="E130" s="10" t="s">
        <v>3018</v>
      </c>
      <c r="F130" s="68" t="s">
        <v>3016</v>
      </c>
      <c r="G130" s="69" t="s">
        <v>2447</v>
      </c>
      <c r="H130" s="50" t="s">
        <v>3019</v>
      </c>
      <c r="I130" s="8" t="s">
        <v>3020</v>
      </c>
      <c r="J130" s="71" t="s">
        <v>3021</v>
      </c>
      <c r="K130" s="30"/>
      <c r="L130" s="30"/>
      <c r="M130" s="30"/>
      <c r="N130" s="30"/>
      <c r="O130" s="30"/>
      <c r="P130" s="30"/>
      <c r="Q130" s="30"/>
      <c r="R130" s="30"/>
      <c r="S130" s="30"/>
      <c r="T130" s="30"/>
      <c r="U130" s="30"/>
      <c r="V130" s="30"/>
      <c r="W130" s="30"/>
      <c r="X130" s="30"/>
    </row>
    <row r="131">
      <c r="A131" s="10" t="s">
        <v>2592</v>
      </c>
      <c r="B131" s="6" t="s">
        <v>3022</v>
      </c>
      <c r="C131" s="30"/>
      <c r="D131" s="30"/>
      <c r="E131" s="50" t="s">
        <v>3023</v>
      </c>
      <c r="F131" s="77" t="s">
        <v>2592</v>
      </c>
      <c r="G131" s="69" t="s">
        <v>2447</v>
      </c>
      <c r="H131" s="50" t="s">
        <v>3024</v>
      </c>
      <c r="I131" s="49" t="s">
        <v>3025</v>
      </c>
      <c r="J131" s="71" t="s">
        <v>3026</v>
      </c>
      <c r="K131" s="30"/>
      <c r="L131" s="30"/>
      <c r="M131" s="30"/>
      <c r="N131" s="30"/>
      <c r="O131" s="30"/>
      <c r="P131" s="30"/>
      <c r="Q131" s="30"/>
      <c r="R131" s="30"/>
      <c r="S131" s="30"/>
      <c r="T131" s="30"/>
      <c r="U131" s="30"/>
      <c r="V131" s="30"/>
      <c r="W131" s="30"/>
      <c r="X131" s="30"/>
    </row>
    <row r="132">
      <c r="A132" s="10" t="s">
        <v>2597</v>
      </c>
      <c r="B132" s="6" t="s">
        <v>3027</v>
      </c>
      <c r="C132" s="30"/>
      <c r="D132" s="30"/>
      <c r="E132" s="50" t="s">
        <v>3028</v>
      </c>
      <c r="F132" s="88" t="s">
        <v>2597</v>
      </c>
      <c r="G132" s="69" t="s">
        <v>2447</v>
      </c>
      <c r="H132" s="50" t="s">
        <v>3029</v>
      </c>
      <c r="I132" s="8" t="s">
        <v>3020</v>
      </c>
      <c r="J132" s="71" t="s">
        <v>3030</v>
      </c>
      <c r="K132" s="30"/>
      <c r="L132" s="30"/>
      <c r="M132" s="30"/>
      <c r="N132" s="30"/>
      <c r="O132" s="30"/>
      <c r="P132" s="30"/>
      <c r="Q132" s="30"/>
      <c r="R132" s="30"/>
      <c r="S132" s="30"/>
      <c r="T132" s="30"/>
      <c r="U132" s="30"/>
      <c r="V132" s="30"/>
      <c r="W132" s="30"/>
      <c r="X132" s="30"/>
    </row>
    <row r="133">
      <c r="A133" s="10" t="s">
        <v>3031</v>
      </c>
      <c r="B133" s="6" t="s">
        <v>3032</v>
      </c>
      <c r="C133" s="30"/>
      <c r="D133" s="30"/>
      <c r="E133" s="18"/>
      <c r="F133" s="94" t="s">
        <v>3033</v>
      </c>
      <c r="G133" s="69" t="s">
        <v>2447</v>
      </c>
      <c r="H133" s="50" t="s">
        <v>3034</v>
      </c>
      <c r="I133" s="8" t="s">
        <v>3020</v>
      </c>
      <c r="J133" s="71" t="s">
        <v>3035</v>
      </c>
      <c r="K133" s="30"/>
      <c r="L133" s="30"/>
      <c r="M133" s="30"/>
      <c r="N133" s="30"/>
      <c r="O133" s="30"/>
      <c r="P133" s="30"/>
      <c r="Q133" s="30"/>
      <c r="R133" s="30"/>
      <c r="S133" s="30"/>
      <c r="T133" s="30"/>
      <c r="U133" s="30"/>
      <c r="V133" s="30"/>
      <c r="W133" s="30"/>
      <c r="X133" s="30"/>
    </row>
    <row r="134">
      <c r="A134" s="10" t="s">
        <v>3036</v>
      </c>
      <c r="B134" s="6" t="s">
        <v>3037</v>
      </c>
      <c r="C134" s="30"/>
      <c r="D134" s="30"/>
      <c r="E134" s="18"/>
      <c r="F134" s="95" t="s">
        <v>3038</v>
      </c>
      <c r="G134" s="69" t="s">
        <v>2447</v>
      </c>
      <c r="H134" s="50" t="s">
        <v>3039</v>
      </c>
      <c r="I134" s="30"/>
      <c r="J134" s="71" t="s">
        <v>3040</v>
      </c>
      <c r="K134" s="30"/>
      <c r="L134" s="30"/>
      <c r="M134" s="30"/>
      <c r="N134" s="30"/>
      <c r="O134" s="30"/>
      <c r="P134" s="30"/>
      <c r="Q134" s="30"/>
      <c r="R134" s="30"/>
      <c r="S134" s="30"/>
      <c r="T134" s="30"/>
      <c r="U134" s="30"/>
      <c r="V134" s="30"/>
      <c r="W134" s="30"/>
      <c r="X134" s="30"/>
    </row>
    <row r="135">
      <c r="A135" s="10" t="s">
        <v>3041</v>
      </c>
      <c r="B135" s="6" t="s">
        <v>3042</v>
      </c>
      <c r="C135" s="30"/>
      <c r="D135" s="18"/>
      <c r="E135" s="8" t="s">
        <v>3043</v>
      </c>
      <c r="F135" s="8" t="s">
        <v>3044</v>
      </c>
      <c r="G135" s="69" t="s">
        <v>2447</v>
      </c>
      <c r="H135" s="10" t="s">
        <v>3045</v>
      </c>
      <c r="I135" s="8" t="s">
        <v>3046</v>
      </c>
      <c r="J135" s="49" t="s">
        <v>3047</v>
      </c>
      <c r="K135" s="30"/>
      <c r="L135" s="30"/>
      <c r="M135" s="30"/>
      <c r="N135" s="30"/>
      <c r="O135" s="30"/>
      <c r="P135" s="30"/>
      <c r="Q135" s="30"/>
      <c r="R135" s="30"/>
      <c r="S135" s="30"/>
      <c r="T135" s="30"/>
      <c r="U135" s="30"/>
      <c r="V135" s="30"/>
      <c r="W135" s="30"/>
      <c r="X135" s="30"/>
    </row>
    <row r="136">
      <c r="A136" s="10" t="s">
        <v>3048</v>
      </c>
      <c r="B136" s="6" t="s">
        <v>3049</v>
      </c>
      <c r="C136" s="30" t="s">
        <v>3049</v>
      </c>
      <c r="D136" s="18"/>
      <c r="E136" s="10" t="s">
        <v>3050</v>
      </c>
      <c r="F136" s="8" t="s">
        <v>3051</v>
      </c>
      <c r="G136" s="69" t="s">
        <v>2447</v>
      </c>
      <c r="H136" s="10" t="s">
        <v>3052</v>
      </c>
      <c r="I136" s="30"/>
      <c r="J136" s="49" t="s">
        <v>3053</v>
      </c>
      <c r="K136" s="30"/>
      <c r="L136" s="30"/>
      <c r="M136" s="30"/>
      <c r="N136" s="30"/>
      <c r="O136" s="30"/>
      <c r="P136" s="30"/>
      <c r="Q136" s="30"/>
      <c r="R136" s="30"/>
      <c r="S136" s="30"/>
      <c r="T136" s="30"/>
      <c r="U136" s="30"/>
      <c r="V136" s="30"/>
      <c r="W136" s="30"/>
      <c r="X136" s="30"/>
    </row>
    <row r="137">
      <c r="A137" s="10" t="s">
        <v>3054</v>
      </c>
      <c r="B137" s="6" t="s">
        <v>3055</v>
      </c>
      <c r="C137" s="30"/>
      <c r="D137" s="30"/>
      <c r="E137" s="18"/>
      <c r="F137" s="77" t="s">
        <v>3056</v>
      </c>
      <c r="G137" s="69" t="s">
        <v>2447</v>
      </c>
      <c r="H137" s="10" t="s">
        <v>3057</v>
      </c>
      <c r="I137" s="8" t="s">
        <v>3058</v>
      </c>
      <c r="J137" s="76" t="s">
        <v>3059</v>
      </c>
      <c r="K137" s="30"/>
      <c r="L137" s="30"/>
      <c r="M137" s="30"/>
      <c r="N137" s="30"/>
      <c r="O137" s="30"/>
      <c r="P137" s="30"/>
      <c r="Q137" s="30"/>
      <c r="R137" s="30"/>
      <c r="S137" s="30"/>
      <c r="T137" s="30"/>
      <c r="U137" s="30"/>
      <c r="V137" s="30"/>
      <c r="W137" s="30"/>
      <c r="X137" s="30"/>
    </row>
    <row r="138" ht="86.25" customHeight="1">
      <c r="A138" s="10" t="s">
        <v>3054</v>
      </c>
      <c r="B138" s="10" t="s">
        <v>3060</v>
      </c>
      <c r="C138" s="30"/>
      <c r="D138" s="30"/>
      <c r="E138" s="10" t="s">
        <v>3061</v>
      </c>
      <c r="F138" s="77" t="s">
        <v>3062</v>
      </c>
      <c r="G138" s="10" t="s">
        <v>2447</v>
      </c>
      <c r="H138" s="10" t="s">
        <v>3063</v>
      </c>
      <c r="I138" s="30"/>
      <c r="J138" s="76" t="s">
        <v>3064</v>
      </c>
      <c r="K138" s="30"/>
      <c r="L138" s="30"/>
      <c r="M138" s="30"/>
      <c r="N138" s="30"/>
      <c r="O138" s="30"/>
      <c r="P138" s="30"/>
      <c r="Q138" s="30"/>
      <c r="R138" s="30"/>
      <c r="S138" s="30"/>
      <c r="T138" s="30"/>
      <c r="U138" s="30"/>
      <c r="V138" s="30"/>
      <c r="W138" s="30"/>
      <c r="X138" s="30"/>
    </row>
    <row r="139" ht="117.0" customHeight="1">
      <c r="A139" s="10"/>
      <c r="B139" s="6" t="s">
        <v>3065</v>
      </c>
      <c r="C139" s="30"/>
      <c r="D139" s="30"/>
      <c r="E139" s="8" t="s">
        <v>3066</v>
      </c>
      <c r="F139" s="49" t="s">
        <v>3067</v>
      </c>
      <c r="G139" s="10" t="s">
        <v>2447</v>
      </c>
      <c r="H139" s="10" t="s">
        <v>3068</v>
      </c>
      <c r="I139" s="30"/>
      <c r="J139" s="76" t="s">
        <v>3069</v>
      </c>
      <c r="K139" s="30"/>
      <c r="L139" s="30"/>
      <c r="M139" s="30"/>
      <c r="N139" s="30"/>
      <c r="O139" s="30"/>
      <c r="P139" s="30"/>
      <c r="Q139" s="30"/>
      <c r="R139" s="30"/>
      <c r="S139" s="30"/>
      <c r="T139" s="30"/>
      <c r="U139" s="30"/>
      <c r="V139" s="30"/>
      <c r="W139" s="30"/>
      <c r="X139" s="30"/>
    </row>
    <row r="140">
      <c r="A140" s="10"/>
      <c r="B140" s="6" t="s">
        <v>3070</v>
      </c>
      <c r="C140" s="30"/>
      <c r="D140" s="30"/>
      <c r="E140" s="8" t="s">
        <v>3066</v>
      </c>
      <c r="F140" s="49" t="s">
        <v>3071</v>
      </c>
      <c r="G140" s="10" t="s">
        <v>2447</v>
      </c>
      <c r="H140" s="10" t="s">
        <v>3072</v>
      </c>
      <c r="I140" s="30"/>
      <c r="J140" s="76" t="s">
        <v>3073</v>
      </c>
      <c r="K140" s="30"/>
      <c r="L140" s="30"/>
      <c r="M140" s="30"/>
      <c r="N140" s="30"/>
      <c r="O140" s="30"/>
      <c r="P140" s="30"/>
      <c r="Q140" s="30"/>
      <c r="R140" s="30"/>
      <c r="S140" s="30"/>
      <c r="T140" s="30"/>
      <c r="U140" s="30"/>
      <c r="V140" s="30"/>
      <c r="W140" s="30"/>
      <c r="X140" s="30"/>
    </row>
    <row r="141" ht="84.0" customHeight="1">
      <c r="A141" s="10"/>
      <c r="B141" s="10" t="s">
        <v>3074</v>
      </c>
      <c r="C141" s="30"/>
      <c r="D141" s="30"/>
      <c r="E141" s="8" t="s">
        <v>3075</v>
      </c>
      <c r="F141" s="96" t="s">
        <v>3076</v>
      </c>
      <c r="G141" s="10" t="s">
        <v>2447</v>
      </c>
      <c r="H141" s="10" t="s">
        <v>3077</v>
      </c>
      <c r="I141" s="8" t="s">
        <v>3078</v>
      </c>
      <c r="J141" s="71" t="s">
        <v>3079</v>
      </c>
      <c r="K141" s="30"/>
      <c r="L141" s="30"/>
      <c r="M141" s="30"/>
      <c r="N141" s="30"/>
      <c r="O141" s="30"/>
      <c r="P141" s="30"/>
      <c r="Q141" s="30"/>
      <c r="R141" s="30"/>
      <c r="S141" s="30"/>
      <c r="T141" s="30"/>
      <c r="U141" s="30"/>
      <c r="V141" s="30"/>
      <c r="W141" s="30"/>
      <c r="X141" s="30"/>
    </row>
    <row r="142" ht="93.0" customHeight="1">
      <c r="A142" s="10"/>
      <c r="B142" s="10" t="s">
        <v>3080</v>
      </c>
      <c r="C142" s="30"/>
      <c r="D142" s="30"/>
      <c r="E142" s="8" t="s">
        <v>3075</v>
      </c>
      <c r="F142" s="97" t="s">
        <v>3081</v>
      </c>
      <c r="G142" s="10" t="s">
        <v>2447</v>
      </c>
      <c r="H142" s="10" t="s">
        <v>3082</v>
      </c>
      <c r="I142" s="30"/>
      <c r="J142" s="76" t="s">
        <v>3083</v>
      </c>
      <c r="K142" s="30"/>
      <c r="L142" s="30"/>
      <c r="M142" s="30"/>
      <c r="N142" s="30"/>
      <c r="O142" s="30"/>
      <c r="P142" s="30"/>
      <c r="Q142" s="30"/>
      <c r="R142" s="30"/>
      <c r="S142" s="30"/>
      <c r="T142" s="30"/>
      <c r="U142" s="30"/>
      <c r="V142" s="30"/>
      <c r="W142" s="30"/>
      <c r="X142" s="30"/>
    </row>
    <row r="143" ht="91.5" customHeight="1">
      <c r="A143" s="10"/>
      <c r="B143" s="6" t="s">
        <v>3084</v>
      </c>
      <c r="C143" s="30"/>
      <c r="D143" s="30"/>
      <c r="E143" s="8" t="s">
        <v>3075</v>
      </c>
      <c r="F143" s="96" t="s">
        <v>3085</v>
      </c>
      <c r="G143" s="10" t="s">
        <v>2447</v>
      </c>
      <c r="H143" s="10" t="s">
        <v>3086</v>
      </c>
      <c r="I143" s="30"/>
      <c r="J143" s="76" t="s">
        <v>3087</v>
      </c>
      <c r="K143" s="30"/>
      <c r="L143" s="30"/>
      <c r="M143" s="30"/>
      <c r="N143" s="30"/>
      <c r="O143" s="30"/>
      <c r="P143" s="30"/>
      <c r="Q143" s="30"/>
      <c r="R143" s="30"/>
      <c r="S143" s="30"/>
      <c r="T143" s="30"/>
      <c r="U143" s="30"/>
      <c r="V143" s="30"/>
      <c r="W143" s="30"/>
      <c r="X143" s="30"/>
    </row>
    <row r="144">
      <c r="A144" s="10"/>
      <c r="B144" s="10" t="s">
        <v>3088</v>
      </c>
      <c r="C144" s="30"/>
      <c r="D144" s="30"/>
      <c r="E144" s="8" t="s">
        <v>3075</v>
      </c>
      <c r="F144" s="98" t="s">
        <v>3089</v>
      </c>
      <c r="G144" s="10" t="s">
        <v>2447</v>
      </c>
      <c r="H144" s="10" t="s">
        <v>3090</v>
      </c>
      <c r="I144" s="8" t="s">
        <v>3091</v>
      </c>
      <c r="J144" s="71" t="s">
        <v>3092</v>
      </c>
      <c r="K144" s="30"/>
      <c r="L144" s="30"/>
      <c r="M144" s="30"/>
      <c r="N144" s="30"/>
      <c r="O144" s="30"/>
      <c r="P144" s="30"/>
      <c r="Q144" s="30"/>
      <c r="R144" s="30"/>
      <c r="S144" s="30"/>
      <c r="T144" s="30"/>
      <c r="U144" s="30"/>
      <c r="V144" s="30"/>
      <c r="W144" s="30"/>
      <c r="X144" s="30"/>
    </row>
    <row r="145">
      <c r="A145" s="10"/>
      <c r="B145" s="10" t="s">
        <v>3093</v>
      </c>
      <c r="C145" s="30"/>
      <c r="D145" s="30"/>
      <c r="E145" s="8"/>
      <c r="F145" s="77" t="s">
        <v>3094</v>
      </c>
      <c r="G145" s="10" t="s">
        <v>2447</v>
      </c>
      <c r="H145" s="10" t="s">
        <v>3095</v>
      </c>
      <c r="I145" s="8" t="s">
        <v>3091</v>
      </c>
      <c r="J145" s="71" t="s">
        <v>3096</v>
      </c>
      <c r="K145" s="30"/>
      <c r="L145" s="8"/>
      <c r="M145" s="30"/>
      <c r="N145" s="30"/>
      <c r="O145" s="30"/>
      <c r="P145" s="30"/>
      <c r="Q145" s="30"/>
      <c r="R145" s="30"/>
      <c r="S145" s="30"/>
      <c r="T145" s="30"/>
      <c r="U145" s="30"/>
      <c r="V145" s="30"/>
      <c r="W145" s="30"/>
      <c r="X145" s="30"/>
    </row>
    <row r="146">
      <c r="A146" s="10" t="s">
        <v>3097</v>
      </c>
      <c r="B146" s="50" t="s">
        <v>3098</v>
      </c>
      <c r="C146" s="30"/>
      <c r="D146" s="30"/>
      <c r="E146" s="8" t="s">
        <v>3075</v>
      </c>
      <c r="F146" s="98" t="s">
        <v>3099</v>
      </c>
      <c r="G146" s="69" t="s">
        <v>2447</v>
      </c>
      <c r="H146" s="10" t="s">
        <v>3100</v>
      </c>
      <c r="I146" s="30"/>
      <c r="J146" s="76" t="s">
        <v>3101</v>
      </c>
      <c r="K146" s="30"/>
      <c r="L146" s="30"/>
      <c r="M146" s="30"/>
      <c r="N146" s="30"/>
      <c r="O146" s="30"/>
      <c r="P146" s="30"/>
      <c r="Q146" s="30"/>
      <c r="R146" s="30"/>
      <c r="S146" s="30"/>
      <c r="T146" s="30"/>
      <c r="U146" s="30"/>
      <c r="V146" s="30"/>
      <c r="W146" s="30"/>
      <c r="X146" s="30"/>
    </row>
    <row r="147">
      <c r="A147" s="10" t="s">
        <v>3102</v>
      </c>
      <c r="B147" s="50" t="s">
        <v>3103</v>
      </c>
      <c r="C147" s="8"/>
      <c r="D147" s="8"/>
      <c r="E147" s="8" t="s">
        <v>3075</v>
      </c>
      <c r="F147" s="99" t="s">
        <v>3104</v>
      </c>
      <c r="G147" s="69" t="s">
        <v>2447</v>
      </c>
      <c r="H147" s="10" t="s">
        <v>3105</v>
      </c>
      <c r="I147" s="30"/>
      <c r="J147" s="71" t="s">
        <v>3106</v>
      </c>
      <c r="K147" s="30"/>
      <c r="L147" s="30"/>
      <c r="M147" s="30"/>
      <c r="N147" s="30"/>
      <c r="O147" s="30"/>
      <c r="P147" s="30"/>
      <c r="Q147" s="30"/>
      <c r="R147" s="30"/>
      <c r="S147" s="30"/>
      <c r="T147" s="30"/>
      <c r="U147" s="30"/>
      <c r="V147" s="30"/>
      <c r="W147" s="30"/>
      <c r="X147" s="30"/>
    </row>
    <row r="148">
      <c r="A148" s="10" t="s">
        <v>3107</v>
      </c>
      <c r="B148" s="50" t="s">
        <v>3108</v>
      </c>
      <c r="C148" s="8"/>
      <c r="D148" s="8"/>
      <c r="E148" s="8"/>
      <c r="F148" s="68" t="s">
        <v>3109</v>
      </c>
      <c r="G148" s="69" t="s">
        <v>2722</v>
      </c>
      <c r="H148" s="10" t="s">
        <v>3110</v>
      </c>
      <c r="I148" s="49" t="s">
        <v>3111</v>
      </c>
      <c r="J148" s="100"/>
      <c r="K148" s="30"/>
      <c r="L148" s="30"/>
      <c r="M148" s="30"/>
      <c r="N148" s="30"/>
      <c r="O148" s="30"/>
      <c r="P148" s="30"/>
      <c r="Q148" s="30"/>
      <c r="R148" s="30"/>
      <c r="S148" s="30"/>
      <c r="T148" s="30"/>
      <c r="U148" s="30"/>
      <c r="V148" s="30"/>
      <c r="W148" s="30"/>
      <c r="X148" s="30"/>
    </row>
    <row r="149" ht="191.25" customHeight="1">
      <c r="A149" s="6" t="s">
        <v>3112</v>
      </c>
      <c r="B149" s="10" t="s">
        <v>3113</v>
      </c>
      <c r="C149" s="9"/>
      <c r="D149" s="30"/>
      <c r="E149" s="10" t="s">
        <v>3114</v>
      </c>
      <c r="F149" s="77" t="s">
        <v>3115</v>
      </c>
      <c r="G149" s="69" t="s">
        <v>2447</v>
      </c>
      <c r="H149" s="10" t="s">
        <v>3116</v>
      </c>
      <c r="I149" s="30"/>
      <c r="J149" s="76" t="s">
        <v>3117</v>
      </c>
      <c r="K149" s="30"/>
      <c r="L149" s="30"/>
      <c r="M149" s="30"/>
      <c r="N149" s="30"/>
      <c r="O149" s="30"/>
      <c r="P149" s="30"/>
      <c r="Q149" s="30"/>
      <c r="R149" s="30"/>
      <c r="S149" s="30"/>
      <c r="T149" s="30"/>
      <c r="U149" s="30"/>
      <c r="V149" s="30"/>
      <c r="W149" s="30"/>
      <c r="X149" s="30"/>
    </row>
    <row r="150">
      <c r="A150" s="6" t="s">
        <v>3112</v>
      </c>
      <c r="B150" s="10" t="s">
        <v>3118</v>
      </c>
      <c r="C150" s="8"/>
      <c r="D150" s="30"/>
      <c r="E150" s="10" t="s">
        <v>3119</v>
      </c>
      <c r="F150" s="77" t="s">
        <v>3120</v>
      </c>
      <c r="G150" s="69" t="s">
        <v>2447</v>
      </c>
      <c r="H150" s="50" t="s">
        <v>3121</v>
      </c>
      <c r="I150" s="30"/>
      <c r="J150" s="71" t="s">
        <v>3122</v>
      </c>
      <c r="K150" s="30"/>
      <c r="L150" s="30"/>
      <c r="M150" s="30"/>
      <c r="N150" s="30"/>
      <c r="O150" s="30"/>
      <c r="P150" s="30"/>
      <c r="Q150" s="30"/>
      <c r="R150" s="30"/>
      <c r="S150" s="30"/>
      <c r="T150" s="30"/>
      <c r="U150" s="30"/>
      <c r="V150" s="30"/>
      <c r="W150" s="30"/>
      <c r="X150" s="30"/>
    </row>
    <row r="151">
      <c r="A151" s="6" t="s">
        <v>3123</v>
      </c>
      <c r="B151" s="10" t="s">
        <v>3113</v>
      </c>
      <c r="C151" s="9"/>
      <c r="D151" s="30"/>
      <c r="E151" s="18" t="s">
        <v>3124</v>
      </c>
      <c r="F151" s="101" t="s">
        <v>3125</v>
      </c>
      <c r="G151" s="69" t="s">
        <v>2447</v>
      </c>
      <c r="H151" s="50" t="s">
        <v>3126</v>
      </c>
      <c r="I151" s="102"/>
      <c r="J151" s="49" t="s">
        <v>3127</v>
      </c>
      <c r="K151" s="30"/>
      <c r="L151" s="30"/>
      <c r="M151" s="30"/>
      <c r="N151" s="30"/>
      <c r="O151" s="30"/>
      <c r="P151" s="30"/>
      <c r="Q151" s="30"/>
      <c r="R151" s="30"/>
      <c r="S151" s="30"/>
      <c r="T151" s="30"/>
      <c r="U151" s="30"/>
      <c r="V151" s="30"/>
      <c r="W151" s="30"/>
      <c r="X151" s="30"/>
    </row>
    <row r="152">
      <c r="A152" s="6" t="s">
        <v>3123</v>
      </c>
      <c r="B152" s="10" t="s">
        <v>3113</v>
      </c>
      <c r="C152" s="9"/>
      <c r="D152" s="30"/>
      <c r="E152" s="18"/>
      <c r="F152" s="77" t="s">
        <v>3128</v>
      </c>
      <c r="G152" s="69" t="s">
        <v>2447</v>
      </c>
      <c r="H152" s="50" t="s">
        <v>3129</v>
      </c>
      <c r="I152" s="30"/>
      <c r="J152" s="49" t="s">
        <v>3130</v>
      </c>
      <c r="K152" s="30"/>
      <c r="L152" s="30"/>
      <c r="M152" s="30"/>
      <c r="N152" s="30"/>
      <c r="O152" s="30"/>
      <c r="P152" s="30"/>
      <c r="Q152" s="30"/>
      <c r="R152" s="30"/>
      <c r="S152" s="30"/>
      <c r="T152" s="30"/>
      <c r="U152" s="30"/>
      <c r="V152" s="30"/>
      <c r="W152" s="30"/>
      <c r="X152" s="30"/>
    </row>
    <row r="153">
      <c r="A153" s="6" t="s">
        <v>3112</v>
      </c>
      <c r="B153" s="10" t="s">
        <v>3118</v>
      </c>
      <c r="C153" s="8"/>
      <c r="D153" s="30"/>
      <c r="E153" s="10" t="s">
        <v>3131</v>
      </c>
      <c r="F153" s="70" t="s">
        <v>3132</v>
      </c>
      <c r="G153" s="69" t="s">
        <v>2447</v>
      </c>
      <c r="H153" s="10" t="s">
        <v>3133</v>
      </c>
      <c r="I153" s="30"/>
      <c r="J153" s="71" t="s">
        <v>3134</v>
      </c>
      <c r="K153" s="30"/>
      <c r="L153" s="30"/>
      <c r="M153" s="30"/>
      <c r="N153" s="30"/>
      <c r="O153" s="30"/>
      <c r="P153" s="30"/>
      <c r="Q153" s="30"/>
      <c r="R153" s="30"/>
      <c r="S153" s="30"/>
      <c r="T153" s="30"/>
      <c r="U153" s="30"/>
      <c r="V153" s="30"/>
      <c r="W153" s="30"/>
      <c r="X153" s="30"/>
    </row>
    <row r="154">
      <c r="A154" s="6" t="s">
        <v>3112</v>
      </c>
      <c r="B154" s="10" t="s">
        <v>3118</v>
      </c>
      <c r="C154" s="8"/>
      <c r="D154" s="30"/>
      <c r="E154" s="10"/>
      <c r="F154" s="70" t="s">
        <v>3135</v>
      </c>
      <c r="G154" s="69" t="s">
        <v>2447</v>
      </c>
      <c r="H154" s="10" t="s">
        <v>3136</v>
      </c>
      <c r="I154" s="30"/>
      <c r="J154" s="71" t="s">
        <v>3137</v>
      </c>
      <c r="K154" s="30"/>
      <c r="L154" s="30"/>
      <c r="M154" s="30"/>
      <c r="N154" s="30"/>
      <c r="O154" s="30"/>
      <c r="P154" s="30"/>
      <c r="Q154" s="30"/>
      <c r="R154" s="30"/>
      <c r="S154" s="30"/>
      <c r="T154" s="30"/>
      <c r="U154" s="30"/>
      <c r="V154" s="30"/>
      <c r="W154" s="30"/>
      <c r="X154" s="30"/>
    </row>
    <row r="155">
      <c r="A155" s="6" t="s">
        <v>3112</v>
      </c>
      <c r="B155" s="10" t="s">
        <v>3118</v>
      </c>
      <c r="C155" s="8"/>
      <c r="D155" s="30"/>
      <c r="E155" s="10"/>
      <c r="F155" s="70" t="s">
        <v>3138</v>
      </c>
      <c r="G155" s="69" t="s">
        <v>2447</v>
      </c>
      <c r="H155" s="10" t="s">
        <v>3139</v>
      </c>
      <c r="I155" s="30"/>
      <c r="J155" s="71" t="s">
        <v>3140</v>
      </c>
      <c r="K155" s="30"/>
      <c r="L155" s="30"/>
      <c r="M155" s="30"/>
      <c r="N155" s="30"/>
      <c r="O155" s="30"/>
      <c r="P155" s="30"/>
      <c r="Q155" s="30"/>
      <c r="R155" s="30"/>
      <c r="S155" s="30"/>
      <c r="T155" s="30"/>
      <c r="U155" s="30"/>
      <c r="V155" s="30"/>
      <c r="W155" s="30"/>
      <c r="X155" s="30"/>
    </row>
    <row r="156">
      <c r="A156" s="10" t="s">
        <v>3141</v>
      </c>
      <c r="B156" s="6" t="s">
        <v>3142</v>
      </c>
      <c r="C156" s="8"/>
      <c r="D156" s="30"/>
      <c r="E156" s="10" t="s">
        <v>3143</v>
      </c>
      <c r="F156" s="77" t="s">
        <v>3144</v>
      </c>
      <c r="G156" s="69" t="s">
        <v>2447</v>
      </c>
      <c r="H156" s="10" t="s">
        <v>3145</v>
      </c>
      <c r="I156" s="30"/>
      <c r="J156" s="71" t="s">
        <v>3146</v>
      </c>
      <c r="K156" s="30"/>
      <c r="L156" s="30"/>
      <c r="M156" s="30"/>
      <c r="N156" s="30"/>
      <c r="O156" s="30"/>
      <c r="P156" s="30"/>
      <c r="Q156" s="30"/>
      <c r="R156" s="30"/>
      <c r="S156" s="30"/>
      <c r="T156" s="30"/>
      <c r="U156" s="30"/>
      <c r="V156" s="30"/>
      <c r="W156" s="30"/>
      <c r="X156" s="30"/>
    </row>
    <row r="157">
      <c r="A157" s="10" t="s">
        <v>3147</v>
      </c>
      <c r="B157" s="50" t="s">
        <v>3148</v>
      </c>
      <c r="C157" s="8"/>
      <c r="D157" s="30"/>
      <c r="E157" s="18"/>
      <c r="F157" s="39" t="s">
        <v>3149</v>
      </c>
      <c r="G157" s="69" t="s">
        <v>2447</v>
      </c>
      <c r="H157" s="10" t="s">
        <v>3150</v>
      </c>
      <c r="I157" s="30"/>
      <c r="J157" s="71" t="s">
        <v>3151</v>
      </c>
      <c r="K157" s="30"/>
      <c r="L157" s="30"/>
      <c r="M157" s="30"/>
      <c r="N157" s="30"/>
      <c r="O157" s="30"/>
      <c r="P157" s="30"/>
      <c r="Q157" s="30"/>
      <c r="R157" s="30"/>
      <c r="S157" s="30"/>
      <c r="T157" s="30"/>
      <c r="U157" s="30"/>
      <c r="V157" s="30"/>
      <c r="W157" s="30"/>
      <c r="X157" s="30"/>
    </row>
    <row r="158">
      <c r="A158" s="10" t="s">
        <v>3152</v>
      </c>
      <c r="B158" s="10" t="s">
        <v>3153</v>
      </c>
      <c r="C158" s="9"/>
      <c r="D158" s="30"/>
      <c r="E158" s="10"/>
      <c r="F158" s="8" t="s">
        <v>3154</v>
      </c>
      <c r="G158" s="69" t="s">
        <v>2447</v>
      </c>
      <c r="H158" s="10" t="s">
        <v>3155</v>
      </c>
      <c r="I158" s="30"/>
      <c r="J158" s="71" t="s">
        <v>3156</v>
      </c>
      <c r="K158" s="30"/>
      <c r="L158" s="30"/>
      <c r="M158" s="30"/>
      <c r="N158" s="30"/>
      <c r="O158" s="30"/>
      <c r="P158" s="30"/>
      <c r="Q158" s="30"/>
      <c r="R158" s="30"/>
      <c r="S158" s="30"/>
      <c r="T158" s="30"/>
      <c r="U158" s="30"/>
      <c r="V158" s="30"/>
      <c r="W158" s="30"/>
      <c r="X158" s="30"/>
    </row>
    <row r="159">
      <c r="A159" s="6" t="s">
        <v>3157</v>
      </c>
      <c r="B159" s="6" t="s">
        <v>3158</v>
      </c>
      <c r="C159" s="9"/>
      <c r="D159" s="30"/>
      <c r="E159" s="10" t="s">
        <v>3159</v>
      </c>
      <c r="F159" s="9" t="s">
        <v>3160</v>
      </c>
      <c r="G159" s="69" t="s">
        <v>2447</v>
      </c>
      <c r="H159" s="10" t="s">
        <v>3161</v>
      </c>
      <c r="I159" s="30"/>
      <c r="J159" s="76" t="s">
        <v>3162</v>
      </c>
      <c r="K159" s="30"/>
      <c r="L159" s="30"/>
      <c r="M159" s="30"/>
      <c r="N159" s="30"/>
      <c r="O159" s="30"/>
      <c r="P159" s="30"/>
      <c r="Q159" s="30"/>
      <c r="R159" s="30"/>
      <c r="S159" s="30"/>
      <c r="T159" s="30"/>
      <c r="U159" s="30"/>
      <c r="V159" s="30"/>
      <c r="W159" s="30"/>
      <c r="X159" s="30"/>
    </row>
    <row r="160">
      <c r="A160" s="6" t="s">
        <v>3157</v>
      </c>
      <c r="B160" s="6" t="s">
        <v>3158</v>
      </c>
      <c r="C160" s="9"/>
      <c r="D160" s="30"/>
      <c r="E160" s="10" t="s">
        <v>3163</v>
      </c>
      <c r="F160" s="8" t="s">
        <v>3164</v>
      </c>
      <c r="G160" s="69" t="s">
        <v>2447</v>
      </c>
      <c r="H160" s="10" t="s">
        <v>3165</v>
      </c>
      <c r="I160" s="30"/>
      <c r="J160" s="76" t="s">
        <v>3166</v>
      </c>
      <c r="K160" s="30"/>
      <c r="L160" s="30"/>
      <c r="M160" s="30"/>
      <c r="N160" s="30"/>
      <c r="O160" s="30"/>
      <c r="P160" s="30"/>
      <c r="Q160" s="30"/>
      <c r="R160" s="30"/>
      <c r="S160" s="30"/>
      <c r="T160" s="30"/>
      <c r="U160" s="30"/>
      <c r="V160" s="30"/>
      <c r="W160" s="30"/>
      <c r="X160" s="30"/>
    </row>
    <row r="161">
      <c r="A161" s="6" t="s">
        <v>3157</v>
      </c>
      <c r="B161" s="6" t="s">
        <v>3167</v>
      </c>
      <c r="C161" s="9"/>
      <c r="D161" s="30"/>
      <c r="E161" s="30"/>
      <c r="F161" s="8" t="s">
        <v>3168</v>
      </c>
      <c r="G161" s="69" t="s">
        <v>2447</v>
      </c>
      <c r="H161" s="10" t="s">
        <v>3169</v>
      </c>
      <c r="I161" s="30"/>
      <c r="J161" s="76" t="s">
        <v>3170</v>
      </c>
      <c r="K161" s="30"/>
      <c r="L161" s="30"/>
      <c r="M161" s="30"/>
      <c r="N161" s="30"/>
      <c r="O161" s="30"/>
      <c r="P161" s="30"/>
      <c r="Q161" s="30"/>
      <c r="R161" s="30"/>
      <c r="S161" s="30"/>
      <c r="T161" s="30"/>
      <c r="U161" s="30"/>
      <c r="V161" s="30"/>
      <c r="W161" s="30"/>
      <c r="X161" s="30"/>
    </row>
    <row r="162">
      <c r="A162" s="6" t="s">
        <v>3157</v>
      </c>
      <c r="B162" s="6" t="s">
        <v>3171</v>
      </c>
      <c r="C162" s="9"/>
      <c r="D162" s="30"/>
      <c r="E162" s="10" t="s">
        <v>3172</v>
      </c>
      <c r="F162" s="77" t="s">
        <v>3173</v>
      </c>
      <c r="G162" s="69" t="s">
        <v>2447</v>
      </c>
      <c r="H162" s="10" t="s">
        <v>3174</v>
      </c>
      <c r="I162" s="30"/>
      <c r="J162" s="76" t="s">
        <v>3175</v>
      </c>
      <c r="K162" s="30"/>
      <c r="L162" s="30"/>
      <c r="M162" s="30"/>
      <c r="N162" s="30"/>
      <c r="O162" s="30"/>
      <c r="P162" s="30"/>
      <c r="Q162" s="30"/>
      <c r="R162" s="30"/>
      <c r="S162" s="30"/>
      <c r="T162" s="30"/>
      <c r="U162" s="30"/>
      <c r="V162" s="30"/>
      <c r="W162" s="30"/>
      <c r="X162" s="30"/>
    </row>
    <row r="163">
      <c r="A163" s="18" t="s">
        <v>3157</v>
      </c>
      <c r="B163" s="18" t="s">
        <v>3176</v>
      </c>
      <c r="C163" s="30"/>
      <c r="D163" s="30"/>
      <c r="E163" s="8" t="s">
        <v>3177</v>
      </c>
      <c r="F163" s="99" t="s">
        <v>3178</v>
      </c>
      <c r="G163" s="69" t="s">
        <v>2447</v>
      </c>
      <c r="H163" s="10" t="s">
        <v>3179</v>
      </c>
      <c r="I163" s="30"/>
      <c r="J163" s="76" t="s">
        <v>3180</v>
      </c>
      <c r="K163" s="30"/>
      <c r="L163" s="30"/>
      <c r="M163" s="30"/>
      <c r="N163" s="30"/>
      <c r="O163" s="30"/>
      <c r="P163" s="30"/>
      <c r="Q163" s="30"/>
      <c r="R163" s="30"/>
      <c r="S163" s="30"/>
      <c r="T163" s="30"/>
      <c r="U163" s="30"/>
      <c r="V163" s="30"/>
      <c r="W163" s="30"/>
      <c r="X163" s="30"/>
    </row>
    <row r="164">
      <c r="A164" s="18" t="s">
        <v>3157</v>
      </c>
      <c r="B164" s="18" t="s">
        <v>3181</v>
      </c>
      <c r="C164" s="30"/>
      <c r="D164" s="30"/>
      <c r="E164" s="30"/>
      <c r="F164" s="8" t="s">
        <v>3182</v>
      </c>
      <c r="G164" s="69" t="s">
        <v>2447</v>
      </c>
      <c r="H164" s="10" t="s">
        <v>3183</v>
      </c>
      <c r="I164" s="30"/>
      <c r="J164" s="76" t="s">
        <v>3184</v>
      </c>
      <c r="K164" s="30"/>
      <c r="L164" s="30"/>
      <c r="M164" s="30"/>
      <c r="N164" s="30"/>
      <c r="O164" s="30"/>
      <c r="P164" s="30"/>
      <c r="Q164" s="30"/>
      <c r="R164" s="30"/>
      <c r="S164" s="30"/>
      <c r="T164" s="30"/>
      <c r="U164" s="30"/>
      <c r="V164" s="30"/>
      <c r="W164" s="30"/>
      <c r="X164" s="30"/>
    </row>
    <row r="165">
      <c r="A165" s="18" t="s">
        <v>3157</v>
      </c>
      <c r="B165" s="18" t="s">
        <v>3185</v>
      </c>
      <c r="C165" s="30"/>
      <c r="D165" s="30"/>
      <c r="E165" s="30"/>
      <c r="F165" s="8" t="s">
        <v>3186</v>
      </c>
      <c r="G165" s="69" t="s">
        <v>2447</v>
      </c>
      <c r="H165" s="10" t="s">
        <v>3187</v>
      </c>
      <c r="I165" s="30"/>
      <c r="J165" s="76" t="s">
        <v>3188</v>
      </c>
      <c r="K165" s="30"/>
      <c r="L165" s="30"/>
      <c r="M165" s="30"/>
      <c r="N165" s="30"/>
      <c r="O165" s="30"/>
      <c r="P165" s="30"/>
      <c r="Q165" s="30"/>
      <c r="R165" s="30"/>
      <c r="S165" s="30"/>
      <c r="T165" s="30"/>
      <c r="U165" s="30"/>
      <c r="V165" s="30"/>
      <c r="W165" s="30"/>
      <c r="X165" s="30"/>
    </row>
    <row r="166">
      <c r="A166" s="18" t="s">
        <v>3157</v>
      </c>
      <c r="B166" s="18" t="s">
        <v>3189</v>
      </c>
      <c r="C166" s="30"/>
      <c r="D166" s="30"/>
      <c r="E166" s="30"/>
      <c r="F166" s="8" t="s">
        <v>3190</v>
      </c>
      <c r="G166" s="69" t="s">
        <v>2447</v>
      </c>
      <c r="H166" s="10" t="s">
        <v>3191</v>
      </c>
      <c r="I166" s="30"/>
      <c r="J166" s="76" t="s">
        <v>3192</v>
      </c>
      <c r="K166" s="30"/>
      <c r="L166" s="30"/>
      <c r="M166" s="30"/>
      <c r="N166" s="30"/>
      <c r="O166" s="30"/>
      <c r="P166" s="30"/>
      <c r="Q166" s="30"/>
      <c r="R166" s="30"/>
      <c r="S166" s="30"/>
      <c r="T166" s="30"/>
      <c r="U166" s="30"/>
      <c r="V166" s="30"/>
      <c r="W166" s="30"/>
      <c r="X166" s="30"/>
    </row>
    <row r="167">
      <c r="A167" s="10" t="s">
        <v>3193</v>
      </c>
      <c r="B167" s="10" t="s">
        <v>3194</v>
      </c>
      <c r="C167" s="30"/>
      <c r="D167" s="30"/>
      <c r="E167" s="18"/>
      <c r="F167" s="77" t="s">
        <v>3195</v>
      </c>
      <c r="G167" s="69" t="s">
        <v>2447</v>
      </c>
      <c r="H167" s="10" t="s">
        <v>3196</v>
      </c>
      <c r="I167" s="8" t="s">
        <v>3197</v>
      </c>
      <c r="J167" s="71" t="s">
        <v>3198</v>
      </c>
      <c r="K167" s="30"/>
      <c r="L167" s="30"/>
      <c r="M167" s="30"/>
      <c r="N167" s="30"/>
      <c r="O167" s="30"/>
      <c r="P167" s="30"/>
      <c r="Q167" s="30"/>
      <c r="R167" s="30"/>
      <c r="S167" s="30"/>
      <c r="T167" s="30"/>
      <c r="U167" s="30"/>
      <c r="V167" s="30"/>
      <c r="W167" s="30"/>
      <c r="X167" s="30"/>
    </row>
    <row r="168">
      <c r="A168" s="10" t="s">
        <v>3199</v>
      </c>
      <c r="B168" s="10" t="s">
        <v>3200</v>
      </c>
      <c r="C168" s="30"/>
      <c r="D168" s="30"/>
      <c r="E168" s="18"/>
      <c r="F168" s="77" t="s">
        <v>3201</v>
      </c>
      <c r="G168" s="69" t="s">
        <v>2447</v>
      </c>
      <c r="H168" s="10" t="s">
        <v>3202</v>
      </c>
      <c r="I168" s="30"/>
      <c r="J168" s="71" t="s">
        <v>3203</v>
      </c>
      <c r="K168" s="30"/>
      <c r="L168" s="30"/>
      <c r="M168" s="30"/>
      <c r="N168" s="30"/>
      <c r="O168" s="30"/>
      <c r="P168" s="30"/>
      <c r="Q168" s="30"/>
      <c r="R168" s="30"/>
      <c r="S168" s="30"/>
      <c r="T168" s="30"/>
      <c r="U168" s="30"/>
      <c r="V168" s="30"/>
      <c r="W168" s="30"/>
      <c r="X168" s="30"/>
    </row>
    <row r="169">
      <c r="A169" s="10" t="s">
        <v>3204</v>
      </c>
      <c r="B169" s="10" t="s">
        <v>3205</v>
      </c>
      <c r="C169" s="30"/>
      <c r="D169" s="30"/>
      <c r="E169" s="18"/>
      <c r="F169" s="77" t="s">
        <v>3206</v>
      </c>
      <c r="G169" s="69" t="s">
        <v>2447</v>
      </c>
      <c r="H169" s="10" t="s">
        <v>3207</v>
      </c>
      <c r="I169" s="30"/>
      <c r="J169" s="71" t="s">
        <v>3208</v>
      </c>
      <c r="K169" s="30"/>
      <c r="L169" s="30"/>
      <c r="M169" s="30"/>
      <c r="N169" s="30"/>
      <c r="O169" s="30"/>
      <c r="P169" s="30"/>
      <c r="Q169" s="30"/>
      <c r="R169" s="30"/>
      <c r="S169" s="30"/>
      <c r="T169" s="30"/>
      <c r="U169" s="30"/>
      <c r="V169" s="30"/>
      <c r="W169" s="30"/>
      <c r="X169" s="30"/>
    </row>
    <row r="170">
      <c r="A170" s="10" t="s">
        <v>3209</v>
      </c>
      <c r="B170" s="10" t="s">
        <v>3210</v>
      </c>
      <c r="C170" s="30"/>
      <c r="D170" s="30"/>
      <c r="E170" s="18"/>
      <c r="F170" s="77" t="s">
        <v>3211</v>
      </c>
      <c r="G170" s="69" t="s">
        <v>2447</v>
      </c>
      <c r="H170" s="10" t="s">
        <v>3212</v>
      </c>
      <c r="I170" s="30"/>
      <c r="J170" s="76" t="s">
        <v>3213</v>
      </c>
      <c r="K170" s="30"/>
      <c r="L170" s="30"/>
      <c r="M170" s="30"/>
      <c r="N170" s="30"/>
      <c r="O170" s="30"/>
      <c r="P170" s="30"/>
      <c r="Q170" s="30"/>
      <c r="R170" s="30"/>
      <c r="S170" s="30"/>
      <c r="T170" s="30"/>
      <c r="U170" s="30"/>
      <c r="V170" s="30"/>
      <c r="W170" s="30"/>
      <c r="X170" s="30"/>
    </row>
    <row r="171">
      <c r="A171" s="10" t="s">
        <v>3214</v>
      </c>
      <c r="B171" s="10" t="s">
        <v>3215</v>
      </c>
      <c r="C171" s="30"/>
      <c r="D171" s="30"/>
      <c r="E171" s="50" t="s">
        <v>3216</v>
      </c>
      <c r="F171" s="99" t="s">
        <v>3217</v>
      </c>
      <c r="G171" s="69" t="s">
        <v>2447</v>
      </c>
      <c r="H171" s="10" t="s">
        <v>3218</v>
      </c>
      <c r="I171" s="30"/>
      <c r="J171" s="71" t="s">
        <v>3219</v>
      </c>
      <c r="K171" s="30"/>
      <c r="L171" s="30"/>
      <c r="M171" s="30"/>
      <c r="N171" s="30"/>
      <c r="O171" s="30"/>
      <c r="P171" s="30"/>
      <c r="Q171" s="30"/>
      <c r="R171" s="30"/>
      <c r="S171" s="30"/>
      <c r="T171" s="30"/>
      <c r="U171" s="30"/>
      <c r="V171" s="30"/>
      <c r="W171" s="30"/>
      <c r="X171" s="30"/>
    </row>
    <row r="172">
      <c r="A172" s="10" t="s">
        <v>3220</v>
      </c>
      <c r="B172" s="10" t="s">
        <v>3221</v>
      </c>
      <c r="C172" s="30"/>
      <c r="D172" s="30"/>
      <c r="E172" s="10" t="s">
        <v>3222</v>
      </c>
      <c r="F172" s="77" t="s">
        <v>3223</v>
      </c>
      <c r="G172" s="69" t="s">
        <v>2447</v>
      </c>
      <c r="H172" s="10" t="s">
        <v>3224</v>
      </c>
      <c r="I172" s="30"/>
      <c r="J172" s="71" t="s">
        <v>3225</v>
      </c>
      <c r="K172" s="30"/>
      <c r="L172" s="30"/>
      <c r="M172" s="30"/>
      <c r="N172" s="30"/>
      <c r="O172" s="30"/>
      <c r="P172" s="30"/>
      <c r="Q172" s="30"/>
      <c r="R172" s="30"/>
      <c r="S172" s="30"/>
      <c r="T172" s="30"/>
      <c r="U172" s="30"/>
      <c r="V172" s="30"/>
      <c r="W172" s="30"/>
      <c r="X172" s="30"/>
    </row>
    <row r="173">
      <c r="A173" s="10" t="s">
        <v>3226</v>
      </c>
      <c r="B173" s="10" t="s">
        <v>3227</v>
      </c>
      <c r="C173" s="30"/>
      <c r="D173" s="30"/>
      <c r="E173" s="10"/>
      <c r="F173" s="77" t="s">
        <v>3228</v>
      </c>
      <c r="G173" s="69" t="s">
        <v>2447</v>
      </c>
      <c r="H173" s="10" t="s">
        <v>3229</v>
      </c>
      <c r="I173" s="30"/>
      <c r="J173" s="71" t="s">
        <v>3230</v>
      </c>
      <c r="K173" s="30"/>
      <c r="L173" s="30"/>
      <c r="M173" s="30"/>
      <c r="N173" s="30"/>
      <c r="O173" s="30"/>
      <c r="P173" s="30"/>
      <c r="Q173" s="30"/>
      <c r="R173" s="30"/>
      <c r="S173" s="30"/>
      <c r="T173" s="30"/>
      <c r="U173" s="30"/>
      <c r="V173" s="30"/>
      <c r="W173" s="30"/>
      <c r="X173" s="30"/>
    </row>
    <row r="174">
      <c r="A174" s="10" t="s">
        <v>3231</v>
      </c>
      <c r="B174" s="10" t="s">
        <v>3227</v>
      </c>
      <c r="C174" s="30"/>
      <c r="D174" s="30"/>
      <c r="E174" s="10"/>
      <c r="F174" s="77" t="s">
        <v>3232</v>
      </c>
      <c r="G174" s="69" t="s">
        <v>2447</v>
      </c>
      <c r="H174" s="10" t="s">
        <v>3233</v>
      </c>
      <c r="I174" s="30"/>
      <c r="J174" s="71" t="s">
        <v>3234</v>
      </c>
      <c r="K174" s="30"/>
      <c r="L174" s="30"/>
      <c r="M174" s="30"/>
      <c r="N174" s="30"/>
      <c r="O174" s="30"/>
      <c r="P174" s="30"/>
      <c r="Q174" s="30"/>
      <c r="R174" s="30"/>
      <c r="S174" s="30"/>
      <c r="T174" s="30"/>
      <c r="U174" s="30"/>
      <c r="V174" s="30"/>
      <c r="W174" s="30"/>
      <c r="X174" s="30"/>
    </row>
    <row r="175">
      <c r="A175" s="10" t="s">
        <v>3235</v>
      </c>
      <c r="B175" s="10" t="s">
        <v>3227</v>
      </c>
      <c r="C175" s="30"/>
      <c r="D175" s="30"/>
      <c r="E175" s="30"/>
      <c r="F175" s="77" t="s">
        <v>3236</v>
      </c>
      <c r="G175" s="69" t="s">
        <v>2447</v>
      </c>
      <c r="H175" s="10" t="s">
        <v>3237</v>
      </c>
      <c r="I175" s="30"/>
      <c r="J175" s="71" t="s">
        <v>3238</v>
      </c>
      <c r="K175" s="30"/>
      <c r="L175" s="30"/>
      <c r="M175" s="30"/>
      <c r="N175" s="30"/>
      <c r="O175" s="30"/>
      <c r="P175" s="30"/>
      <c r="Q175" s="30"/>
      <c r="R175" s="30"/>
      <c r="S175" s="30"/>
      <c r="T175" s="30"/>
      <c r="U175" s="30"/>
      <c r="V175" s="30"/>
      <c r="W175" s="30"/>
      <c r="X175" s="30"/>
    </row>
    <row r="176">
      <c r="A176" s="10" t="s">
        <v>3239</v>
      </c>
      <c r="B176" s="10" t="s">
        <v>3227</v>
      </c>
      <c r="C176" s="30"/>
      <c r="D176" s="30"/>
      <c r="E176" s="10" t="s">
        <v>3240</v>
      </c>
      <c r="F176" s="77" t="s">
        <v>3241</v>
      </c>
      <c r="G176" s="69" t="s">
        <v>2447</v>
      </c>
      <c r="H176" s="10" t="s">
        <v>3242</v>
      </c>
      <c r="I176" s="30"/>
      <c r="J176" s="76" t="s">
        <v>3243</v>
      </c>
      <c r="K176" s="30"/>
      <c r="L176" s="30"/>
      <c r="M176" s="30"/>
      <c r="N176" s="30"/>
      <c r="O176" s="30"/>
      <c r="P176" s="30"/>
      <c r="Q176" s="30"/>
      <c r="R176" s="30"/>
      <c r="S176" s="30"/>
      <c r="T176" s="30"/>
      <c r="U176" s="30"/>
      <c r="V176" s="30"/>
      <c r="W176" s="30"/>
      <c r="X176" s="30"/>
    </row>
    <row r="177">
      <c r="A177" s="10" t="s">
        <v>3244</v>
      </c>
      <c r="B177" s="10" t="s">
        <v>3245</v>
      </c>
      <c r="C177" s="30"/>
      <c r="D177" s="30"/>
      <c r="E177" s="10" t="s">
        <v>3246</v>
      </c>
      <c r="F177" s="77" t="s">
        <v>3247</v>
      </c>
      <c r="G177" s="69" t="s">
        <v>2447</v>
      </c>
      <c r="H177" s="10" t="s">
        <v>3248</v>
      </c>
      <c r="I177" s="30"/>
      <c r="J177" s="76" t="s">
        <v>3249</v>
      </c>
      <c r="K177" s="30"/>
      <c r="L177" s="30"/>
      <c r="M177" s="30"/>
      <c r="N177" s="30"/>
      <c r="O177" s="30"/>
      <c r="P177" s="30"/>
      <c r="Q177" s="30"/>
      <c r="R177" s="30"/>
      <c r="S177" s="30"/>
      <c r="T177" s="30"/>
      <c r="U177" s="30"/>
      <c r="V177" s="30"/>
      <c r="W177" s="30"/>
      <c r="X177" s="30"/>
    </row>
    <row r="178">
      <c r="A178" s="10" t="s">
        <v>3250</v>
      </c>
      <c r="B178" s="10" t="s">
        <v>3251</v>
      </c>
      <c r="C178" s="30"/>
      <c r="D178" s="30"/>
      <c r="E178" s="18"/>
      <c r="F178" s="103" t="s">
        <v>3252</v>
      </c>
      <c r="G178" s="69" t="s">
        <v>2447</v>
      </c>
      <c r="H178" s="10" t="s">
        <v>3253</v>
      </c>
      <c r="I178" s="30"/>
      <c r="J178" s="76" t="s">
        <v>3254</v>
      </c>
      <c r="K178" s="30"/>
      <c r="L178" s="30"/>
      <c r="M178" s="30"/>
      <c r="N178" s="30"/>
      <c r="O178" s="30"/>
      <c r="P178" s="30"/>
      <c r="Q178" s="30"/>
      <c r="R178" s="30"/>
      <c r="S178" s="30"/>
      <c r="T178" s="30"/>
      <c r="U178" s="30"/>
      <c r="V178" s="30"/>
      <c r="W178" s="30"/>
      <c r="X178" s="30"/>
    </row>
    <row r="179">
      <c r="A179" s="10" t="s">
        <v>3255</v>
      </c>
      <c r="B179" s="10" t="s">
        <v>3256</v>
      </c>
      <c r="C179" s="30"/>
      <c r="D179" s="30"/>
      <c r="E179" s="18"/>
      <c r="F179" s="104" t="s">
        <v>3257</v>
      </c>
      <c r="G179" s="69" t="s">
        <v>2447</v>
      </c>
      <c r="H179" s="10" t="s">
        <v>3258</v>
      </c>
      <c r="I179" s="49" t="s">
        <v>3259</v>
      </c>
      <c r="J179" s="76" t="s">
        <v>3260</v>
      </c>
      <c r="K179" s="30"/>
      <c r="L179" s="30"/>
      <c r="M179" s="30"/>
      <c r="N179" s="30"/>
      <c r="O179" s="30"/>
      <c r="P179" s="30"/>
      <c r="Q179" s="30"/>
      <c r="R179" s="30"/>
      <c r="S179" s="30"/>
      <c r="T179" s="30"/>
      <c r="U179" s="30"/>
      <c r="V179" s="30"/>
      <c r="W179" s="30"/>
      <c r="X179" s="30"/>
    </row>
    <row r="180">
      <c r="A180" s="10" t="s">
        <v>3261</v>
      </c>
      <c r="B180" s="10" t="s">
        <v>3262</v>
      </c>
      <c r="C180" s="30"/>
      <c r="D180" s="30"/>
      <c r="E180" s="18"/>
      <c r="F180" s="103" t="s">
        <v>3263</v>
      </c>
      <c r="G180" s="69" t="s">
        <v>2447</v>
      </c>
      <c r="H180" s="10" t="s">
        <v>3264</v>
      </c>
      <c r="I180" s="30"/>
      <c r="J180" s="76" t="s">
        <v>3265</v>
      </c>
      <c r="K180" s="30"/>
      <c r="L180" s="30"/>
      <c r="M180" s="30"/>
      <c r="N180" s="30"/>
      <c r="O180" s="30"/>
      <c r="P180" s="30"/>
      <c r="Q180" s="30"/>
      <c r="R180" s="30"/>
      <c r="S180" s="30"/>
      <c r="T180" s="30"/>
      <c r="U180" s="30"/>
      <c r="V180" s="30"/>
      <c r="W180" s="30"/>
      <c r="X180" s="30"/>
    </row>
    <row r="181">
      <c r="A181" s="18"/>
      <c r="B181" s="50" t="s">
        <v>3266</v>
      </c>
      <c r="C181" s="30"/>
      <c r="D181" s="30"/>
      <c r="E181" s="10" t="s">
        <v>3267</v>
      </c>
      <c r="F181" s="39" t="s">
        <v>3268</v>
      </c>
      <c r="G181" s="69" t="s">
        <v>2447</v>
      </c>
      <c r="H181" s="50" t="s">
        <v>3269</v>
      </c>
      <c r="I181" s="30"/>
      <c r="J181" s="71" t="s">
        <v>3270</v>
      </c>
      <c r="K181" s="30"/>
      <c r="L181" s="30"/>
      <c r="M181" s="30"/>
      <c r="N181" s="30"/>
      <c r="O181" s="30"/>
      <c r="P181" s="30"/>
      <c r="Q181" s="30"/>
      <c r="R181" s="30"/>
      <c r="S181" s="30"/>
      <c r="T181" s="30"/>
      <c r="U181" s="30"/>
      <c r="V181" s="30"/>
      <c r="W181" s="30"/>
      <c r="X181" s="30"/>
    </row>
    <row r="182">
      <c r="A182" s="18"/>
      <c r="B182" s="10" t="s">
        <v>3271</v>
      </c>
      <c r="C182" s="30"/>
      <c r="D182" s="30"/>
      <c r="E182" s="18"/>
      <c r="F182" s="39" t="s">
        <v>3272</v>
      </c>
      <c r="G182" s="69" t="s">
        <v>2447</v>
      </c>
      <c r="H182" s="10" t="s">
        <v>3273</v>
      </c>
      <c r="I182" s="30"/>
      <c r="J182" s="71" t="s">
        <v>3274</v>
      </c>
      <c r="K182" s="30"/>
      <c r="L182" s="30"/>
      <c r="M182" s="30"/>
      <c r="N182" s="30"/>
      <c r="O182" s="30"/>
      <c r="P182" s="30"/>
      <c r="Q182" s="30"/>
      <c r="R182" s="30"/>
      <c r="S182" s="30"/>
      <c r="T182" s="30"/>
      <c r="U182" s="30"/>
      <c r="V182" s="30"/>
      <c r="W182" s="30"/>
      <c r="X182" s="30"/>
    </row>
    <row r="183">
      <c r="A183" s="18"/>
      <c r="B183" s="10" t="s">
        <v>3275</v>
      </c>
      <c r="C183" s="30"/>
      <c r="D183" s="30"/>
      <c r="E183" s="18"/>
      <c r="F183" s="39" t="s">
        <v>3276</v>
      </c>
      <c r="G183" s="69" t="s">
        <v>2447</v>
      </c>
      <c r="H183" s="10" t="s">
        <v>3277</v>
      </c>
      <c r="I183" s="30"/>
      <c r="J183" s="76" t="s">
        <v>3278</v>
      </c>
      <c r="K183" s="30"/>
      <c r="L183" s="30"/>
      <c r="M183" s="30"/>
      <c r="N183" s="30"/>
      <c r="O183" s="30"/>
      <c r="P183" s="30"/>
      <c r="Q183" s="30"/>
      <c r="R183" s="30"/>
      <c r="S183" s="30"/>
      <c r="T183" s="30"/>
      <c r="U183" s="30"/>
      <c r="V183" s="30"/>
      <c r="W183" s="30"/>
      <c r="X183" s="30"/>
    </row>
    <row r="184">
      <c r="A184" s="18"/>
      <c r="B184" s="10" t="s">
        <v>3275</v>
      </c>
      <c r="C184" s="30"/>
      <c r="D184" s="30"/>
      <c r="E184" s="18"/>
      <c r="F184" s="77" t="s">
        <v>3279</v>
      </c>
      <c r="G184" s="69" t="s">
        <v>2447</v>
      </c>
      <c r="H184" s="10" t="s">
        <v>3280</v>
      </c>
      <c r="I184" s="30"/>
      <c r="J184" s="71" t="s">
        <v>3281</v>
      </c>
      <c r="K184" s="30"/>
      <c r="L184" s="30"/>
      <c r="M184" s="30"/>
      <c r="N184" s="30"/>
      <c r="O184" s="30"/>
      <c r="P184" s="30"/>
      <c r="Q184" s="30"/>
      <c r="R184" s="30"/>
      <c r="S184" s="30"/>
      <c r="T184" s="30"/>
      <c r="U184" s="30"/>
      <c r="V184" s="30"/>
      <c r="W184" s="30"/>
      <c r="X184" s="30"/>
    </row>
    <row r="185">
      <c r="A185" s="18"/>
      <c r="B185" s="18" t="s">
        <v>3282</v>
      </c>
      <c r="C185" s="30"/>
      <c r="D185" s="30"/>
      <c r="E185" s="30"/>
      <c r="F185" s="8" t="s">
        <v>3283</v>
      </c>
      <c r="G185" s="69" t="s">
        <v>2447</v>
      </c>
      <c r="H185" s="10" t="s">
        <v>3284</v>
      </c>
      <c r="I185" s="30"/>
      <c r="J185" s="71" t="s">
        <v>3285</v>
      </c>
      <c r="K185" s="30"/>
      <c r="L185" s="30"/>
      <c r="M185" s="30"/>
      <c r="N185" s="30"/>
      <c r="O185" s="30"/>
      <c r="P185" s="30"/>
      <c r="Q185" s="30"/>
      <c r="R185" s="30"/>
      <c r="S185" s="30"/>
      <c r="T185" s="30"/>
      <c r="U185" s="30"/>
      <c r="V185" s="30"/>
      <c r="W185" s="30"/>
      <c r="X185" s="30"/>
    </row>
    <row r="186">
      <c r="A186" s="18"/>
      <c r="B186" s="18" t="s">
        <v>3286</v>
      </c>
      <c r="C186" s="30"/>
      <c r="D186" s="30"/>
      <c r="E186" s="8" t="s">
        <v>2687</v>
      </c>
      <c r="F186" s="30" t="s">
        <v>3287</v>
      </c>
      <c r="G186" s="69" t="s">
        <v>2447</v>
      </c>
      <c r="H186" s="10" t="s">
        <v>3288</v>
      </c>
      <c r="I186" s="30"/>
      <c r="J186" s="71" t="s">
        <v>3289</v>
      </c>
      <c r="K186" s="30"/>
      <c r="L186" s="30"/>
      <c r="M186" s="30"/>
      <c r="N186" s="30"/>
      <c r="O186" s="30"/>
      <c r="P186" s="30"/>
      <c r="Q186" s="30"/>
      <c r="R186" s="30"/>
      <c r="S186" s="30"/>
      <c r="T186" s="30"/>
      <c r="U186" s="30"/>
      <c r="V186" s="30"/>
      <c r="W186" s="30"/>
      <c r="X186" s="30"/>
    </row>
    <row r="187">
      <c r="A187" s="18"/>
      <c r="B187" s="18" t="s">
        <v>3290</v>
      </c>
      <c r="C187" s="30"/>
      <c r="D187" s="30"/>
      <c r="E187" s="30"/>
      <c r="F187" s="8" t="s">
        <v>3291</v>
      </c>
      <c r="G187" s="69" t="s">
        <v>2447</v>
      </c>
      <c r="H187" s="10" t="s">
        <v>3292</v>
      </c>
      <c r="I187" s="30"/>
      <c r="J187" s="71" t="s">
        <v>3293</v>
      </c>
      <c r="K187" s="30"/>
      <c r="L187" s="30"/>
      <c r="M187" s="30"/>
      <c r="N187" s="30"/>
      <c r="O187" s="30"/>
      <c r="P187" s="30"/>
      <c r="Q187" s="30"/>
      <c r="R187" s="30"/>
      <c r="S187" s="30"/>
      <c r="T187" s="30"/>
      <c r="U187" s="30"/>
      <c r="V187" s="30"/>
      <c r="W187" s="30"/>
      <c r="X187" s="30"/>
    </row>
    <row r="188">
      <c r="A188" s="10" t="s">
        <v>3294</v>
      </c>
      <c r="B188" s="10" t="s">
        <v>3295</v>
      </c>
      <c r="C188" s="30"/>
      <c r="D188" s="30"/>
      <c r="E188" s="18"/>
      <c r="F188" s="77" t="s">
        <v>3296</v>
      </c>
      <c r="G188" s="69" t="s">
        <v>2447</v>
      </c>
      <c r="H188" s="50" t="s">
        <v>3297</v>
      </c>
      <c r="I188" s="30"/>
      <c r="J188" s="76" t="s">
        <v>3298</v>
      </c>
      <c r="K188" s="30"/>
      <c r="L188" s="30"/>
      <c r="M188" s="30"/>
      <c r="N188" s="30"/>
      <c r="O188" s="30"/>
      <c r="P188" s="30"/>
      <c r="Q188" s="30"/>
      <c r="R188" s="30"/>
      <c r="S188" s="30"/>
      <c r="T188" s="30"/>
      <c r="U188" s="30"/>
      <c r="V188" s="30"/>
      <c r="W188" s="30"/>
      <c r="X188" s="30"/>
    </row>
    <row r="189">
      <c r="A189" s="10" t="s">
        <v>3299</v>
      </c>
      <c r="B189" s="10" t="s">
        <v>3300</v>
      </c>
      <c r="C189" s="30"/>
      <c r="D189" s="30"/>
      <c r="E189" s="18"/>
      <c r="F189" s="77" t="s">
        <v>3301</v>
      </c>
      <c r="G189" s="69" t="s">
        <v>2447</v>
      </c>
      <c r="H189" s="50" t="s">
        <v>3302</v>
      </c>
      <c r="I189" s="30"/>
      <c r="J189" s="76" t="s">
        <v>3303</v>
      </c>
      <c r="K189" s="30"/>
      <c r="L189" s="30"/>
      <c r="M189" s="30"/>
      <c r="N189" s="30"/>
      <c r="O189" s="30"/>
      <c r="P189" s="30"/>
      <c r="Q189" s="30"/>
      <c r="R189" s="30"/>
      <c r="S189" s="30"/>
      <c r="T189" s="30"/>
      <c r="U189" s="30"/>
      <c r="V189" s="30"/>
      <c r="W189" s="30"/>
      <c r="X189" s="30"/>
    </row>
    <row r="190">
      <c r="A190" s="10" t="s">
        <v>3304</v>
      </c>
      <c r="B190" s="10" t="s">
        <v>3305</v>
      </c>
      <c r="C190" s="30"/>
      <c r="D190" s="30"/>
      <c r="E190" s="18"/>
      <c r="F190" s="99" t="s">
        <v>3306</v>
      </c>
      <c r="G190" s="69" t="s">
        <v>2447</v>
      </c>
      <c r="H190" s="50" t="s">
        <v>3307</v>
      </c>
      <c r="I190" s="30"/>
      <c r="J190" s="71" t="s">
        <v>3308</v>
      </c>
      <c r="K190" s="30"/>
      <c r="L190" s="30"/>
      <c r="M190" s="30"/>
      <c r="N190" s="30"/>
      <c r="O190" s="30"/>
      <c r="P190" s="30"/>
      <c r="Q190" s="30"/>
      <c r="R190" s="30"/>
      <c r="S190" s="30"/>
      <c r="T190" s="30"/>
      <c r="U190" s="30"/>
      <c r="V190" s="30"/>
      <c r="W190" s="30"/>
      <c r="X190" s="30"/>
    </row>
    <row r="191">
      <c r="A191" s="10" t="s">
        <v>3309</v>
      </c>
      <c r="B191" s="10" t="s">
        <v>3310</v>
      </c>
      <c r="C191" s="30"/>
      <c r="D191" s="30"/>
      <c r="E191" s="10"/>
      <c r="F191" s="77" t="s">
        <v>3311</v>
      </c>
      <c r="G191" s="69" t="s">
        <v>2722</v>
      </c>
      <c r="H191" s="10" t="s">
        <v>3312</v>
      </c>
      <c r="I191" s="8" t="s">
        <v>3313</v>
      </c>
      <c r="J191" s="76" t="s">
        <v>3314</v>
      </c>
      <c r="K191" s="30"/>
      <c r="L191" s="30"/>
      <c r="M191" s="30"/>
      <c r="N191" s="30"/>
      <c r="O191" s="8"/>
      <c r="P191" s="30"/>
      <c r="Q191" s="30"/>
      <c r="R191" s="30"/>
      <c r="S191" s="30"/>
      <c r="T191" s="30"/>
      <c r="U191" s="30"/>
      <c r="V191" s="30"/>
      <c r="W191" s="30"/>
      <c r="X191" s="30"/>
    </row>
    <row r="192">
      <c r="A192" s="10" t="s">
        <v>3315</v>
      </c>
      <c r="B192" s="10" t="s">
        <v>3310</v>
      </c>
      <c r="C192" s="30"/>
      <c r="D192" s="30"/>
      <c r="E192" s="10" t="s">
        <v>3316</v>
      </c>
      <c r="F192" s="77" t="s">
        <v>3317</v>
      </c>
      <c r="G192" s="69" t="s">
        <v>2722</v>
      </c>
      <c r="H192" s="10" t="s">
        <v>3318</v>
      </c>
      <c r="I192" s="8" t="s">
        <v>3319</v>
      </c>
      <c r="J192" s="76" t="s">
        <v>3320</v>
      </c>
      <c r="K192" s="30"/>
      <c r="L192" s="30"/>
      <c r="M192" s="30"/>
      <c r="N192" s="30"/>
      <c r="O192" s="8"/>
      <c r="P192" s="30"/>
      <c r="Q192" s="30"/>
      <c r="R192" s="30"/>
      <c r="S192" s="30"/>
      <c r="T192" s="30"/>
      <c r="U192" s="30"/>
      <c r="V192" s="30"/>
      <c r="W192" s="30"/>
      <c r="X192" s="30"/>
    </row>
    <row r="193">
      <c r="A193" s="10" t="s">
        <v>2490</v>
      </c>
      <c r="B193" s="10" t="s">
        <v>3321</v>
      </c>
      <c r="C193" s="30"/>
      <c r="D193" s="30"/>
      <c r="E193" s="10" t="s">
        <v>2493</v>
      </c>
      <c r="F193" s="77" t="s">
        <v>3322</v>
      </c>
      <c r="G193" s="69" t="s">
        <v>3323</v>
      </c>
      <c r="H193" s="10" t="s">
        <v>3324</v>
      </c>
      <c r="I193" s="30"/>
      <c r="J193" s="105"/>
      <c r="K193" s="30"/>
      <c r="L193" s="30"/>
      <c r="M193" s="30"/>
      <c r="N193" s="30"/>
      <c r="O193" s="8"/>
      <c r="P193" s="30"/>
      <c r="Q193" s="30"/>
      <c r="R193" s="30"/>
      <c r="S193" s="30"/>
      <c r="T193" s="30"/>
      <c r="U193" s="30"/>
      <c r="V193" s="30"/>
      <c r="W193" s="30"/>
      <c r="X193" s="30"/>
    </row>
    <row r="194">
      <c r="A194" s="10" t="s">
        <v>3036</v>
      </c>
      <c r="B194" s="10" t="s">
        <v>3321</v>
      </c>
      <c r="C194" s="30"/>
      <c r="D194" s="30"/>
      <c r="E194" s="10" t="s">
        <v>3325</v>
      </c>
      <c r="F194" s="77" t="s">
        <v>3326</v>
      </c>
      <c r="G194" s="69" t="s">
        <v>3323</v>
      </c>
      <c r="H194" s="10" t="s">
        <v>3327</v>
      </c>
      <c r="I194" s="30"/>
      <c r="J194" s="105"/>
      <c r="K194" s="30"/>
      <c r="L194" s="30"/>
      <c r="M194" s="30"/>
      <c r="N194" s="30"/>
      <c r="O194" s="8"/>
      <c r="P194" s="30"/>
      <c r="Q194" s="30"/>
      <c r="R194" s="30"/>
      <c r="S194" s="30"/>
      <c r="T194" s="30"/>
      <c r="U194" s="30"/>
      <c r="V194" s="30"/>
      <c r="W194" s="30"/>
      <c r="X194" s="30"/>
    </row>
    <row r="195">
      <c r="A195" s="10" t="s">
        <v>3328</v>
      </c>
      <c r="B195" s="10" t="s">
        <v>3321</v>
      </c>
      <c r="C195" s="30"/>
      <c r="D195" s="30"/>
      <c r="E195" s="10" t="s">
        <v>3329</v>
      </c>
      <c r="F195" s="77" t="s">
        <v>3330</v>
      </c>
      <c r="G195" s="69" t="s">
        <v>3323</v>
      </c>
      <c r="H195" s="10" t="s">
        <v>3331</v>
      </c>
      <c r="I195" s="30"/>
      <c r="J195" s="105"/>
      <c r="K195" s="30"/>
      <c r="L195" s="30"/>
      <c r="M195" s="30"/>
      <c r="N195" s="30"/>
      <c r="O195" s="8"/>
      <c r="P195" s="30"/>
      <c r="Q195" s="30"/>
      <c r="R195" s="30"/>
      <c r="S195" s="30"/>
      <c r="T195" s="30"/>
      <c r="U195" s="30"/>
      <c r="V195" s="30"/>
      <c r="W195" s="30"/>
      <c r="X195" s="30"/>
    </row>
    <row r="196">
      <c r="A196" s="10" t="s">
        <v>3332</v>
      </c>
      <c r="B196" s="10" t="s">
        <v>3321</v>
      </c>
      <c r="C196" s="30"/>
      <c r="D196" s="30"/>
      <c r="E196" s="10"/>
      <c r="F196" s="77" t="s">
        <v>3333</v>
      </c>
      <c r="G196" s="69" t="s">
        <v>3323</v>
      </c>
      <c r="H196" s="10" t="s">
        <v>3334</v>
      </c>
      <c r="I196" s="30"/>
      <c r="J196" s="105"/>
      <c r="K196" s="30"/>
      <c r="L196" s="30"/>
      <c r="M196" s="30"/>
      <c r="N196" s="30"/>
      <c r="O196" s="8"/>
      <c r="P196" s="30"/>
      <c r="Q196" s="30"/>
      <c r="R196" s="30"/>
      <c r="S196" s="30"/>
      <c r="T196" s="30"/>
      <c r="U196" s="30"/>
      <c r="V196" s="30"/>
      <c r="W196" s="30"/>
      <c r="X196" s="30"/>
    </row>
    <row r="197">
      <c r="A197" s="10" t="s">
        <v>3335</v>
      </c>
      <c r="B197" s="10" t="s">
        <v>3336</v>
      </c>
      <c r="C197" s="30"/>
      <c r="D197" s="30"/>
      <c r="E197" s="10" t="s">
        <v>3337</v>
      </c>
      <c r="F197" s="77" t="s">
        <v>3335</v>
      </c>
      <c r="G197" s="69" t="s">
        <v>2722</v>
      </c>
      <c r="H197" s="10" t="s">
        <v>3338</v>
      </c>
      <c r="I197" s="8" t="s">
        <v>3339</v>
      </c>
      <c r="J197" s="76" t="s">
        <v>3340</v>
      </c>
      <c r="K197" s="30"/>
      <c r="L197" s="30"/>
      <c r="M197" s="30"/>
      <c r="N197" s="30"/>
      <c r="O197" s="30"/>
      <c r="P197" s="30"/>
      <c r="Q197" s="30"/>
      <c r="R197" s="30"/>
      <c r="S197" s="30"/>
      <c r="T197" s="30"/>
      <c r="U197" s="30"/>
      <c r="V197" s="30"/>
      <c r="W197" s="30"/>
      <c r="X197" s="30"/>
    </row>
    <row r="198">
      <c r="A198" s="10" t="s">
        <v>3341</v>
      </c>
      <c r="B198" s="10" t="s">
        <v>3336</v>
      </c>
      <c r="C198" s="30"/>
      <c r="D198" s="30"/>
      <c r="E198" s="10" t="s">
        <v>3342</v>
      </c>
      <c r="F198" s="99" t="s">
        <v>3343</v>
      </c>
      <c r="G198" s="69" t="s">
        <v>3323</v>
      </c>
      <c r="H198" s="10" t="s">
        <v>3344</v>
      </c>
      <c r="I198" s="8"/>
      <c r="J198" s="105"/>
      <c r="K198" s="30"/>
      <c r="L198" s="30"/>
      <c r="M198" s="30"/>
      <c r="N198" s="30"/>
      <c r="O198" s="30"/>
      <c r="P198" s="30"/>
      <c r="Q198" s="30"/>
      <c r="R198" s="30"/>
      <c r="S198" s="30"/>
      <c r="T198" s="30"/>
      <c r="U198" s="30"/>
      <c r="V198" s="30"/>
      <c r="W198" s="30"/>
      <c r="X198" s="30"/>
    </row>
    <row r="199">
      <c r="A199" s="10" t="s">
        <v>3345</v>
      </c>
      <c r="B199" s="10" t="s">
        <v>3346</v>
      </c>
      <c r="C199" s="30"/>
      <c r="D199" s="30"/>
      <c r="E199" s="10" t="s">
        <v>3347</v>
      </c>
      <c r="F199" s="77" t="s">
        <v>3348</v>
      </c>
      <c r="G199" s="69" t="s">
        <v>2722</v>
      </c>
      <c r="H199" s="10" t="s">
        <v>3349</v>
      </c>
      <c r="I199" s="30"/>
      <c r="J199" s="76" t="s">
        <v>3350</v>
      </c>
      <c r="K199" s="30"/>
      <c r="L199" s="30"/>
      <c r="M199" s="30"/>
      <c r="N199" s="30"/>
      <c r="O199" s="30"/>
      <c r="P199" s="30"/>
      <c r="Q199" s="30"/>
      <c r="R199" s="30"/>
      <c r="S199" s="30"/>
      <c r="T199" s="30"/>
      <c r="U199" s="30"/>
      <c r="V199" s="30"/>
      <c r="W199" s="30"/>
      <c r="X199" s="30"/>
    </row>
    <row r="200">
      <c r="A200" s="10" t="s">
        <v>3345</v>
      </c>
      <c r="B200" s="10" t="s">
        <v>3346</v>
      </c>
      <c r="C200" s="30"/>
      <c r="D200" s="30"/>
      <c r="E200" s="10"/>
      <c r="F200" s="8"/>
      <c r="G200" s="69" t="s">
        <v>3323</v>
      </c>
      <c r="H200" s="10" t="s">
        <v>3351</v>
      </c>
      <c r="I200" s="30"/>
      <c r="J200" s="105"/>
      <c r="K200" s="30"/>
      <c r="L200" s="30"/>
      <c r="M200" s="30"/>
      <c r="N200" s="30"/>
      <c r="O200" s="30"/>
      <c r="P200" s="30"/>
      <c r="Q200" s="30"/>
      <c r="R200" s="30"/>
      <c r="S200" s="30"/>
      <c r="T200" s="30"/>
      <c r="U200" s="30"/>
      <c r="V200" s="30"/>
      <c r="W200" s="30"/>
      <c r="X200" s="30"/>
    </row>
    <row r="201">
      <c r="A201" s="18" t="s">
        <v>3352</v>
      </c>
      <c r="B201" s="6" t="s">
        <v>3353</v>
      </c>
      <c r="C201" s="30"/>
      <c r="D201" s="30"/>
      <c r="E201" s="8" t="s">
        <v>3354</v>
      </c>
      <c r="F201" s="30" t="s">
        <v>3355</v>
      </c>
      <c r="G201" s="69" t="s">
        <v>2447</v>
      </c>
      <c r="H201" s="10" t="s">
        <v>3356</v>
      </c>
      <c r="I201" s="30"/>
      <c r="J201" s="76" t="s">
        <v>3357</v>
      </c>
      <c r="K201" s="30"/>
      <c r="L201" s="30"/>
      <c r="M201" s="30"/>
      <c r="N201" s="30"/>
      <c r="O201" s="30"/>
      <c r="P201" s="30"/>
      <c r="Q201" s="30"/>
      <c r="R201" s="30"/>
      <c r="S201" s="30"/>
      <c r="T201" s="30"/>
      <c r="U201" s="30"/>
      <c r="V201" s="30"/>
      <c r="W201" s="30"/>
      <c r="X201" s="30"/>
    </row>
    <row r="202">
      <c r="A202" s="18" t="s">
        <v>3358</v>
      </c>
      <c r="B202" s="18" t="s">
        <v>3359</v>
      </c>
      <c r="C202" s="30"/>
      <c r="D202" s="30"/>
      <c r="E202" s="50" t="s">
        <v>3360</v>
      </c>
      <c r="F202" s="30" t="s">
        <v>3361</v>
      </c>
      <c r="G202" s="69" t="s">
        <v>2447</v>
      </c>
      <c r="H202" s="10" t="s">
        <v>3362</v>
      </c>
      <c r="I202" s="30"/>
      <c r="J202" s="71" t="s">
        <v>3363</v>
      </c>
      <c r="K202" s="30"/>
      <c r="L202" s="30"/>
      <c r="M202" s="30"/>
      <c r="N202" s="30"/>
      <c r="O202" s="30"/>
      <c r="P202" s="30"/>
      <c r="Q202" s="30"/>
      <c r="R202" s="30"/>
      <c r="S202" s="30"/>
      <c r="T202" s="30"/>
      <c r="U202" s="30"/>
      <c r="V202" s="30"/>
      <c r="W202" s="30"/>
      <c r="X202" s="30"/>
    </row>
    <row r="203">
      <c r="A203" s="18" t="s">
        <v>3364</v>
      </c>
      <c r="B203" s="18" t="s">
        <v>3365</v>
      </c>
      <c r="C203" s="30"/>
      <c r="D203" s="30"/>
      <c r="E203" s="8" t="s">
        <v>3366</v>
      </c>
      <c r="F203" s="30" t="s">
        <v>3367</v>
      </c>
      <c r="G203" s="69" t="s">
        <v>2447</v>
      </c>
      <c r="H203" s="10" t="s">
        <v>3368</v>
      </c>
      <c r="I203" s="30"/>
      <c r="J203" s="76" t="s">
        <v>3369</v>
      </c>
      <c r="K203" s="30"/>
      <c r="L203" s="30"/>
      <c r="M203" s="30"/>
      <c r="N203" s="30"/>
      <c r="O203" s="30"/>
      <c r="P203" s="30"/>
      <c r="Q203" s="30"/>
      <c r="R203" s="30"/>
      <c r="S203" s="30"/>
      <c r="T203" s="30"/>
      <c r="U203" s="30"/>
      <c r="V203" s="30"/>
      <c r="W203" s="30"/>
      <c r="X203" s="30"/>
    </row>
    <row r="204">
      <c r="A204" s="10" t="s">
        <v>3370</v>
      </c>
      <c r="B204" s="10" t="s">
        <v>2185</v>
      </c>
      <c r="C204" s="30"/>
      <c r="D204" s="30"/>
      <c r="E204" s="10"/>
      <c r="F204" s="77" t="s">
        <v>3371</v>
      </c>
      <c r="G204" s="69" t="s">
        <v>2447</v>
      </c>
      <c r="H204" s="10" t="s">
        <v>3372</v>
      </c>
      <c r="I204" s="30"/>
      <c r="J204" s="76" t="s">
        <v>3373</v>
      </c>
      <c r="K204" s="30"/>
      <c r="L204" s="30"/>
      <c r="M204" s="30"/>
      <c r="N204" s="30"/>
      <c r="O204" s="30"/>
      <c r="P204" s="30"/>
      <c r="Q204" s="30"/>
      <c r="R204" s="30"/>
      <c r="S204" s="30"/>
      <c r="T204" s="30"/>
      <c r="U204" s="30"/>
      <c r="V204" s="30"/>
      <c r="W204" s="30"/>
      <c r="X204" s="30"/>
    </row>
    <row r="205" ht="61.5" customHeight="1">
      <c r="A205" s="18" t="s">
        <v>3374</v>
      </c>
      <c r="B205" s="6" t="s">
        <v>3375</v>
      </c>
      <c r="C205" s="106"/>
      <c r="D205" s="106"/>
      <c r="E205" s="107"/>
      <c r="F205" s="108" t="s">
        <v>3376</v>
      </c>
      <c r="G205" s="69" t="s">
        <v>2447</v>
      </c>
      <c r="H205" s="10" t="s">
        <v>3377</v>
      </c>
      <c r="I205" s="8" t="s">
        <v>3378</v>
      </c>
      <c r="J205" s="71" t="s">
        <v>3379</v>
      </c>
      <c r="K205" s="30"/>
      <c r="L205" s="30"/>
      <c r="M205" s="30"/>
      <c r="N205" s="30"/>
      <c r="O205" s="30"/>
      <c r="P205" s="30"/>
      <c r="Q205" s="30"/>
      <c r="R205" s="30"/>
      <c r="S205" s="30"/>
      <c r="T205" s="30"/>
      <c r="U205" s="30"/>
      <c r="V205" s="30"/>
      <c r="W205" s="30"/>
      <c r="X205" s="30"/>
    </row>
    <row r="206" ht="61.5" customHeight="1">
      <c r="A206" s="18" t="s">
        <v>3374</v>
      </c>
      <c r="B206" s="6" t="s">
        <v>3375</v>
      </c>
      <c r="C206" s="106"/>
      <c r="D206" s="106"/>
      <c r="E206" s="107"/>
      <c r="F206" s="108" t="s">
        <v>3380</v>
      </c>
      <c r="G206" s="69" t="s">
        <v>2447</v>
      </c>
      <c r="H206" s="10" t="s">
        <v>3381</v>
      </c>
      <c r="I206" s="30"/>
      <c r="J206" s="71" t="s">
        <v>3382</v>
      </c>
      <c r="K206" s="30"/>
      <c r="L206" s="30"/>
      <c r="M206" s="30"/>
      <c r="N206" s="30"/>
      <c r="O206" s="30"/>
      <c r="P206" s="30"/>
      <c r="Q206" s="30"/>
      <c r="R206" s="30"/>
      <c r="S206" s="30"/>
      <c r="T206" s="30"/>
      <c r="U206" s="30"/>
      <c r="V206" s="30"/>
      <c r="W206" s="30"/>
      <c r="X206" s="30"/>
    </row>
    <row r="207" ht="80.25" customHeight="1">
      <c r="A207" s="18" t="s">
        <v>3374</v>
      </c>
      <c r="B207" s="6" t="s">
        <v>3383</v>
      </c>
      <c r="C207" s="106"/>
      <c r="D207" s="30"/>
      <c r="E207" s="107"/>
      <c r="F207" s="108" t="s">
        <v>3384</v>
      </c>
      <c r="G207" s="69" t="s">
        <v>2447</v>
      </c>
      <c r="H207" s="10" t="s">
        <v>3385</v>
      </c>
      <c r="I207" s="30"/>
      <c r="J207" s="71" t="s">
        <v>3386</v>
      </c>
      <c r="K207" s="30"/>
      <c r="L207" s="30"/>
      <c r="M207" s="30"/>
      <c r="N207" s="30"/>
      <c r="O207" s="30"/>
      <c r="P207" s="30"/>
      <c r="Q207" s="30"/>
      <c r="R207" s="30"/>
      <c r="S207" s="30"/>
      <c r="T207" s="30"/>
      <c r="U207" s="30"/>
      <c r="V207" s="30"/>
      <c r="W207" s="30"/>
      <c r="X207" s="30"/>
    </row>
    <row r="208" ht="80.25" customHeight="1">
      <c r="A208" s="18" t="s">
        <v>3374</v>
      </c>
      <c r="B208" s="6" t="s">
        <v>3383</v>
      </c>
      <c r="C208" s="106"/>
      <c r="D208" s="30"/>
      <c r="E208" s="107"/>
      <c r="F208" s="108" t="s">
        <v>3387</v>
      </c>
      <c r="G208" s="69" t="s">
        <v>2447</v>
      </c>
      <c r="H208" s="10" t="s">
        <v>3388</v>
      </c>
      <c r="I208" s="30"/>
      <c r="J208" s="71" t="s">
        <v>3389</v>
      </c>
      <c r="K208" s="30"/>
      <c r="L208" s="30"/>
      <c r="M208" s="30"/>
      <c r="N208" s="30"/>
      <c r="O208" s="30"/>
      <c r="P208" s="30"/>
      <c r="Q208" s="30"/>
      <c r="R208" s="30"/>
      <c r="S208" s="30"/>
      <c r="T208" s="30"/>
      <c r="U208" s="30"/>
      <c r="V208" s="30"/>
      <c r="W208" s="30"/>
      <c r="X208" s="30"/>
    </row>
    <row r="209" ht="65.25" customHeight="1">
      <c r="A209" s="18" t="s">
        <v>3374</v>
      </c>
      <c r="B209" s="18" t="s">
        <v>3390</v>
      </c>
      <c r="C209" s="106"/>
      <c r="D209" s="30"/>
      <c r="E209" s="106"/>
      <c r="F209" s="108" t="s">
        <v>3391</v>
      </c>
      <c r="G209" s="69" t="s">
        <v>2447</v>
      </c>
      <c r="H209" s="10" t="s">
        <v>3392</v>
      </c>
      <c r="I209" s="30"/>
      <c r="J209" s="71" t="s">
        <v>3393</v>
      </c>
      <c r="K209" s="30"/>
      <c r="L209" s="30"/>
      <c r="M209" s="30"/>
      <c r="N209" s="30"/>
      <c r="O209" s="30"/>
      <c r="P209" s="30"/>
      <c r="Q209" s="30"/>
      <c r="R209" s="30"/>
      <c r="S209" s="30"/>
      <c r="T209" s="30"/>
      <c r="U209" s="30"/>
      <c r="V209" s="30"/>
      <c r="W209" s="30"/>
      <c r="X209" s="30"/>
    </row>
    <row r="210" ht="65.25" customHeight="1">
      <c r="A210" s="18" t="s">
        <v>3374</v>
      </c>
      <c r="B210" s="18" t="s">
        <v>3390</v>
      </c>
      <c r="C210" s="106"/>
      <c r="D210" s="30"/>
      <c r="E210" s="106"/>
      <c r="F210" s="108" t="s">
        <v>3394</v>
      </c>
      <c r="G210" s="69" t="s">
        <v>2447</v>
      </c>
      <c r="H210" s="10" t="s">
        <v>3395</v>
      </c>
      <c r="I210" s="30"/>
      <c r="J210" s="71" t="s">
        <v>3396</v>
      </c>
      <c r="K210" s="30"/>
      <c r="L210" s="30"/>
      <c r="M210" s="30"/>
      <c r="N210" s="30"/>
      <c r="O210" s="30"/>
      <c r="P210" s="30"/>
      <c r="Q210" s="30"/>
      <c r="R210" s="30"/>
      <c r="S210" s="30"/>
      <c r="T210" s="30"/>
      <c r="U210" s="30"/>
      <c r="V210" s="30"/>
      <c r="W210" s="30"/>
      <c r="X210" s="30"/>
    </row>
    <row r="211">
      <c r="A211" s="18" t="s">
        <v>3374</v>
      </c>
      <c r="B211" s="18" t="s">
        <v>3397</v>
      </c>
      <c r="C211" s="106"/>
      <c r="D211" s="30"/>
      <c r="E211" s="106"/>
      <c r="F211" s="109" t="s">
        <v>3398</v>
      </c>
      <c r="G211" s="69" t="s">
        <v>2447</v>
      </c>
      <c r="H211" s="10" t="s">
        <v>3399</v>
      </c>
      <c r="I211" s="8" t="s">
        <v>3400</v>
      </c>
      <c r="J211" s="71" t="s">
        <v>3401</v>
      </c>
      <c r="K211" s="30"/>
      <c r="L211" s="30"/>
      <c r="M211" s="30"/>
      <c r="N211" s="30"/>
      <c r="O211" s="30"/>
      <c r="P211" s="30"/>
      <c r="Q211" s="30"/>
      <c r="R211" s="30"/>
      <c r="S211" s="30"/>
      <c r="T211" s="30"/>
      <c r="U211" s="30"/>
      <c r="V211" s="30"/>
      <c r="W211" s="30"/>
      <c r="X211" s="30"/>
    </row>
    <row r="212">
      <c r="A212" s="18" t="s">
        <v>3374</v>
      </c>
      <c r="B212" s="18" t="s">
        <v>3402</v>
      </c>
      <c r="C212" s="106"/>
      <c r="D212" s="30"/>
      <c r="E212" s="106"/>
      <c r="F212" s="109" t="s">
        <v>3403</v>
      </c>
      <c r="G212" s="69" t="s">
        <v>2447</v>
      </c>
      <c r="H212" s="10" t="s">
        <v>3404</v>
      </c>
      <c r="I212" s="8" t="s">
        <v>3400</v>
      </c>
      <c r="J212" s="71" t="s">
        <v>3405</v>
      </c>
      <c r="K212" s="30"/>
      <c r="L212" s="30"/>
      <c r="M212" s="30"/>
      <c r="N212" s="30"/>
      <c r="O212" s="30"/>
      <c r="P212" s="30"/>
      <c r="Q212" s="30"/>
      <c r="R212" s="30"/>
      <c r="S212" s="30"/>
      <c r="T212" s="30"/>
      <c r="U212" s="30"/>
      <c r="V212" s="30"/>
      <c r="W212" s="30"/>
      <c r="X212" s="30"/>
    </row>
    <row r="213">
      <c r="A213" s="18" t="s">
        <v>3374</v>
      </c>
      <c r="B213" s="18" t="s">
        <v>3406</v>
      </c>
      <c r="C213" s="106"/>
      <c r="D213" s="30"/>
      <c r="E213" s="106"/>
      <c r="F213" s="109" t="s">
        <v>3407</v>
      </c>
      <c r="G213" s="69" t="s">
        <v>2447</v>
      </c>
      <c r="H213" s="10" t="s">
        <v>3408</v>
      </c>
      <c r="I213" s="8" t="s">
        <v>3400</v>
      </c>
      <c r="J213" s="71" t="s">
        <v>3409</v>
      </c>
      <c r="K213" s="30"/>
      <c r="L213" s="30"/>
      <c r="M213" s="30"/>
      <c r="N213" s="30"/>
      <c r="O213" s="30"/>
      <c r="P213" s="30"/>
      <c r="Q213" s="30"/>
      <c r="R213" s="30"/>
      <c r="S213" s="30"/>
      <c r="T213" s="30"/>
      <c r="U213" s="30"/>
      <c r="V213" s="30"/>
      <c r="W213" s="30"/>
      <c r="X213" s="30"/>
    </row>
    <row r="214" ht="45.0" customHeight="1">
      <c r="A214" s="18" t="s">
        <v>3410</v>
      </c>
      <c r="B214" s="18" t="s">
        <v>3411</v>
      </c>
      <c r="C214" s="106"/>
      <c r="D214" s="106"/>
      <c r="E214" s="106"/>
      <c r="F214" s="108" t="s">
        <v>3412</v>
      </c>
      <c r="G214" s="69" t="s">
        <v>2447</v>
      </c>
      <c r="H214" s="10" t="s">
        <v>3413</v>
      </c>
      <c r="I214" s="110" t="s">
        <v>3414</v>
      </c>
      <c r="J214" s="76" t="s">
        <v>3415</v>
      </c>
      <c r="K214" s="30"/>
      <c r="L214" s="30"/>
      <c r="M214" s="30"/>
      <c r="N214" s="30"/>
      <c r="O214" s="30"/>
      <c r="P214" s="30"/>
      <c r="Q214" s="30"/>
      <c r="R214" s="30"/>
      <c r="S214" s="30"/>
      <c r="T214" s="30"/>
      <c r="U214" s="30"/>
      <c r="V214" s="30"/>
      <c r="W214" s="30"/>
      <c r="X214" s="30"/>
    </row>
    <row r="215" ht="45.0" customHeight="1">
      <c r="A215" s="18" t="s">
        <v>3410</v>
      </c>
      <c r="B215" s="18" t="s">
        <v>3411</v>
      </c>
      <c r="C215" s="106"/>
      <c r="D215" s="106"/>
      <c r="E215" s="106"/>
      <c r="F215" s="111" t="s">
        <v>3416</v>
      </c>
      <c r="G215" s="69" t="s">
        <v>2447</v>
      </c>
      <c r="H215" s="10" t="s">
        <v>3417</v>
      </c>
      <c r="I215" s="110" t="s">
        <v>3414</v>
      </c>
      <c r="J215" s="76" t="s">
        <v>3418</v>
      </c>
      <c r="K215" s="30"/>
      <c r="L215" s="30"/>
      <c r="M215" s="30"/>
      <c r="N215" s="30"/>
      <c r="O215" s="30"/>
      <c r="P215" s="30"/>
      <c r="Q215" s="30"/>
      <c r="R215" s="30"/>
      <c r="S215" s="30"/>
      <c r="T215" s="30"/>
      <c r="U215" s="30"/>
      <c r="V215" s="30"/>
      <c r="W215" s="30"/>
      <c r="X215" s="30"/>
    </row>
    <row r="216" ht="45.0" customHeight="1">
      <c r="A216" s="18" t="s">
        <v>3410</v>
      </c>
      <c r="B216" s="18" t="s">
        <v>3411</v>
      </c>
      <c r="C216" s="106"/>
      <c r="D216" s="106"/>
      <c r="E216" s="106"/>
      <c r="F216" s="112" t="s">
        <v>3419</v>
      </c>
      <c r="G216" s="69" t="s">
        <v>2447</v>
      </c>
      <c r="H216" s="10" t="s">
        <v>3420</v>
      </c>
      <c r="I216" s="30"/>
      <c r="J216" s="76" t="s">
        <v>3421</v>
      </c>
      <c r="K216" s="30"/>
      <c r="L216" s="30"/>
      <c r="M216" s="30"/>
      <c r="N216" s="30"/>
      <c r="O216" s="30"/>
      <c r="P216" s="30"/>
      <c r="Q216" s="30"/>
      <c r="R216" s="30"/>
      <c r="S216" s="30"/>
      <c r="T216" s="30"/>
      <c r="U216" s="30"/>
      <c r="V216" s="30"/>
      <c r="W216" s="30"/>
      <c r="X216" s="30"/>
    </row>
    <row r="217" ht="45.0" customHeight="1">
      <c r="A217" s="18" t="s">
        <v>3410</v>
      </c>
      <c r="B217" s="18" t="s">
        <v>3411</v>
      </c>
      <c r="C217" s="113"/>
      <c r="D217" s="113"/>
      <c r="E217" s="113"/>
      <c r="F217" s="114" t="s">
        <v>3422</v>
      </c>
      <c r="G217" s="69" t="s">
        <v>2447</v>
      </c>
      <c r="H217" s="10" t="s">
        <v>3423</v>
      </c>
      <c r="I217" s="115"/>
      <c r="J217" s="116" t="s">
        <v>3424</v>
      </c>
      <c r="K217" s="117"/>
      <c r="L217" s="117"/>
      <c r="M217" s="117"/>
      <c r="N217" s="117"/>
      <c r="O217" s="117"/>
      <c r="P217" s="117"/>
      <c r="Q217" s="117"/>
      <c r="R217" s="117"/>
      <c r="S217" s="117"/>
      <c r="T217" s="117"/>
      <c r="U217" s="117"/>
      <c r="V217" s="117"/>
      <c r="W217" s="117"/>
      <c r="X217" s="117"/>
    </row>
    <row r="218" ht="45.0" customHeight="1">
      <c r="A218" s="18" t="s">
        <v>3410</v>
      </c>
      <c r="B218" s="18" t="s">
        <v>3411</v>
      </c>
      <c r="C218" s="113"/>
      <c r="D218" s="113"/>
      <c r="E218" s="113"/>
      <c r="F218" s="114" t="s">
        <v>3425</v>
      </c>
      <c r="G218" s="69" t="s">
        <v>2447</v>
      </c>
      <c r="H218" s="10" t="s">
        <v>3426</v>
      </c>
      <c r="I218" s="115"/>
      <c r="J218" s="118" t="s">
        <v>3427</v>
      </c>
      <c r="K218" s="117"/>
      <c r="L218" s="117"/>
      <c r="M218" s="117"/>
      <c r="N218" s="117"/>
      <c r="O218" s="117"/>
      <c r="P218" s="117"/>
      <c r="Q218" s="117"/>
      <c r="R218" s="117"/>
      <c r="S218" s="117"/>
      <c r="T218" s="117"/>
      <c r="U218" s="117"/>
      <c r="V218" s="117"/>
      <c r="W218" s="117"/>
      <c r="X218" s="117"/>
    </row>
    <row r="219" ht="45.0" customHeight="1">
      <c r="A219" s="18" t="s">
        <v>3410</v>
      </c>
      <c r="B219" s="18" t="s">
        <v>3411</v>
      </c>
      <c r="C219" s="113"/>
      <c r="D219" s="113"/>
      <c r="E219" s="113"/>
      <c r="F219" s="119" t="s">
        <v>3428</v>
      </c>
      <c r="G219" s="69" t="s">
        <v>2447</v>
      </c>
      <c r="H219" s="10" t="s">
        <v>3429</v>
      </c>
      <c r="I219" s="110" t="s">
        <v>3414</v>
      </c>
      <c r="J219" s="116" t="s">
        <v>3430</v>
      </c>
      <c r="K219" s="117"/>
      <c r="L219" s="117"/>
      <c r="M219" s="117"/>
      <c r="N219" s="117"/>
      <c r="O219" s="117"/>
      <c r="P219" s="117"/>
      <c r="Q219" s="117"/>
      <c r="R219" s="117"/>
      <c r="S219" s="117"/>
      <c r="T219" s="117"/>
      <c r="U219" s="117"/>
      <c r="V219" s="117"/>
      <c r="W219" s="117"/>
      <c r="X219" s="117"/>
    </row>
    <row r="220">
      <c r="A220" s="18" t="s">
        <v>3410</v>
      </c>
      <c r="B220" s="18" t="s">
        <v>3431</v>
      </c>
      <c r="C220" s="106"/>
      <c r="D220" s="106"/>
      <c r="E220" s="106"/>
      <c r="F220" s="37" t="s">
        <v>3432</v>
      </c>
      <c r="G220" s="69" t="s">
        <v>2447</v>
      </c>
      <c r="H220" s="10" t="s">
        <v>3433</v>
      </c>
      <c r="I220" s="30"/>
      <c r="J220" s="76" t="s">
        <v>3434</v>
      </c>
      <c r="K220" s="30"/>
      <c r="L220" s="30"/>
      <c r="M220" s="30"/>
      <c r="N220" s="30"/>
      <c r="O220" s="30"/>
      <c r="P220" s="30"/>
      <c r="Q220" s="30"/>
      <c r="R220" s="30"/>
      <c r="S220" s="30"/>
      <c r="T220" s="30"/>
      <c r="U220" s="30"/>
      <c r="V220" s="30"/>
      <c r="W220" s="30"/>
      <c r="X220" s="30"/>
    </row>
    <row r="221">
      <c r="A221" s="18" t="s">
        <v>3410</v>
      </c>
      <c r="B221" s="18" t="s">
        <v>3435</v>
      </c>
      <c r="C221" s="106"/>
      <c r="D221" s="106"/>
      <c r="E221" s="106"/>
      <c r="F221" s="37" t="s">
        <v>3436</v>
      </c>
      <c r="G221" s="69" t="s">
        <v>2447</v>
      </c>
      <c r="H221" s="10" t="s">
        <v>3437</v>
      </c>
      <c r="I221" s="8" t="s">
        <v>3438</v>
      </c>
      <c r="J221" s="76" t="s">
        <v>3439</v>
      </c>
      <c r="K221" s="30"/>
      <c r="L221" s="30"/>
      <c r="M221" s="30"/>
      <c r="N221" s="30"/>
      <c r="O221" s="30"/>
      <c r="P221" s="30"/>
      <c r="Q221" s="30"/>
      <c r="R221" s="30"/>
      <c r="S221" s="30"/>
      <c r="T221" s="30"/>
      <c r="U221" s="30"/>
      <c r="V221" s="30"/>
      <c r="W221" s="30"/>
      <c r="X221" s="30"/>
    </row>
    <row r="222">
      <c r="A222" s="18" t="s">
        <v>3410</v>
      </c>
      <c r="B222" s="18" t="s">
        <v>3440</v>
      </c>
      <c r="C222" s="106"/>
      <c r="D222" s="106"/>
      <c r="E222" s="106"/>
      <c r="F222" s="37" t="s">
        <v>3441</v>
      </c>
      <c r="G222" s="69" t="s">
        <v>2447</v>
      </c>
      <c r="H222" s="10" t="s">
        <v>3442</v>
      </c>
      <c r="I222" s="30"/>
      <c r="J222" s="76" t="s">
        <v>3443</v>
      </c>
      <c r="K222" s="30"/>
      <c r="L222" s="30"/>
      <c r="M222" s="30"/>
      <c r="N222" s="30"/>
      <c r="O222" s="30"/>
      <c r="P222" s="30"/>
      <c r="Q222" s="30"/>
      <c r="R222" s="30"/>
      <c r="S222" s="30"/>
      <c r="T222" s="30"/>
      <c r="U222" s="30"/>
      <c r="V222" s="30"/>
      <c r="W222" s="30"/>
      <c r="X222" s="30"/>
    </row>
    <row r="223">
      <c r="A223" s="18" t="s">
        <v>3410</v>
      </c>
      <c r="B223" s="18" t="s">
        <v>3444</v>
      </c>
      <c r="C223" s="106"/>
      <c r="D223" s="106"/>
      <c r="E223" s="106"/>
      <c r="F223" s="37" t="s">
        <v>3445</v>
      </c>
      <c r="G223" s="69" t="s">
        <v>2447</v>
      </c>
      <c r="H223" s="10" t="s">
        <v>3446</v>
      </c>
      <c r="I223" s="30"/>
      <c r="J223" s="76" t="s">
        <v>3447</v>
      </c>
      <c r="K223" s="30"/>
      <c r="L223" s="30"/>
      <c r="M223" s="30"/>
      <c r="N223" s="30"/>
      <c r="O223" s="30"/>
      <c r="P223" s="30"/>
      <c r="Q223" s="30"/>
      <c r="R223" s="30"/>
      <c r="S223" s="30"/>
      <c r="T223" s="30"/>
      <c r="U223" s="30"/>
      <c r="V223" s="30"/>
      <c r="W223" s="30"/>
      <c r="X223" s="30"/>
    </row>
    <row r="224" ht="55.5" customHeight="1">
      <c r="A224" s="18" t="s">
        <v>3448</v>
      </c>
      <c r="B224" s="18" t="s">
        <v>3449</v>
      </c>
      <c r="C224" s="106"/>
      <c r="D224" s="106"/>
      <c r="E224" s="106"/>
      <c r="F224" s="108" t="s">
        <v>3450</v>
      </c>
      <c r="G224" s="69" t="s">
        <v>2447</v>
      </c>
      <c r="H224" s="10" t="s">
        <v>3451</v>
      </c>
      <c r="I224" s="30"/>
      <c r="J224" s="76" t="s">
        <v>3452</v>
      </c>
      <c r="K224" s="30"/>
      <c r="L224" s="30"/>
      <c r="M224" s="30"/>
      <c r="N224" s="30"/>
      <c r="O224" s="30"/>
      <c r="P224" s="30"/>
      <c r="Q224" s="30"/>
      <c r="R224" s="30"/>
      <c r="S224" s="30"/>
      <c r="T224" s="30"/>
      <c r="U224" s="30"/>
      <c r="V224" s="30"/>
      <c r="W224" s="30"/>
      <c r="X224" s="30"/>
    </row>
    <row r="225" ht="55.5" customHeight="1">
      <c r="A225" s="18" t="s">
        <v>3448</v>
      </c>
      <c r="B225" s="18" t="s">
        <v>3449</v>
      </c>
      <c r="C225" s="106"/>
      <c r="D225" s="106"/>
      <c r="E225" s="106"/>
      <c r="F225" s="108" t="s">
        <v>3453</v>
      </c>
      <c r="G225" s="69" t="s">
        <v>2447</v>
      </c>
      <c r="H225" s="10" t="s">
        <v>3454</v>
      </c>
      <c r="I225" s="30"/>
      <c r="J225" s="76" t="s">
        <v>3455</v>
      </c>
      <c r="K225" s="30"/>
      <c r="L225" s="30"/>
      <c r="M225" s="30"/>
      <c r="N225" s="30"/>
      <c r="O225" s="30"/>
      <c r="P225" s="30"/>
      <c r="Q225" s="30"/>
      <c r="R225" s="30"/>
      <c r="S225" s="30"/>
      <c r="T225" s="30"/>
      <c r="U225" s="30"/>
      <c r="V225" s="30"/>
      <c r="W225" s="30"/>
      <c r="X225" s="30"/>
    </row>
    <row r="226" ht="48.0" customHeight="1">
      <c r="A226" s="18" t="s">
        <v>3448</v>
      </c>
      <c r="B226" s="18" t="s">
        <v>3456</v>
      </c>
      <c r="C226" s="106"/>
      <c r="D226" s="106"/>
      <c r="E226" s="106"/>
      <c r="F226" s="108" t="s">
        <v>3457</v>
      </c>
      <c r="G226" s="69" t="s">
        <v>2447</v>
      </c>
      <c r="H226" s="10" t="s">
        <v>3458</v>
      </c>
      <c r="I226" s="30"/>
      <c r="J226" s="76" t="s">
        <v>3459</v>
      </c>
      <c r="K226" s="30"/>
      <c r="L226" s="30"/>
      <c r="M226" s="30"/>
      <c r="N226" s="30"/>
      <c r="O226" s="30"/>
      <c r="P226" s="30"/>
      <c r="Q226" s="30"/>
      <c r="R226" s="30"/>
      <c r="S226" s="30"/>
      <c r="T226" s="30"/>
      <c r="U226" s="30"/>
      <c r="V226" s="30"/>
      <c r="W226" s="30"/>
      <c r="X226" s="30"/>
    </row>
    <row r="227" ht="48.0" customHeight="1">
      <c r="A227" s="18" t="s">
        <v>3448</v>
      </c>
      <c r="B227" s="18" t="s">
        <v>3456</v>
      </c>
      <c r="C227" s="106"/>
      <c r="D227" s="106"/>
      <c r="E227" s="106"/>
      <c r="F227" s="108" t="s">
        <v>3460</v>
      </c>
      <c r="G227" s="69" t="s">
        <v>2447</v>
      </c>
      <c r="H227" s="10" t="s">
        <v>3461</v>
      </c>
      <c r="I227" s="30"/>
      <c r="J227" s="76" t="s">
        <v>3462</v>
      </c>
      <c r="K227" s="30"/>
      <c r="L227" s="30"/>
      <c r="M227" s="30"/>
      <c r="N227" s="30"/>
      <c r="O227" s="30"/>
      <c r="P227" s="30"/>
      <c r="Q227" s="30"/>
      <c r="R227" s="30"/>
      <c r="S227" s="30"/>
      <c r="T227" s="30"/>
      <c r="U227" s="30"/>
      <c r="V227" s="30"/>
      <c r="W227" s="30"/>
      <c r="X227" s="30"/>
    </row>
    <row r="228" ht="48.0" customHeight="1">
      <c r="A228" s="18" t="s">
        <v>3448</v>
      </c>
      <c r="B228" s="18" t="s">
        <v>3463</v>
      </c>
      <c r="C228" s="106"/>
      <c r="D228" s="106"/>
      <c r="E228" s="106"/>
      <c r="F228" s="108" t="s">
        <v>3464</v>
      </c>
      <c r="G228" s="69" t="s">
        <v>2447</v>
      </c>
      <c r="H228" s="10" t="s">
        <v>3465</v>
      </c>
      <c r="I228" s="30"/>
      <c r="J228" s="76" t="s">
        <v>3466</v>
      </c>
      <c r="K228" s="30"/>
      <c r="L228" s="30"/>
      <c r="M228" s="30"/>
      <c r="N228" s="30"/>
      <c r="O228" s="30"/>
      <c r="P228" s="30"/>
      <c r="Q228" s="30"/>
      <c r="R228" s="30"/>
      <c r="S228" s="30"/>
      <c r="T228" s="30"/>
      <c r="U228" s="30"/>
      <c r="V228" s="30"/>
      <c r="W228" s="30"/>
      <c r="X228" s="30"/>
    </row>
    <row r="229" ht="48.0" customHeight="1">
      <c r="A229" s="18" t="s">
        <v>3448</v>
      </c>
      <c r="B229" s="18" t="s">
        <v>3463</v>
      </c>
      <c r="C229" s="106"/>
      <c r="D229" s="106"/>
      <c r="E229" s="106"/>
      <c r="F229" s="108" t="s">
        <v>3467</v>
      </c>
      <c r="G229" s="69" t="s">
        <v>2447</v>
      </c>
      <c r="H229" s="10" t="s">
        <v>3468</v>
      </c>
      <c r="I229" s="30"/>
      <c r="J229" s="76" t="s">
        <v>3469</v>
      </c>
      <c r="K229" s="30"/>
      <c r="L229" s="30"/>
      <c r="M229" s="30"/>
      <c r="N229" s="30"/>
      <c r="O229" s="30"/>
      <c r="P229" s="30"/>
      <c r="Q229" s="30"/>
      <c r="R229" s="30"/>
      <c r="S229" s="30"/>
      <c r="T229" s="30"/>
      <c r="U229" s="30"/>
      <c r="V229" s="30"/>
      <c r="W229" s="30"/>
      <c r="X229" s="30"/>
    </row>
    <row r="230" ht="48.0" customHeight="1">
      <c r="A230" s="18" t="s">
        <v>3448</v>
      </c>
      <c r="B230" s="10" t="s">
        <v>3470</v>
      </c>
      <c r="C230" s="106"/>
      <c r="D230" s="106"/>
      <c r="E230" s="106"/>
      <c r="F230" s="108" t="s">
        <v>3471</v>
      </c>
      <c r="G230" s="69" t="s">
        <v>2447</v>
      </c>
      <c r="H230" s="10" t="s">
        <v>3472</v>
      </c>
      <c r="I230" s="8" t="s">
        <v>3473</v>
      </c>
      <c r="J230" s="76" t="s">
        <v>3474</v>
      </c>
      <c r="K230" s="30"/>
      <c r="L230" s="30"/>
      <c r="M230" s="30"/>
      <c r="N230" s="30"/>
      <c r="O230" s="30"/>
      <c r="P230" s="30"/>
      <c r="Q230" s="30"/>
      <c r="R230" s="30"/>
      <c r="S230" s="30"/>
      <c r="T230" s="30"/>
      <c r="U230" s="30"/>
      <c r="V230" s="30"/>
      <c r="W230" s="30"/>
      <c r="X230" s="30"/>
    </row>
    <row r="231">
      <c r="A231" s="10" t="s">
        <v>3475</v>
      </c>
      <c r="B231" s="18" t="s">
        <v>3476</v>
      </c>
      <c r="C231" s="120"/>
      <c r="D231" s="120"/>
      <c r="E231" s="120"/>
      <c r="F231" s="49" t="s">
        <v>3477</v>
      </c>
      <c r="G231" s="69" t="s">
        <v>2447</v>
      </c>
      <c r="H231" s="10" t="s">
        <v>3478</v>
      </c>
      <c r="I231" s="8" t="s">
        <v>3479</v>
      </c>
      <c r="J231" s="76" t="s">
        <v>3480</v>
      </c>
      <c r="K231" s="30"/>
      <c r="L231" s="30"/>
      <c r="M231" s="30"/>
      <c r="N231" s="30"/>
      <c r="O231" s="30"/>
      <c r="P231" s="30"/>
      <c r="Q231" s="30"/>
      <c r="R231" s="30"/>
      <c r="S231" s="30"/>
      <c r="T231" s="30"/>
      <c r="U231" s="30"/>
      <c r="V231" s="30"/>
      <c r="W231" s="30"/>
      <c r="X231" s="30"/>
    </row>
    <row r="232">
      <c r="A232" s="10" t="s">
        <v>3481</v>
      </c>
      <c r="B232" s="18" t="s">
        <v>3476</v>
      </c>
      <c r="C232" s="120"/>
      <c r="D232" s="120"/>
      <c r="E232" s="120"/>
      <c r="F232" s="49" t="s">
        <v>3482</v>
      </c>
      <c r="G232" s="69" t="s">
        <v>2447</v>
      </c>
      <c r="H232" s="10" t="s">
        <v>3483</v>
      </c>
      <c r="I232" s="8" t="s">
        <v>3484</v>
      </c>
      <c r="J232" s="76" t="s">
        <v>3485</v>
      </c>
      <c r="K232" s="30"/>
      <c r="L232" s="30"/>
      <c r="M232" s="30"/>
      <c r="N232" s="30"/>
      <c r="O232" s="30"/>
      <c r="P232" s="30"/>
      <c r="Q232" s="30"/>
      <c r="R232" s="30"/>
      <c r="S232" s="30"/>
      <c r="T232" s="30"/>
      <c r="U232" s="30"/>
      <c r="V232" s="30"/>
      <c r="W232" s="30"/>
      <c r="X232" s="30"/>
    </row>
    <row r="233">
      <c r="A233" s="10" t="s">
        <v>3486</v>
      </c>
      <c r="B233" s="18" t="s">
        <v>3476</v>
      </c>
      <c r="C233" s="120"/>
      <c r="D233" s="120"/>
      <c r="E233" s="120"/>
      <c r="F233" s="49" t="s">
        <v>3487</v>
      </c>
      <c r="G233" s="69" t="s">
        <v>2447</v>
      </c>
      <c r="H233" s="10" t="s">
        <v>3488</v>
      </c>
      <c r="I233" s="30"/>
      <c r="J233" s="76" t="s">
        <v>3489</v>
      </c>
      <c r="K233" s="30"/>
      <c r="L233" s="30"/>
      <c r="M233" s="30"/>
      <c r="N233" s="30"/>
      <c r="O233" s="30"/>
      <c r="P233" s="30"/>
      <c r="Q233" s="30"/>
      <c r="R233" s="30"/>
      <c r="S233" s="30"/>
      <c r="T233" s="30"/>
      <c r="U233" s="30"/>
      <c r="V233" s="30"/>
      <c r="W233" s="30"/>
      <c r="X233" s="30"/>
    </row>
    <row r="234">
      <c r="A234" s="10" t="s">
        <v>3490</v>
      </c>
      <c r="B234" s="18" t="s">
        <v>3491</v>
      </c>
      <c r="C234" s="120"/>
      <c r="D234" s="120"/>
      <c r="E234" s="10" t="s">
        <v>3492</v>
      </c>
      <c r="F234" s="8" t="s">
        <v>3493</v>
      </c>
      <c r="G234" s="69" t="s">
        <v>2447</v>
      </c>
      <c r="H234" s="10" t="s">
        <v>3494</v>
      </c>
      <c r="I234" s="30"/>
      <c r="J234" s="76" t="s">
        <v>3495</v>
      </c>
      <c r="K234" s="30"/>
      <c r="L234" s="30"/>
      <c r="M234" s="30"/>
      <c r="N234" s="30"/>
      <c r="O234" s="30"/>
      <c r="P234" s="30"/>
      <c r="Q234" s="30"/>
      <c r="R234" s="30"/>
      <c r="S234" s="30"/>
      <c r="T234" s="30"/>
      <c r="U234" s="30"/>
      <c r="V234" s="30"/>
      <c r="W234" s="30"/>
      <c r="X234" s="30"/>
    </row>
    <row r="235">
      <c r="A235" s="10" t="s">
        <v>3496</v>
      </c>
      <c r="B235" s="10" t="s">
        <v>3491</v>
      </c>
      <c r="C235" s="120"/>
      <c r="D235" s="120"/>
      <c r="E235" s="120"/>
      <c r="F235" s="70" t="s">
        <v>3497</v>
      </c>
      <c r="G235" s="69" t="s">
        <v>2447</v>
      </c>
      <c r="H235" s="121" t="s">
        <v>3498</v>
      </c>
      <c r="I235" s="30"/>
      <c r="J235" s="76" t="s">
        <v>3499</v>
      </c>
      <c r="K235" s="30"/>
      <c r="L235" s="30"/>
      <c r="M235" s="30"/>
      <c r="N235" s="30"/>
      <c r="O235" s="30"/>
      <c r="P235" s="30"/>
      <c r="Q235" s="30"/>
      <c r="R235" s="30"/>
      <c r="S235" s="30"/>
      <c r="T235" s="30"/>
      <c r="U235" s="30"/>
      <c r="V235" s="30"/>
      <c r="W235" s="30"/>
      <c r="X235" s="30"/>
    </row>
    <row r="236">
      <c r="A236" s="10" t="s">
        <v>3328</v>
      </c>
      <c r="B236" s="10" t="s">
        <v>3491</v>
      </c>
      <c r="C236" s="120"/>
      <c r="D236" s="120"/>
      <c r="E236" s="120"/>
      <c r="F236" s="49" t="s">
        <v>3500</v>
      </c>
      <c r="G236" s="69" t="s">
        <v>2447</v>
      </c>
      <c r="H236" s="10" t="s">
        <v>3501</v>
      </c>
      <c r="I236" s="30"/>
      <c r="J236" s="71" t="s">
        <v>3502</v>
      </c>
      <c r="K236" s="30"/>
      <c r="L236" s="30"/>
      <c r="M236" s="30"/>
      <c r="N236" s="30"/>
      <c r="O236" s="30"/>
      <c r="P236" s="30"/>
      <c r="Q236" s="30"/>
      <c r="R236" s="30"/>
      <c r="S236" s="30"/>
      <c r="T236" s="30"/>
      <c r="U236" s="30"/>
      <c r="V236" s="30"/>
      <c r="W236" s="30"/>
      <c r="X236" s="30"/>
    </row>
    <row r="237">
      <c r="A237" s="10" t="s">
        <v>3503</v>
      </c>
      <c r="B237" s="6" t="s">
        <v>3504</v>
      </c>
      <c r="C237" s="113"/>
      <c r="D237" s="113"/>
      <c r="E237" s="113"/>
      <c r="F237" s="122" t="s">
        <v>3505</v>
      </c>
      <c r="G237" s="69" t="s">
        <v>2447</v>
      </c>
      <c r="H237" s="10" t="s">
        <v>3506</v>
      </c>
      <c r="I237" s="30"/>
      <c r="J237" s="76" t="s">
        <v>3507</v>
      </c>
      <c r="K237" s="30"/>
      <c r="L237" s="30"/>
      <c r="M237" s="30"/>
      <c r="N237" s="30"/>
      <c r="O237" s="30"/>
      <c r="P237" s="30"/>
      <c r="Q237" s="30"/>
      <c r="R237" s="30"/>
      <c r="S237" s="30"/>
      <c r="T237" s="30"/>
      <c r="U237" s="30"/>
      <c r="V237" s="30"/>
      <c r="W237" s="30"/>
      <c r="X237" s="30"/>
    </row>
    <row r="238">
      <c r="A238" s="10" t="s">
        <v>3503</v>
      </c>
      <c r="B238" s="6" t="s">
        <v>3504</v>
      </c>
      <c r="C238" s="120"/>
      <c r="D238" s="120"/>
      <c r="E238" s="120"/>
      <c r="F238" s="122" t="s">
        <v>3508</v>
      </c>
      <c r="G238" s="69" t="s">
        <v>2447</v>
      </c>
      <c r="H238" s="10" t="s">
        <v>3509</v>
      </c>
      <c r="I238" s="30"/>
      <c r="J238" s="76" t="s">
        <v>3510</v>
      </c>
      <c r="K238" s="30"/>
      <c r="L238" s="30"/>
      <c r="M238" s="30"/>
      <c r="N238" s="30"/>
      <c r="O238" s="30"/>
      <c r="P238" s="30"/>
      <c r="Q238" s="30"/>
      <c r="R238" s="30"/>
      <c r="S238" s="30"/>
      <c r="T238" s="30"/>
      <c r="U238" s="30"/>
      <c r="V238" s="30"/>
      <c r="W238" s="30"/>
      <c r="X238" s="30"/>
    </row>
    <row r="239">
      <c r="A239" s="10" t="s">
        <v>3503</v>
      </c>
      <c r="B239" s="6" t="s">
        <v>3504</v>
      </c>
      <c r="C239" s="120"/>
      <c r="D239" s="120"/>
      <c r="E239" s="120"/>
      <c r="F239" s="122" t="s">
        <v>3511</v>
      </c>
      <c r="G239" s="69" t="s">
        <v>2447</v>
      </c>
      <c r="H239" s="10" t="s">
        <v>3512</v>
      </c>
      <c r="I239" s="30"/>
      <c r="J239" s="76" t="s">
        <v>3513</v>
      </c>
      <c r="K239" s="30"/>
      <c r="L239" s="30"/>
      <c r="M239" s="30"/>
      <c r="N239" s="30"/>
      <c r="O239" s="30"/>
      <c r="P239" s="30"/>
      <c r="Q239" s="30"/>
      <c r="R239" s="30"/>
      <c r="S239" s="30"/>
      <c r="T239" s="30"/>
      <c r="U239" s="30"/>
      <c r="V239" s="30"/>
      <c r="W239" s="30"/>
      <c r="X239" s="30"/>
    </row>
    <row r="240">
      <c r="A240" s="10" t="s">
        <v>3503</v>
      </c>
      <c r="B240" s="6" t="s">
        <v>3504</v>
      </c>
      <c r="C240" s="120"/>
      <c r="D240" s="120"/>
      <c r="E240" s="120"/>
      <c r="F240" s="122" t="s">
        <v>3514</v>
      </c>
      <c r="G240" s="69" t="s">
        <v>2447</v>
      </c>
      <c r="H240" s="10" t="s">
        <v>3515</v>
      </c>
      <c r="I240" s="30"/>
      <c r="J240" s="76" t="s">
        <v>3516</v>
      </c>
      <c r="K240" s="30"/>
      <c r="L240" s="30"/>
      <c r="M240" s="30"/>
      <c r="N240" s="30"/>
      <c r="O240" s="30"/>
      <c r="P240" s="30"/>
      <c r="Q240" s="30"/>
      <c r="R240" s="30"/>
      <c r="S240" s="30"/>
      <c r="T240" s="30"/>
      <c r="U240" s="30"/>
      <c r="V240" s="30"/>
      <c r="W240" s="30"/>
      <c r="X240" s="30"/>
    </row>
    <row r="241">
      <c r="A241" s="10" t="s">
        <v>3517</v>
      </c>
      <c r="B241" s="10" t="s">
        <v>3518</v>
      </c>
      <c r="C241" s="120"/>
      <c r="D241" s="120"/>
      <c r="E241" s="120"/>
      <c r="F241" s="122" t="s">
        <v>3519</v>
      </c>
      <c r="G241" s="69" t="s">
        <v>2447</v>
      </c>
      <c r="H241" s="10" t="s">
        <v>3520</v>
      </c>
      <c r="I241" s="30"/>
      <c r="J241" s="71" t="s">
        <v>3521</v>
      </c>
      <c r="K241" s="30"/>
      <c r="L241" s="30"/>
      <c r="M241" s="30"/>
      <c r="N241" s="30"/>
      <c r="O241" s="30"/>
      <c r="P241" s="30"/>
      <c r="Q241" s="30"/>
      <c r="R241" s="30"/>
      <c r="S241" s="30"/>
      <c r="T241" s="30"/>
      <c r="U241" s="30"/>
      <c r="V241" s="30"/>
      <c r="W241" s="30"/>
      <c r="X241" s="30"/>
    </row>
    <row r="242" ht="54.75" customHeight="1">
      <c r="A242" s="18" t="s">
        <v>3522</v>
      </c>
      <c r="B242" s="10" t="s">
        <v>2159</v>
      </c>
      <c r="C242" s="106"/>
      <c r="D242" s="106"/>
      <c r="E242" s="106"/>
      <c r="F242" s="112" t="s">
        <v>3523</v>
      </c>
      <c r="G242" s="69" t="s">
        <v>2447</v>
      </c>
      <c r="H242" s="10" t="s">
        <v>3524</v>
      </c>
      <c r="I242" s="30"/>
      <c r="J242" s="76" t="s">
        <v>3525</v>
      </c>
      <c r="K242" s="30"/>
      <c r="L242" s="30"/>
      <c r="M242" s="30"/>
      <c r="N242" s="30"/>
      <c r="O242" s="30"/>
      <c r="P242" s="30"/>
      <c r="Q242" s="30"/>
      <c r="R242" s="30"/>
      <c r="S242" s="30"/>
      <c r="T242" s="30"/>
      <c r="U242" s="30"/>
      <c r="V242" s="30"/>
      <c r="W242" s="30"/>
      <c r="X242" s="30"/>
    </row>
    <row r="243" ht="51.0" customHeight="1">
      <c r="A243" s="18" t="s">
        <v>3522</v>
      </c>
      <c r="B243" s="10" t="s">
        <v>2159</v>
      </c>
      <c r="C243" s="106"/>
      <c r="D243" s="106"/>
      <c r="E243" s="106"/>
      <c r="F243" s="108" t="s">
        <v>3526</v>
      </c>
      <c r="G243" s="69" t="s">
        <v>2447</v>
      </c>
      <c r="H243" s="10" t="s">
        <v>3527</v>
      </c>
      <c r="I243" s="30"/>
      <c r="J243" s="76" t="s">
        <v>3528</v>
      </c>
      <c r="K243" s="30"/>
      <c r="L243" s="30"/>
      <c r="M243" s="30"/>
      <c r="N243" s="30"/>
      <c r="O243" s="30"/>
      <c r="P243" s="30"/>
      <c r="Q243" s="30"/>
      <c r="R243" s="30"/>
      <c r="S243" s="30"/>
      <c r="T243" s="30"/>
      <c r="U243" s="30"/>
      <c r="V243" s="30"/>
      <c r="W243" s="30"/>
      <c r="X243" s="30"/>
    </row>
    <row r="244" ht="49.5" customHeight="1">
      <c r="A244" s="18" t="s">
        <v>3522</v>
      </c>
      <c r="B244" s="10" t="s">
        <v>2159</v>
      </c>
      <c r="C244" s="106"/>
      <c r="D244" s="106"/>
      <c r="E244" s="106"/>
      <c r="F244" s="112" t="s">
        <v>3529</v>
      </c>
      <c r="G244" s="69" t="s">
        <v>2447</v>
      </c>
      <c r="H244" s="10" t="s">
        <v>3530</v>
      </c>
      <c r="I244" s="30"/>
      <c r="J244" s="76" t="s">
        <v>3531</v>
      </c>
      <c r="K244" s="30"/>
      <c r="L244" s="30"/>
      <c r="M244" s="30"/>
      <c r="N244" s="30"/>
      <c r="O244" s="30"/>
      <c r="P244" s="30"/>
      <c r="Q244" s="30"/>
      <c r="R244" s="30"/>
      <c r="S244" s="30"/>
      <c r="T244" s="30"/>
      <c r="U244" s="30"/>
      <c r="V244" s="30"/>
      <c r="W244" s="30"/>
      <c r="X244" s="30"/>
    </row>
    <row r="245" ht="49.5" customHeight="1">
      <c r="A245" s="18" t="s">
        <v>3522</v>
      </c>
      <c r="B245" s="10" t="s">
        <v>3532</v>
      </c>
      <c r="C245" s="106"/>
      <c r="D245" s="106"/>
      <c r="E245" s="106"/>
      <c r="F245" s="112" t="s">
        <v>3533</v>
      </c>
      <c r="G245" s="69" t="s">
        <v>2447</v>
      </c>
      <c r="H245" s="10" t="s">
        <v>3534</v>
      </c>
      <c r="I245" s="30"/>
      <c r="J245" s="76" t="s">
        <v>3535</v>
      </c>
      <c r="K245" s="30"/>
      <c r="L245" s="30"/>
      <c r="M245" s="30"/>
      <c r="N245" s="30"/>
      <c r="O245" s="30"/>
      <c r="P245" s="30"/>
      <c r="Q245" s="30"/>
      <c r="R245" s="30"/>
      <c r="S245" s="30"/>
      <c r="T245" s="30"/>
      <c r="U245" s="30"/>
      <c r="V245" s="30"/>
      <c r="W245" s="30"/>
      <c r="X245" s="30"/>
    </row>
    <row r="246" ht="49.5" customHeight="1">
      <c r="A246" s="18" t="s">
        <v>3522</v>
      </c>
      <c r="B246" s="10" t="s">
        <v>3532</v>
      </c>
      <c r="C246" s="106"/>
      <c r="D246" s="106"/>
      <c r="E246" s="10" t="s">
        <v>2166</v>
      </c>
      <c r="F246" s="123" t="s">
        <v>3536</v>
      </c>
      <c r="G246" s="69" t="s">
        <v>2447</v>
      </c>
      <c r="H246" s="10" t="s">
        <v>3537</v>
      </c>
      <c r="I246" s="30"/>
      <c r="J246" s="76" t="s">
        <v>3538</v>
      </c>
      <c r="K246" s="30"/>
      <c r="L246" s="30"/>
      <c r="M246" s="30"/>
      <c r="N246" s="30"/>
      <c r="O246" s="30"/>
      <c r="P246" s="30"/>
      <c r="Q246" s="30"/>
      <c r="R246" s="30"/>
      <c r="S246" s="30"/>
      <c r="T246" s="30"/>
      <c r="U246" s="30"/>
      <c r="V246" s="30"/>
      <c r="W246" s="30"/>
      <c r="X246" s="30"/>
    </row>
    <row r="247">
      <c r="A247" s="10" t="s">
        <v>3539</v>
      </c>
      <c r="B247" s="18" t="s">
        <v>3540</v>
      </c>
      <c r="C247" s="58"/>
      <c r="D247" s="58"/>
      <c r="E247" s="58"/>
      <c r="F247" s="49" t="s">
        <v>3541</v>
      </c>
      <c r="G247" s="69" t="s">
        <v>2447</v>
      </c>
      <c r="H247" s="10" t="s">
        <v>3542</v>
      </c>
      <c r="I247" s="70" t="s">
        <v>3543</v>
      </c>
      <c r="J247" s="71" t="s">
        <v>3544</v>
      </c>
      <c r="K247" s="30"/>
      <c r="L247" s="30"/>
      <c r="M247" s="30"/>
      <c r="N247" s="30"/>
      <c r="O247" s="30"/>
      <c r="P247" s="30"/>
      <c r="Q247" s="30"/>
      <c r="R247" s="30"/>
      <c r="S247" s="30"/>
      <c r="T247" s="30"/>
      <c r="U247" s="30"/>
      <c r="V247" s="30"/>
      <c r="W247" s="30"/>
      <c r="X247" s="30"/>
    </row>
    <row r="248">
      <c r="A248" s="10" t="s">
        <v>3545</v>
      </c>
      <c r="B248" s="10" t="s">
        <v>3546</v>
      </c>
      <c r="C248" s="58"/>
      <c r="D248" s="58"/>
      <c r="E248" s="58"/>
      <c r="F248" s="49" t="s">
        <v>3547</v>
      </c>
      <c r="G248" s="69" t="s">
        <v>2447</v>
      </c>
      <c r="H248" s="10" t="s">
        <v>3548</v>
      </c>
      <c r="I248" s="70" t="s">
        <v>3549</v>
      </c>
      <c r="J248" s="71" t="s">
        <v>3550</v>
      </c>
      <c r="K248" s="30"/>
      <c r="L248" s="30"/>
      <c r="M248" s="30"/>
      <c r="N248" s="30"/>
      <c r="O248" s="30"/>
      <c r="P248" s="30"/>
      <c r="Q248" s="30"/>
      <c r="R248" s="30"/>
      <c r="S248" s="30"/>
      <c r="T248" s="30"/>
      <c r="U248" s="30"/>
      <c r="V248" s="30"/>
      <c r="W248" s="30"/>
      <c r="X248" s="30"/>
    </row>
    <row r="249">
      <c r="A249" s="10" t="s">
        <v>3551</v>
      </c>
      <c r="B249" s="10" t="s">
        <v>3552</v>
      </c>
      <c r="C249" s="58"/>
      <c r="D249" s="58"/>
      <c r="F249" s="49" t="s">
        <v>3553</v>
      </c>
      <c r="G249" s="69" t="s">
        <v>2447</v>
      </c>
      <c r="H249" s="10" t="s">
        <v>3554</v>
      </c>
      <c r="I249" s="70" t="s">
        <v>3543</v>
      </c>
      <c r="J249" s="71" t="s">
        <v>3555</v>
      </c>
      <c r="K249" s="30"/>
      <c r="L249" s="30"/>
      <c r="M249" s="30"/>
      <c r="N249" s="30"/>
      <c r="O249" s="30"/>
      <c r="P249" s="30"/>
      <c r="Q249" s="30"/>
      <c r="R249" s="30"/>
      <c r="S249" s="30"/>
      <c r="T249" s="30"/>
      <c r="U249" s="30"/>
      <c r="V249" s="30"/>
      <c r="W249" s="30"/>
      <c r="X249" s="30"/>
    </row>
    <row r="250">
      <c r="A250" s="18" t="s">
        <v>3556</v>
      </c>
      <c r="B250" s="15" t="s">
        <v>3557</v>
      </c>
      <c r="C250" s="30"/>
      <c r="D250" s="30"/>
      <c r="E250" s="18"/>
      <c r="F250" s="99" t="s">
        <v>3558</v>
      </c>
      <c r="G250" s="69" t="s">
        <v>2447</v>
      </c>
      <c r="H250" s="10" t="s">
        <v>3559</v>
      </c>
      <c r="I250" s="8"/>
      <c r="J250" s="71" t="s">
        <v>3560</v>
      </c>
      <c r="K250" s="30"/>
      <c r="L250" s="30"/>
      <c r="M250" s="30"/>
      <c r="N250" s="30"/>
      <c r="O250" s="30"/>
      <c r="P250" s="30"/>
      <c r="Q250" s="30"/>
      <c r="R250" s="30"/>
      <c r="S250" s="30"/>
      <c r="T250" s="30"/>
      <c r="U250" s="30"/>
      <c r="V250" s="30"/>
      <c r="W250" s="30"/>
      <c r="X250" s="30"/>
    </row>
    <row r="251">
      <c r="A251" s="18" t="s">
        <v>3556</v>
      </c>
      <c r="B251" s="6" t="s">
        <v>3557</v>
      </c>
      <c r="C251" s="58"/>
      <c r="D251" s="58"/>
      <c r="E251" s="58"/>
      <c r="F251" s="8" t="s">
        <v>3561</v>
      </c>
      <c r="G251" s="69" t="s">
        <v>2447</v>
      </c>
      <c r="H251" s="10" t="s">
        <v>3562</v>
      </c>
      <c r="I251" s="8" t="s">
        <v>3563</v>
      </c>
      <c r="J251" s="71" t="s">
        <v>3564</v>
      </c>
      <c r="K251" s="30"/>
      <c r="L251" s="30"/>
      <c r="M251" s="30"/>
      <c r="N251" s="30"/>
      <c r="O251" s="30"/>
      <c r="P251" s="30"/>
      <c r="Q251" s="30"/>
      <c r="R251" s="30"/>
      <c r="S251" s="30"/>
      <c r="T251" s="30"/>
      <c r="U251" s="30"/>
      <c r="V251" s="30"/>
      <c r="W251" s="30"/>
      <c r="X251" s="30"/>
    </row>
    <row r="252">
      <c r="A252" s="18" t="s">
        <v>3556</v>
      </c>
      <c r="B252" s="6" t="s">
        <v>3557</v>
      </c>
      <c r="C252" s="30"/>
      <c r="D252" s="30"/>
      <c r="E252" s="18"/>
      <c r="F252" s="8" t="s">
        <v>3565</v>
      </c>
      <c r="G252" s="69" t="s">
        <v>2447</v>
      </c>
      <c r="H252" s="10" t="s">
        <v>3566</v>
      </c>
      <c r="I252" s="8" t="s">
        <v>3567</v>
      </c>
      <c r="J252" s="71" t="s">
        <v>3568</v>
      </c>
      <c r="K252" s="30"/>
      <c r="L252" s="30"/>
      <c r="M252" s="30"/>
      <c r="N252" s="30"/>
      <c r="O252" s="30"/>
      <c r="P252" s="30"/>
      <c r="Q252" s="30"/>
      <c r="R252" s="30"/>
      <c r="S252" s="30"/>
      <c r="T252" s="30"/>
      <c r="U252" s="30"/>
      <c r="V252" s="30"/>
      <c r="W252" s="30"/>
      <c r="X252" s="30"/>
    </row>
    <row r="253">
      <c r="A253" s="18" t="s">
        <v>3556</v>
      </c>
      <c r="B253" s="10" t="s">
        <v>3557</v>
      </c>
      <c r="C253" s="30"/>
      <c r="D253" s="30"/>
      <c r="E253" s="18"/>
      <c r="F253" s="8" t="s">
        <v>3569</v>
      </c>
      <c r="G253" s="69" t="s">
        <v>2447</v>
      </c>
      <c r="H253" s="10" t="s">
        <v>3570</v>
      </c>
      <c r="I253" s="8" t="s">
        <v>3571</v>
      </c>
      <c r="J253" s="71" t="s">
        <v>3572</v>
      </c>
      <c r="K253" s="30"/>
      <c r="L253" s="30"/>
      <c r="M253" s="30"/>
      <c r="N253" s="30"/>
      <c r="O253" s="30"/>
      <c r="P253" s="30"/>
      <c r="Q253" s="30"/>
      <c r="R253" s="30"/>
      <c r="S253" s="30"/>
      <c r="T253" s="30"/>
      <c r="U253" s="30"/>
      <c r="V253" s="30"/>
      <c r="W253" s="30"/>
      <c r="X253" s="30"/>
    </row>
    <row r="254">
      <c r="A254" s="18" t="s">
        <v>3556</v>
      </c>
      <c r="B254" s="10" t="s">
        <v>3557</v>
      </c>
      <c r="C254" s="30"/>
      <c r="D254" s="30"/>
      <c r="E254" s="18"/>
      <c r="F254" s="8" t="s">
        <v>3573</v>
      </c>
      <c r="G254" s="69" t="s">
        <v>2447</v>
      </c>
      <c r="H254" s="10" t="s">
        <v>3574</v>
      </c>
      <c r="I254" s="8" t="s">
        <v>3571</v>
      </c>
      <c r="J254" s="71" t="s">
        <v>3575</v>
      </c>
      <c r="K254" s="30"/>
      <c r="L254" s="30"/>
      <c r="M254" s="30"/>
      <c r="N254" s="30"/>
      <c r="O254" s="30"/>
      <c r="P254" s="30"/>
      <c r="Q254" s="30"/>
      <c r="R254" s="30"/>
      <c r="S254" s="30"/>
      <c r="T254" s="30"/>
      <c r="U254" s="30"/>
      <c r="V254" s="30"/>
      <c r="W254" s="30"/>
      <c r="X254" s="30"/>
    </row>
    <row r="255">
      <c r="A255" s="10" t="s">
        <v>3576</v>
      </c>
      <c r="B255" s="10" t="s">
        <v>3577</v>
      </c>
      <c r="C255" s="30"/>
      <c r="D255" s="30"/>
      <c r="E255" s="18"/>
      <c r="F255" s="49" t="s">
        <v>3578</v>
      </c>
      <c r="G255" s="69" t="s">
        <v>2447</v>
      </c>
      <c r="H255" s="10" t="s">
        <v>3579</v>
      </c>
      <c r="I255" s="8" t="s">
        <v>3580</v>
      </c>
      <c r="J255" s="71" t="s">
        <v>3581</v>
      </c>
      <c r="K255" s="30"/>
      <c r="L255" s="30"/>
      <c r="M255" s="30"/>
      <c r="N255" s="30"/>
      <c r="O255" s="30"/>
      <c r="P255" s="30"/>
      <c r="Q255" s="30"/>
      <c r="R255" s="30"/>
      <c r="S255" s="30"/>
      <c r="T255" s="30"/>
      <c r="U255" s="30"/>
      <c r="V255" s="30"/>
      <c r="W255" s="30"/>
      <c r="X255" s="30"/>
    </row>
    <row r="256">
      <c r="A256" s="10" t="s">
        <v>3582</v>
      </c>
      <c r="B256" s="10" t="s">
        <v>3577</v>
      </c>
      <c r="C256" s="30"/>
      <c r="D256" s="30"/>
      <c r="E256" s="18"/>
      <c r="F256" s="99" t="s">
        <v>3583</v>
      </c>
      <c r="G256" s="69" t="s">
        <v>2447</v>
      </c>
      <c r="H256" s="10" t="s">
        <v>3584</v>
      </c>
      <c r="I256" s="8" t="s">
        <v>3580</v>
      </c>
      <c r="J256" s="124" t="s">
        <v>3585</v>
      </c>
      <c r="K256" s="30"/>
      <c r="L256" s="30"/>
      <c r="M256" s="30"/>
      <c r="N256" s="30"/>
      <c r="O256" s="30"/>
      <c r="P256" s="30"/>
      <c r="Q256" s="30"/>
      <c r="R256" s="30"/>
      <c r="S256" s="30"/>
      <c r="T256" s="30"/>
      <c r="U256" s="30"/>
      <c r="V256" s="30"/>
      <c r="W256" s="30"/>
      <c r="X256" s="30"/>
    </row>
    <row r="257">
      <c r="A257" s="10" t="s">
        <v>3576</v>
      </c>
      <c r="B257" s="10" t="s">
        <v>3577</v>
      </c>
      <c r="C257" s="30"/>
      <c r="D257" s="30"/>
      <c r="E257" s="18"/>
      <c r="F257" s="99" t="s">
        <v>3586</v>
      </c>
      <c r="G257" s="69" t="s">
        <v>2447</v>
      </c>
      <c r="H257" s="10" t="s">
        <v>3587</v>
      </c>
      <c r="I257" s="8" t="s">
        <v>3588</v>
      </c>
      <c r="J257" s="71" t="s">
        <v>3589</v>
      </c>
      <c r="K257" s="30"/>
      <c r="L257" s="30"/>
      <c r="M257" s="30"/>
      <c r="N257" s="30"/>
      <c r="O257" s="30"/>
      <c r="P257" s="30"/>
      <c r="Q257" s="30"/>
      <c r="R257" s="30"/>
      <c r="S257" s="30"/>
      <c r="T257" s="30"/>
      <c r="U257" s="30"/>
      <c r="V257" s="30"/>
      <c r="W257" s="30"/>
      <c r="X257" s="30"/>
    </row>
    <row r="258">
      <c r="A258" s="10" t="s">
        <v>3576</v>
      </c>
      <c r="B258" s="10" t="s">
        <v>3577</v>
      </c>
      <c r="C258" s="30"/>
      <c r="D258" s="30"/>
      <c r="E258" s="18"/>
      <c r="F258" s="70"/>
      <c r="G258" s="69" t="s">
        <v>2447</v>
      </c>
      <c r="H258" s="10" t="s">
        <v>3590</v>
      </c>
      <c r="I258" s="8" t="s">
        <v>3588</v>
      </c>
      <c r="J258" s="71" t="s">
        <v>3591</v>
      </c>
      <c r="K258" s="30"/>
      <c r="L258" s="30"/>
      <c r="M258" s="30"/>
      <c r="N258" s="30"/>
      <c r="O258" s="30"/>
      <c r="P258" s="30"/>
      <c r="Q258" s="30"/>
      <c r="R258" s="30"/>
      <c r="S258" s="30"/>
      <c r="T258" s="30"/>
      <c r="U258" s="30"/>
      <c r="V258" s="30"/>
      <c r="W258" s="30"/>
      <c r="X258" s="30"/>
    </row>
    <row r="259">
      <c r="A259" s="10" t="s">
        <v>3576</v>
      </c>
      <c r="B259" s="10" t="s">
        <v>3577</v>
      </c>
      <c r="C259" s="30"/>
      <c r="D259" s="30"/>
      <c r="E259" s="18"/>
      <c r="F259" s="70"/>
      <c r="G259" s="69" t="s">
        <v>2447</v>
      </c>
      <c r="H259" s="10" t="s">
        <v>3592</v>
      </c>
      <c r="I259" s="8" t="s">
        <v>3593</v>
      </c>
      <c r="J259" s="71" t="s">
        <v>3594</v>
      </c>
      <c r="K259" s="30"/>
      <c r="L259" s="30"/>
      <c r="M259" s="30"/>
      <c r="N259" s="30"/>
      <c r="O259" s="30"/>
      <c r="P259" s="30"/>
      <c r="Q259" s="30"/>
      <c r="R259" s="30"/>
      <c r="S259" s="30"/>
      <c r="T259" s="30"/>
      <c r="U259" s="30"/>
      <c r="V259" s="30"/>
      <c r="W259" s="30"/>
      <c r="X259" s="30"/>
    </row>
    <row r="260">
      <c r="A260" s="10" t="s">
        <v>3576</v>
      </c>
      <c r="B260" s="10" t="s">
        <v>3577</v>
      </c>
      <c r="C260" s="30"/>
      <c r="D260" s="30"/>
      <c r="E260" s="18"/>
      <c r="F260" s="70"/>
      <c r="G260" s="69" t="s">
        <v>2447</v>
      </c>
      <c r="H260" s="10" t="s">
        <v>3595</v>
      </c>
      <c r="I260" s="8" t="s">
        <v>3593</v>
      </c>
      <c r="J260" s="71" t="s">
        <v>3596</v>
      </c>
      <c r="K260" s="30"/>
      <c r="L260" s="30"/>
      <c r="M260" s="30"/>
      <c r="N260" s="30"/>
      <c r="O260" s="30"/>
      <c r="P260" s="30"/>
      <c r="Q260" s="30"/>
      <c r="R260" s="30"/>
      <c r="S260" s="30"/>
      <c r="T260" s="30"/>
      <c r="U260" s="30"/>
      <c r="V260" s="30"/>
      <c r="W260" s="30"/>
      <c r="X260" s="30"/>
    </row>
    <row r="261">
      <c r="A261" s="10" t="s">
        <v>3576</v>
      </c>
      <c r="B261" s="10" t="s">
        <v>3577</v>
      </c>
      <c r="C261" s="30"/>
      <c r="D261" s="30"/>
      <c r="E261" s="18"/>
      <c r="F261" s="70"/>
      <c r="G261" s="69" t="s">
        <v>2447</v>
      </c>
      <c r="H261" s="10" t="s">
        <v>3597</v>
      </c>
      <c r="I261" s="8" t="s">
        <v>3598</v>
      </c>
      <c r="J261" s="71" t="s">
        <v>3599</v>
      </c>
      <c r="K261" s="30"/>
      <c r="L261" s="30"/>
      <c r="M261" s="30"/>
      <c r="N261" s="30"/>
      <c r="O261" s="30"/>
      <c r="P261" s="30"/>
      <c r="Q261" s="30"/>
      <c r="R261" s="30"/>
      <c r="S261" s="30"/>
      <c r="T261" s="30"/>
      <c r="U261" s="30"/>
      <c r="V261" s="30"/>
      <c r="W261" s="30"/>
      <c r="X261" s="30"/>
    </row>
    <row r="262">
      <c r="A262" s="18" t="s">
        <v>3556</v>
      </c>
      <c r="B262" s="18" t="s">
        <v>3600</v>
      </c>
      <c r="C262" s="58"/>
      <c r="D262" s="58"/>
      <c r="E262" s="58"/>
      <c r="F262" s="8" t="s">
        <v>3601</v>
      </c>
      <c r="G262" s="69" t="s">
        <v>2447</v>
      </c>
      <c r="H262" s="10" t="s">
        <v>3602</v>
      </c>
      <c r="I262" s="8" t="s">
        <v>3603</v>
      </c>
      <c r="J262" s="76" t="s">
        <v>3604</v>
      </c>
      <c r="K262" s="30"/>
      <c r="L262" s="30"/>
      <c r="M262" s="30"/>
      <c r="N262" s="30"/>
      <c r="O262" s="30"/>
      <c r="P262" s="30"/>
      <c r="Q262" s="30"/>
      <c r="R262" s="30"/>
      <c r="S262" s="30"/>
      <c r="T262" s="30"/>
      <c r="U262" s="30"/>
      <c r="V262" s="30"/>
      <c r="W262" s="30"/>
      <c r="X262" s="30"/>
    </row>
    <row r="263">
      <c r="C263" s="58"/>
      <c r="D263" s="58"/>
      <c r="E263" s="58"/>
      <c r="F263" s="8" t="s">
        <v>3605</v>
      </c>
      <c r="G263" s="69" t="s">
        <v>2447</v>
      </c>
      <c r="H263" s="10" t="s">
        <v>3606</v>
      </c>
      <c r="I263" s="8" t="s">
        <v>3567</v>
      </c>
      <c r="J263" s="76" t="s">
        <v>3607</v>
      </c>
      <c r="K263" s="30"/>
      <c r="L263" s="30"/>
      <c r="M263" s="30"/>
      <c r="N263" s="30"/>
      <c r="O263" s="30"/>
      <c r="P263" s="30"/>
      <c r="Q263" s="30"/>
      <c r="R263" s="30"/>
      <c r="S263" s="30"/>
      <c r="T263" s="30"/>
      <c r="U263" s="30"/>
      <c r="V263" s="30"/>
      <c r="W263" s="30"/>
      <c r="X263" s="30"/>
    </row>
    <row r="264">
      <c r="C264" s="58"/>
      <c r="D264" s="58"/>
      <c r="E264" s="58"/>
      <c r="F264" s="8" t="s">
        <v>3608</v>
      </c>
      <c r="G264" s="69" t="s">
        <v>2447</v>
      </c>
      <c r="H264" s="10" t="s">
        <v>3609</v>
      </c>
      <c r="I264" s="8" t="s">
        <v>3571</v>
      </c>
      <c r="J264" s="76" t="s">
        <v>3610</v>
      </c>
      <c r="K264" s="30"/>
      <c r="L264" s="30"/>
      <c r="M264" s="30"/>
      <c r="N264" s="30"/>
      <c r="O264" s="30"/>
      <c r="P264" s="30"/>
      <c r="Q264" s="30"/>
      <c r="R264" s="30"/>
      <c r="S264" s="30"/>
      <c r="T264" s="30"/>
      <c r="U264" s="30"/>
      <c r="V264" s="30"/>
      <c r="W264" s="30"/>
      <c r="X264" s="30"/>
    </row>
    <row r="265">
      <c r="C265" s="58"/>
      <c r="D265" s="58"/>
      <c r="E265" s="58"/>
      <c r="F265" s="8" t="s">
        <v>3611</v>
      </c>
      <c r="G265" s="69" t="s">
        <v>2447</v>
      </c>
      <c r="H265" s="10" t="s">
        <v>3612</v>
      </c>
      <c r="I265" s="8" t="s">
        <v>3571</v>
      </c>
      <c r="J265" s="76" t="s">
        <v>3613</v>
      </c>
      <c r="K265" s="30"/>
      <c r="L265" s="30"/>
      <c r="M265" s="30"/>
      <c r="N265" s="30"/>
      <c r="O265" s="30"/>
      <c r="P265" s="30"/>
      <c r="Q265" s="30"/>
      <c r="R265" s="30"/>
      <c r="S265" s="30"/>
      <c r="T265" s="30"/>
      <c r="U265" s="30"/>
      <c r="V265" s="30"/>
      <c r="W265" s="30"/>
      <c r="X265" s="30"/>
    </row>
    <row r="266">
      <c r="A266" s="18" t="s">
        <v>3556</v>
      </c>
      <c r="B266" s="18" t="s">
        <v>3614</v>
      </c>
      <c r="C266" s="58"/>
      <c r="D266" s="58"/>
      <c r="E266" s="58"/>
      <c r="F266" s="8" t="s">
        <v>3615</v>
      </c>
      <c r="G266" s="69" t="s">
        <v>2447</v>
      </c>
      <c r="H266" s="10" t="s">
        <v>3616</v>
      </c>
      <c r="I266" s="8" t="s">
        <v>3603</v>
      </c>
      <c r="J266" s="76" t="s">
        <v>3617</v>
      </c>
      <c r="K266" s="30"/>
      <c r="L266" s="30"/>
      <c r="M266" s="30"/>
      <c r="N266" s="30"/>
      <c r="O266" s="30"/>
      <c r="P266" s="30"/>
      <c r="Q266" s="30"/>
      <c r="R266" s="30"/>
      <c r="S266" s="30"/>
      <c r="T266" s="30"/>
      <c r="U266" s="30"/>
      <c r="V266" s="30"/>
      <c r="W266" s="30"/>
      <c r="X266" s="30"/>
    </row>
    <row r="267">
      <c r="C267" s="58"/>
      <c r="D267" s="58"/>
      <c r="E267" s="58"/>
      <c r="F267" s="8" t="s">
        <v>3618</v>
      </c>
      <c r="G267" s="69" t="s">
        <v>2447</v>
      </c>
      <c r="H267" s="10" t="s">
        <v>3619</v>
      </c>
      <c r="I267" s="8" t="s">
        <v>3567</v>
      </c>
      <c r="J267" s="76" t="s">
        <v>3620</v>
      </c>
      <c r="K267" s="30"/>
      <c r="L267" s="30"/>
      <c r="M267" s="30"/>
      <c r="N267" s="30"/>
      <c r="O267" s="30"/>
      <c r="P267" s="30"/>
      <c r="Q267" s="30"/>
      <c r="R267" s="30"/>
      <c r="S267" s="30"/>
      <c r="T267" s="30"/>
      <c r="U267" s="30"/>
      <c r="V267" s="30"/>
      <c r="W267" s="30"/>
      <c r="X267" s="30"/>
    </row>
    <row r="268">
      <c r="C268" s="58"/>
      <c r="D268" s="58"/>
      <c r="E268" s="58"/>
      <c r="F268" s="8" t="s">
        <v>3621</v>
      </c>
      <c r="G268" s="69" t="s">
        <v>2447</v>
      </c>
      <c r="H268" s="10" t="s">
        <v>3622</v>
      </c>
      <c r="I268" s="8" t="s">
        <v>3571</v>
      </c>
      <c r="J268" s="76" t="s">
        <v>3623</v>
      </c>
      <c r="K268" s="30"/>
      <c r="L268" s="30"/>
      <c r="M268" s="30"/>
      <c r="N268" s="30"/>
      <c r="O268" s="30"/>
      <c r="P268" s="30"/>
      <c r="Q268" s="30"/>
      <c r="R268" s="30"/>
      <c r="S268" s="30"/>
      <c r="T268" s="30"/>
      <c r="U268" s="30"/>
      <c r="V268" s="30"/>
      <c r="W268" s="30"/>
      <c r="X268" s="30"/>
    </row>
    <row r="269">
      <c r="C269" s="58"/>
      <c r="D269" s="58"/>
      <c r="E269" s="58"/>
      <c r="F269" s="8" t="s">
        <v>3624</v>
      </c>
      <c r="G269" s="69" t="s">
        <v>2447</v>
      </c>
      <c r="H269" s="10" t="s">
        <v>3625</v>
      </c>
      <c r="I269" s="8" t="s">
        <v>3571</v>
      </c>
      <c r="J269" s="76" t="s">
        <v>3626</v>
      </c>
      <c r="K269" s="30"/>
      <c r="L269" s="30"/>
      <c r="M269" s="30"/>
      <c r="N269" s="30"/>
      <c r="O269" s="30"/>
      <c r="P269" s="30"/>
      <c r="Q269" s="30"/>
      <c r="R269" s="30"/>
      <c r="S269" s="30"/>
      <c r="T269" s="30"/>
      <c r="U269" s="30"/>
      <c r="V269" s="30"/>
      <c r="W269" s="30"/>
      <c r="X269" s="30"/>
    </row>
    <row r="270">
      <c r="A270" s="30" t="s">
        <v>3556</v>
      </c>
      <c r="B270" s="18" t="s">
        <v>3627</v>
      </c>
      <c r="C270" s="113"/>
      <c r="D270" s="113"/>
      <c r="E270" s="113"/>
      <c r="F270" s="122" t="s">
        <v>3628</v>
      </c>
      <c r="G270" s="69" t="s">
        <v>2447</v>
      </c>
      <c r="H270" s="10" t="s">
        <v>3629</v>
      </c>
      <c r="I270" s="30"/>
      <c r="J270" s="71" t="s">
        <v>3630</v>
      </c>
      <c r="K270" s="30"/>
      <c r="L270" s="30"/>
      <c r="M270" s="30"/>
      <c r="N270" s="30"/>
      <c r="O270" s="30"/>
      <c r="P270" s="30"/>
      <c r="Q270" s="30"/>
      <c r="R270" s="30"/>
      <c r="S270" s="30"/>
      <c r="T270" s="30"/>
      <c r="U270" s="30"/>
      <c r="V270" s="30"/>
      <c r="W270" s="30"/>
      <c r="X270" s="30"/>
    </row>
    <row r="271">
      <c r="C271" s="58"/>
      <c r="D271" s="58"/>
      <c r="E271" s="58"/>
      <c r="F271" s="122" t="s">
        <v>3631</v>
      </c>
      <c r="G271" s="69" t="s">
        <v>2447</v>
      </c>
      <c r="H271" s="10" t="s">
        <v>3632</v>
      </c>
      <c r="I271" s="30"/>
      <c r="J271" s="71" t="s">
        <v>3633</v>
      </c>
      <c r="K271" s="30"/>
      <c r="L271" s="30"/>
      <c r="M271" s="30"/>
      <c r="N271" s="30"/>
      <c r="O271" s="30"/>
      <c r="P271" s="30"/>
      <c r="Q271" s="30"/>
      <c r="R271" s="30"/>
      <c r="S271" s="30"/>
      <c r="T271" s="30"/>
      <c r="U271" s="30"/>
      <c r="V271" s="30"/>
      <c r="W271" s="30"/>
      <c r="X271" s="30"/>
    </row>
    <row r="272">
      <c r="C272" s="58"/>
      <c r="D272" s="58"/>
      <c r="E272" s="58"/>
      <c r="F272" s="118" t="s">
        <v>3634</v>
      </c>
      <c r="G272" s="69" t="s">
        <v>2447</v>
      </c>
      <c r="H272" s="10" t="s">
        <v>3635</v>
      </c>
      <c r="I272" s="8" t="s">
        <v>3636</v>
      </c>
      <c r="J272" s="71" t="s">
        <v>3637</v>
      </c>
      <c r="K272" s="30"/>
      <c r="L272" s="30"/>
      <c r="M272" s="30"/>
      <c r="N272" s="30"/>
      <c r="O272" s="30"/>
      <c r="P272" s="30"/>
      <c r="Q272" s="30"/>
      <c r="R272" s="30"/>
      <c r="S272" s="30"/>
      <c r="T272" s="30"/>
      <c r="U272" s="30"/>
      <c r="V272" s="30"/>
      <c r="W272" s="30"/>
      <c r="X272" s="30"/>
    </row>
    <row r="273">
      <c r="A273" s="30" t="s">
        <v>3556</v>
      </c>
      <c r="B273" s="18" t="s">
        <v>3638</v>
      </c>
      <c r="C273" s="113"/>
      <c r="D273" s="113"/>
      <c r="E273" s="113"/>
      <c r="F273" s="122" t="s">
        <v>3639</v>
      </c>
      <c r="G273" s="69" t="s">
        <v>2447</v>
      </c>
      <c r="H273" s="10" t="s">
        <v>3640</v>
      </c>
      <c r="I273" s="30"/>
      <c r="J273" s="76" t="s">
        <v>3641</v>
      </c>
      <c r="K273" s="30"/>
      <c r="L273" s="30"/>
      <c r="M273" s="30"/>
      <c r="N273" s="30"/>
      <c r="O273" s="30"/>
      <c r="P273" s="30"/>
      <c r="Q273" s="30"/>
      <c r="R273" s="30"/>
      <c r="S273" s="30"/>
      <c r="T273" s="30"/>
      <c r="U273" s="30"/>
      <c r="V273" s="30"/>
      <c r="W273" s="30"/>
      <c r="X273" s="30"/>
    </row>
    <row r="274">
      <c r="C274" s="58"/>
      <c r="D274" s="58"/>
      <c r="E274" s="58"/>
      <c r="F274" s="122" t="s">
        <v>3642</v>
      </c>
      <c r="G274" s="69" t="s">
        <v>2447</v>
      </c>
      <c r="H274" s="10" t="s">
        <v>3643</v>
      </c>
      <c r="I274" s="30"/>
      <c r="J274" s="76" t="s">
        <v>3644</v>
      </c>
      <c r="K274" s="30"/>
      <c r="L274" s="30"/>
      <c r="M274" s="30"/>
      <c r="N274" s="30"/>
      <c r="O274" s="30"/>
      <c r="P274" s="30"/>
      <c r="Q274" s="30"/>
      <c r="R274" s="30"/>
      <c r="S274" s="30"/>
      <c r="T274" s="30"/>
      <c r="U274" s="30"/>
      <c r="V274" s="30"/>
      <c r="W274" s="30"/>
      <c r="X274" s="30"/>
    </row>
    <row r="275">
      <c r="C275" s="58"/>
      <c r="D275" s="58"/>
      <c r="E275" s="58"/>
      <c r="F275" s="118" t="s">
        <v>3645</v>
      </c>
      <c r="G275" s="69" t="s">
        <v>2447</v>
      </c>
      <c r="H275" s="10" t="s">
        <v>3646</v>
      </c>
      <c r="I275" s="8" t="s">
        <v>3647</v>
      </c>
      <c r="J275" s="76" t="s">
        <v>3648</v>
      </c>
      <c r="K275" s="30"/>
      <c r="L275" s="30"/>
      <c r="M275" s="30"/>
      <c r="N275" s="30"/>
      <c r="O275" s="30"/>
      <c r="P275" s="30"/>
      <c r="Q275" s="30"/>
      <c r="R275" s="30"/>
      <c r="S275" s="30"/>
      <c r="T275" s="30"/>
      <c r="U275" s="30"/>
      <c r="V275" s="30"/>
      <c r="W275" s="30"/>
      <c r="X275" s="30"/>
    </row>
    <row r="276">
      <c r="A276" s="30" t="s">
        <v>3556</v>
      </c>
      <c r="B276" s="18" t="s">
        <v>3649</v>
      </c>
      <c r="C276" s="113"/>
      <c r="D276" s="113"/>
      <c r="E276" s="113"/>
      <c r="F276" s="122" t="s">
        <v>3650</v>
      </c>
      <c r="G276" s="69" t="s">
        <v>2447</v>
      </c>
      <c r="H276" s="10" t="s">
        <v>3651</v>
      </c>
      <c r="I276" s="30"/>
      <c r="J276" s="76" t="s">
        <v>3652</v>
      </c>
      <c r="K276" s="30"/>
      <c r="L276" s="30"/>
      <c r="M276" s="30"/>
      <c r="N276" s="30"/>
      <c r="O276" s="30"/>
      <c r="P276" s="30"/>
      <c r="Q276" s="30"/>
      <c r="R276" s="30"/>
      <c r="S276" s="30"/>
      <c r="T276" s="30"/>
      <c r="U276" s="30"/>
      <c r="V276" s="30"/>
      <c r="W276" s="30"/>
      <c r="X276" s="30"/>
    </row>
    <row r="277">
      <c r="C277" s="58"/>
      <c r="D277" s="58"/>
      <c r="E277" s="58"/>
      <c r="F277" s="122" t="s">
        <v>3653</v>
      </c>
      <c r="G277" s="69" t="s">
        <v>2447</v>
      </c>
      <c r="H277" s="10" t="s">
        <v>3654</v>
      </c>
      <c r="I277" s="30"/>
      <c r="J277" s="76" t="s">
        <v>3655</v>
      </c>
      <c r="K277" s="30"/>
      <c r="L277" s="30"/>
      <c r="M277" s="30"/>
      <c r="N277" s="30"/>
      <c r="O277" s="30"/>
      <c r="P277" s="30"/>
      <c r="Q277" s="30"/>
      <c r="R277" s="30"/>
      <c r="S277" s="30"/>
      <c r="T277" s="30"/>
      <c r="U277" s="30"/>
      <c r="V277" s="30"/>
      <c r="W277" s="30"/>
      <c r="X277" s="30"/>
    </row>
    <row r="278">
      <c r="C278" s="58"/>
      <c r="D278" s="58"/>
      <c r="E278" s="58"/>
      <c r="F278" s="118" t="s">
        <v>3656</v>
      </c>
      <c r="G278" s="69" t="s">
        <v>2447</v>
      </c>
      <c r="H278" s="10" t="s">
        <v>3657</v>
      </c>
      <c r="I278" s="8" t="s">
        <v>3658</v>
      </c>
      <c r="J278" s="76" t="s">
        <v>3659</v>
      </c>
      <c r="K278" s="30"/>
      <c r="L278" s="30"/>
      <c r="M278" s="30"/>
      <c r="N278" s="30"/>
      <c r="O278" s="30"/>
      <c r="P278" s="30"/>
      <c r="Q278" s="30"/>
      <c r="R278" s="30"/>
      <c r="S278" s="30"/>
      <c r="T278" s="30"/>
      <c r="U278" s="30"/>
      <c r="V278" s="30"/>
      <c r="W278" s="30"/>
      <c r="X278" s="30"/>
    </row>
    <row r="279">
      <c r="A279" s="18" t="s">
        <v>3660</v>
      </c>
      <c r="B279" s="10" t="s">
        <v>3661</v>
      </c>
      <c r="C279" s="30"/>
      <c r="D279" s="30"/>
      <c r="E279" s="18"/>
      <c r="F279" s="89" t="s">
        <v>3662</v>
      </c>
      <c r="G279" s="69" t="s">
        <v>2447</v>
      </c>
      <c r="H279" s="10" t="s">
        <v>3663</v>
      </c>
      <c r="I279" s="8" t="s">
        <v>3664</v>
      </c>
      <c r="J279" s="71" t="s">
        <v>3665</v>
      </c>
      <c r="K279" s="70"/>
      <c r="L279" s="30"/>
      <c r="M279" s="30"/>
      <c r="N279" s="30"/>
      <c r="O279" s="30"/>
      <c r="P279" s="30"/>
      <c r="Q279" s="30"/>
      <c r="R279" s="30"/>
      <c r="S279" s="30"/>
      <c r="T279" s="30"/>
      <c r="U279" s="30"/>
      <c r="V279" s="30"/>
      <c r="W279" s="30"/>
      <c r="X279" s="30"/>
    </row>
    <row r="280">
      <c r="A280" s="18" t="s">
        <v>3660</v>
      </c>
      <c r="B280" s="10" t="s">
        <v>3666</v>
      </c>
      <c r="C280" s="18" t="s">
        <v>3667</v>
      </c>
      <c r="D280" s="18"/>
      <c r="E280" s="58"/>
      <c r="F280" s="8" t="s">
        <v>3668</v>
      </c>
      <c r="G280" s="69" t="s">
        <v>2447</v>
      </c>
      <c r="H280" s="10" t="s">
        <v>3669</v>
      </c>
      <c r="I280" s="8" t="s">
        <v>3670</v>
      </c>
      <c r="J280" s="76" t="s">
        <v>3671</v>
      </c>
      <c r="K280" s="30"/>
      <c r="L280" s="30"/>
      <c r="M280" s="30"/>
      <c r="N280" s="30"/>
      <c r="O280" s="30"/>
      <c r="P280" s="30"/>
      <c r="Q280" s="30"/>
      <c r="R280" s="30"/>
      <c r="S280" s="30"/>
      <c r="T280" s="30"/>
      <c r="U280" s="30"/>
      <c r="V280" s="30"/>
      <c r="W280" s="30"/>
      <c r="X280" s="30"/>
    </row>
    <row r="281">
      <c r="C281" s="18" t="s">
        <v>3672</v>
      </c>
      <c r="D281" s="18"/>
      <c r="E281" s="58"/>
      <c r="F281" s="8" t="s">
        <v>3673</v>
      </c>
      <c r="G281" s="69" t="s">
        <v>2447</v>
      </c>
      <c r="H281" s="10" t="s">
        <v>3674</v>
      </c>
      <c r="I281" s="30"/>
      <c r="J281" s="76" t="s">
        <v>3675</v>
      </c>
      <c r="K281" s="30"/>
      <c r="L281" s="30"/>
      <c r="M281" s="30"/>
      <c r="N281" s="30"/>
      <c r="O281" s="30"/>
      <c r="P281" s="30"/>
      <c r="Q281" s="30"/>
      <c r="R281" s="30"/>
      <c r="S281" s="30"/>
      <c r="T281" s="30"/>
      <c r="U281" s="30"/>
      <c r="V281" s="30"/>
      <c r="W281" s="30"/>
      <c r="X281" s="30"/>
    </row>
    <row r="282">
      <c r="C282" s="18" t="s">
        <v>3676</v>
      </c>
      <c r="D282" s="18"/>
      <c r="E282" s="58"/>
      <c r="F282" s="8" t="s">
        <v>3677</v>
      </c>
      <c r="G282" s="69" t="s">
        <v>2447</v>
      </c>
      <c r="H282" s="10" t="s">
        <v>3678</v>
      </c>
      <c r="I282" s="8" t="s">
        <v>3679</v>
      </c>
      <c r="J282" s="76" t="s">
        <v>3680</v>
      </c>
      <c r="K282" s="30"/>
      <c r="L282" s="30"/>
      <c r="M282" s="30"/>
      <c r="N282" s="30"/>
      <c r="O282" s="30"/>
      <c r="P282" s="30"/>
      <c r="Q282" s="30"/>
      <c r="R282" s="30"/>
      <c r="S282" s="30"/>
      <c r="T282" s="30"/>
      <c r="U282" s="30"/>
      <c r="V282" s="30"/>
      <c r="W282" s="30"/>
      <c r="X282" s="30"/>
    </row>
    <row r="283">
      <c r="A283" s="18" t="s">
        <v>3660</v>
      </c>
      <c r="B283" s="10" t="s">
        <v>3681</v>
      </c>
      <c r="C283" s="58"/>
      <c r="D283" s="58"/>
      <c r="E283" s="58"/>
      <c r="F283" s="8" t="s">
        <v>3682</v>
      </c>
      <c r="G283" s="69" t="s">
        <v>2447</v>
      </c>
      <c r="H283" s="10" t="s">
        <v>3683</v>
      </c>
      <c r="I283" s="30"/>
      <c r="J283" s="71" t="s">
        <v>3684</v>
      </c>
      <c r="K283" s="30"/>
      <c r="L283" s="30"/>
      <c r="M283" s="30"/>
      <c r="N283" s="30"/>
      <c r="O283" s="30"/>
      <c r="P283" s="30"/>
      <c r="Q283" s="30"/>
      <c r="R283" s="30"/>
      <c r="S283" s="30"/>
      <c r="T283" s="30"/>
      <c r="U283" s="30"/>
      <c r="V283" s="30"/>
      <c r="W283" s="30"/>
      <c r="X283" s="30"/>
    </row>
    <row r="284">
      <c r="C284" s="58"/>
      <c r="D284" s="58"/>
      <c r="E284" s="58"/>
      <c r="F284" s="8" t="s">
        <v>3685</v>
      </c>
      <c r="G284" s="69" t="s">
        <v>2447</v>
      </c>
      <c r="H284" s="10" t="s">
        <v>3686</v>
      </c>
      <c r="I284" s="30"/>
      <c r="J284" s="71" t="s">
        <v>3687</v>
      </c>
      <c r="K284" s="30"/>
      <c r="L284" s="30"/>
      <c r="M284" s="30"/>
      <c r="N284" s="30"/>
      <c r="O284" s="30"/>
      <c r="P284" s="30"/>
      <c r="Q284" s="30"/>
      <c r="R284" s="30"/>
      <c r="S284" s="30"/>
      <c r="T284" s="30"/>
      <c r="U284" s="30"/>
      <c r="V284" s="30"/>
      <c r="W284" s="30"/>
      <c r="X284" s="30"/>
    </row>
    <row r="285">
      <c r="C285" s="58"/>
      <c r="D285" s="58"/>
      <c r="E285" s="58"/>
      <c r="F285" s="8" t="s">
        <v>3688</v>
      </c>
      <c r="G285" s="69" t="s">
        <v>2447</v>
      </c>
      <c r="H285" s="10" t="s">
        <v>3689</v>
      </c>
      <c r="I285" s="8" t="s">
        <v>3679</v>
      </c>
      <c r="J285" s="71" t="s">
        <v>3690</v>
      </c>
      <c r="K285" s="30"/>
      <c r="L285" s="30"/>
      <c r="M285" s="30"/>
      <c r="N285" s="30"/>
      <c r="O285" s="30"/>
      <c r="P285" s="30"/>
      <c r="Q285" s="30"/>
      <c r="R285" s="30"/>
      <c r="S285" s="30"/>
      <c r="T285" s="30"/>
      <c r="U285" s="30"/>
      <c r="V285" s="30"/>
      <c r="W285" s="30"/>
      <c r="X285" s="30"/>
    </row>
    <row r="286">
      <c r="A286" s="18" t="s">
        <v>3660</v>
      </c>
      <c r="B286" s="10" t="s">
        <v>3691</v>
      </c>
      <c r="C286" s="30"/>
      <c r="D286" s="30"/>
      <c r="E286" s="18"/>
      <c r="F286" s="99" t="s">
        <v>3692</v>
      </c>
      <c r="G286" s="69" t="s">
        <v>2447</v>
      </c>
      <c r="H286" s="10" t="s">
        <v>3693</v>
      </c>
      <c r="I286" s="30"/>
      <c r="J286" s="71" t="s">
        <v>3694</v>
      </c>
      <c r="K286" s="30"/>
      <c r="L286" s="30"/>
      <c r="M286" s="30"/>
      <c r="N286" s="30"/>
      <c r="O286" s="30"/>
      <c r="P286" s="30"/>
      <c r="Q286" s="30"/>
      <c r="R286" s="30"/>
      <c r="S286" s="30"/>
      <c r="T286" s="30"/>
      <c r="U286" s="30"/>
      <c r="V286" s="30"/>
      <c r="W286" s="30"/>
      <c r="X286" s="30"/>
    </row>
    <row r="287">
      <c r="C287" s="30"/>
      <c r="D287" s="30"/>
      <c r="E287" s="18"/>
      <c r="F287" s="77" t="s">
        <v>3695</v>
      </c>
      <c r="G287" s="69" t="s">
        <v>2447</v>
      </c>
      <c r="H287" s="10" t="s">
        <v>3696</v>
      </c>
      <c r="I287" s="30"/>
      <c r="J287" s="71" t="s">
        <v>3697</v>
      </c>
      <c r="K287" s="30"/>
      <c r="L287" s="30"/>
      <c r="M287" s="30"/>
      <c r="N287" s="30"/>
      <c r="O287" s="30"/>
      <c r="P287" s="30"/>
      <c r="Q287" s="30"/>
      <c r="R287" s="30"/>
      <c r="S287" s="30"/>
      <c r="T287" s="30"/>
      <c r="U287" s="30"/>
      <c r="V287" s="30"/>
      <c r="W287" s="30"/>
      <c r="X287" s="30"/>
    </row>
    <row r="288">
      <c r="C288" s="30"/>
      <c r="D288" s="30"/>
      <c r="E288" s="18"/>
      <c r="F288" s="99" t="s">
        <v>3698</v>
      </c>
      <c r="G288" s="69" t="s">
        <v>2447</v>
      </c>
      <c r="H288" s="10" t="s">
        <v>3699</v>
      </c>
      <c r="I288" s="30"/>
      <c r="J288" s="71" t="s">
        <v>3700</v>
      </c>
      <c r="K288" s="30"/>
      <c r="L288" s="30"/>
      <c r="M288" s="30"/>
      <c r="N288" s="30"/>
      <c r="O288" s="30"/>
      <c r="P288" s="30"/>
      <c r="Q288" s="30"/>
      <c r="R288" s="30"/>
      <c r="S288" s="30"/>
      <c r="T288" s="30"/>
      <c r="U288" s="30"/>
      <c r="V288" s="30"/>
      <c r="W288" s="30"/>
      <c r="X288" s="30"/>
    </row>
    <row r="289">
      <c r="A289" s="18" t="s">
        <v>3660</v>
      </c>
      <c r="B289" s="18" t="s">
        <v>3701</v>
      </c>
      <c r="C289" s="58"/>
      <c r="D289" s="58"/>
      <c r="E289" s="58"/>
      <c r="F289" s="8" t="s">
        <v>3702</v>
      </c>
      <c r="G289" s="69" t="s">
        <v>2447</v>
      </c>
      <c r="H289" s="10" t="s">
        <v>3703</v>
      </c>
      <c r="I289" s="30"/>
      <c r="J289" s="71" t="s">
        <v>3704</v>
      </c>
      <c r="K289" s="30"/>
      <c r="L289" s="30"/>
      <c r="M289" s="30"/>
      <c r="N289" s="30"/>
      <c r="O289" s="30"/>
      <c r="P289" s="30"/>
      <c r="Q289" s="30"/>
      <c r="R289" s="30"/>
      <c r="S289" s="30"/>
      <c r="T289" s="30"/>
      <c r="U289" s="30"/>
      <c r="V289" s="30"/>
      <c r="W289" s="30"/>
      <c r="X289" s="30"/>
    </row>
    <row r="290">
      <c r="C290" s="30"/>
      <c r="D290" s="30"/>
      <c r="E290" s="18"/>
      <c r="F290" s="8" t="s">
        <v>3705</v>
      </c>
      <c r="G290" s="69" t="s">
        <v>2447</v>
      </c>
      <c r="H290" s="10" t="s">
        <v>3706</v>
      </c>
      <c r="I290" s="30"/>
      <c r="J290" s="49" t="s">
        <v>3707</v>
      </c>
      <c r="K290" s="30"/>
      <c r="L290" s="30"/>
      <c r="M290" s="30"/>
      <c r="N290" s="30"/>
      <c r="O290" s="30"/>
      <c r="P290" s="30"/>
      <c r="Q290" s="30"/>
      <c r="R290" s="30"/>
      <c r="S290" s="30"/>
      <c r="T290" s="30"/>
      <c r="U290" s="30"/>
      <c r="V290" s="30"/>
      <c r="W290" s="30"/>
      <c r="X290" s="30"/>
    </row>
    <row r="291">
      <c r="C291" s="30"/>
      <c r="D291" s="30"/>
      <c r="E291" s="18"/>
      <c r="F291" s="8" t="s">
        <v>3708</v>
      </c>
      <c r="G291" s="69" t="s">
        <v>2447</v>
      </c>
      <c r="H291" s="10" t="s">
        <v>3709</v>
      </c>
      <c r="I291" s="30"/>
      <c r="J291" s="49" t="s">
        <v>3710</v>
      </c>
      <c r="K291" s="30"/>
      <c r="L291" s="30"/>
      <c r="M291" s="30"/>
      <c r="N291" s="30"/>
      <c r="O291" s="30"/>
      <c r="P291" s="30"/>
      <c r="Q291" s="30"/>
      <c r="R291" s="30"/>
      <c r="S291" s="30"/>
      <c r="T291" s="30"/>
      <c r="U291" s="30"/>
      <c r="V291" s="30"/>
      <c r="W291" s="30"/>
      <c r="X291" s="30"/>
    </row>
    <row r="292">
      <c r="A292" s="18" t="s">
        <v>3660</v>
      </c>
      <c r="B292" s="18" t="s">
        <v>3711</v>
      </c>
      <c r="C292" s="30"/>
      <c r="D292" s="30"/>
      <c r="E292" s="18"/>
      <c r="F292" s="118" t="s">
        <v>3712</v>
      </c>
      <c r="G292" s="69" t="s">
        <v>2447</v>
      </c>
      <c r="H292" s="10" t="s">
        <v>3713</v>
      </c>
      <c r="I292" s="30"/>
      <c r="J292" s="49" t="s">
        <v>3714</v>
      </c>
      <c r="K292" s="30"/>
      <c r="L292" s="30"/>
      <c r="M292" s="30"/>
      <c r="N292" s="30"/>
      <c r="O292" s="30"/>
      <c r="P292" s="30"/>
      <c r="Q292" s="30"/>
      <c r="R292" s="30"/>
      <c r="S292" s="30"/>
      <c r="T292" s="30"/>
      <c r="U292" s="30"/>
      <c r="V292" s="30"/>
      <c r="W292" s="30"/>
      <c r="X292" s="30"/>
    </row>
    <row r="293">
      <c r="C293" s="113"/>
      <c r="D293" s="113"/>
      <c r="E293" s="113"/>
      <c r="F293" s="118" t="s">
        <v>3715</v>
      </c>
      <c r="G293" s="69" t="s">
        <v>2447</v>
      </c>
      <c r="H293" s="10" t="s">
        <v>3716</v>
      </c>
      <c r="J293" s="49" t="s">
        <v>3717</v>
      </c>
      <c r="K293" s="30"/>
      <c r="L293" s="30"/>
      <c r="M293" s="30"/>
      <c r="N293" s="30"/>
      <c r="O293" s="30"/>
      <c r="P293" s="30"/>
      <c r="Q293" s="30"/>
      <c r="R293" s="30"/>
      <c r="S293" s="30"/>
      <c r="T293" s="30"/>
      <c r="U293" s="30"/>
      <c r="V293" s="30"/>
      <c r="W293" s="30"/>
      <c r="X293" s="30"/>
    </row>
    <row r="294">
      <c r="C294" s="30"/>
      <c r="D294" s="30"/>
      <c r="E294" s="18"/>
      <c r="F294" s="118" t="s">
        <v>3718</v>
      </c>
      <c r="G294" s="69" t="s">
        <v>2447</v>
      </c>
      <c r="H294" s="10" t="s">
        <v>3719</v>
      </c>
      <c r="I294" s="30"/>
      <c r="J294" s="49" t="s">
        <v>3720</v>
      </c>
      <c r="K294" s="30"/>
      <c r="L294" s="30"/>
      <c r="M294" s="30"/>
      <c r="N294" s="30"/>
      <c r="O294" s="30"/>
      <c r="P294" s="30"/>
      <c r="Q294" s="30"/>
      <c r="R294" s="30"/>
      <c r="S294" s="30"/>
      <c r="T294" s="30"/>
      <c r="U294" s="30"/>
      <c r="V294" s="30"/>
      <c r="W294" s="30"/>
      <c r="X294" s="30"/>
    </row>
    <row r="295">
      <c r="A295" s="18" t="s">
        <v>3660</v>
      </c>
      <c r="B295" s="10" t="s">
        <v>3721</v>
      </c>
      <c r="C295" s="30"/>
      <c r="D295" s="30"/>
      <c r="E295" s="18"/>
      <c r="F295" s="118" t="s">
        <v>3722</v>
      </c>
      <c r="G295" s="69" t="s">
        <v>2447</v>
      </c>
      <c r="H295" s="10" t="s">
        <v>3723</v>
      </c>
      <c r="I295" s="30"/>
      <c r="J295" s="49" t="s">
        <v>3724</v>
      </c>
      <c r="K295" s="30"/>
      <c r="L295" s="30"/>
      <c r="M295" s="30"/>
      <c r="N295" s="30"/>
      <c r="O295" s="30"/>
      <c r="P295" s="30"/>
      <c r="Q295" s="30"/>
      <c r="R295" s="30"/>
      <c r="S295" s="30"/>
      <c r="T295" s="30"/>
      <c r="U295" s="30"/>
      <c r="V295" s="30"/>
      <c r="W295" s="30"/>
      <c r="X295" s="30"/>
    </row>
    <row r="296">
      <c r="C296" s="30"/>
      <c r="D296" s="30"/>
      <c r="E296" s="18"/>
      <c r="F296" s="125" t="s">
        <v>3725</v>
      </c>
      <c r="G296" s="69" t="s">
        <v>2447</v>
      </c>
      <c r="H296" s="10" t="s">
        <v>3726</v>
      </c>
      <c r="I296" s="30"/>
      <c r="J296" s="49" t="s">
        <v>3727</v>
      </c>
      <c r="K296" s="30"/>
      <c r="L296" s="30"/>
      <c r="M296" s="30"/>
      <c r="N296" s="30"/>
      <c r="O296" s="30"/>
      <c r="P296" s="30"/>
      <c r="Q296" s="30"/>
      <c r="R296" s="30"/>
      <c r="S296" s="30"/>
      <c r="T296" s="30"/>
      <c r="U296" s="30"/>
      <c r="V296" s="30"/>
      <c r="W296" s="30"/>
      <c r="X296" s="30"/>
    </row>
    <row r="297">
      <c r="C297" s="30"/>
      <c r="D297" s="30"/>
      <c r="E297" s="18"/>
      <c r="F297" s="125" t="s">
        <v>3728</v>
      </c>
      <c r="G297" s="69" t="s">
        <v>2447</v>
      </c>
      <c r="H297" s="10" t="s">
        <v>3729</v>
      </c>
      <c r="I297" s="30"/>
      <c r="J297" s="49" t="s">
        <v>3730</v>
      </c>
      <c r="K297" s="30"/>
      <c r="L297" s="30"/>
      <c r="M297" s="30"/>
      <c r="N297" s="30"/>
      <c r="O297" s="30"/>
      <c r="P297" s="30"/>
      <c r="Q297" s="30"/>
      <c r="R297" s="30"/>
      <c r="S297" s="30"/>
      <c r="T297" s="30"/>
      <c r="U297" s="30"/>
      <c r="V297" s="30"/>
      <c r="W297" s="30"/>
      <c r="X297" s="30"/>
    </row>
    <row r="298">
      <c r="A298" s="30" t="s">
        <v>3731</v>
      </c>
      <c r="B298" s="18" t="s">
        <v>3732</v>
      </c>
      <c r="C298" s="113"/>
      <c r="D298" s="113"/>
      <c r="E298" s="113"/>
      <c r="F298" s="126" t="s">
        <v>3733</v>
      </c>
      <c r="G298" s="69" t="s">
        <v>2447</v>
      </c>
      <c r="H298" s="10" t="s">
        <v>3734</v>
      </c>
      <c r="I298" s="30"/>
      <c r="J298" s="49" t="s">
        <v>3735</v>
      </c>
      <c r="K298" s="30"/>
      <c r="L298" s="30"/>
      <c r="M298" s="30"/>
      <c r="N298" s="30"/>
      <c r="O298" s="30"/>
      <c r="P298" s="30"/>
      <c r="Q298" s="30"/>
      <c r="R298" s="30"/>
      <c r="S298" s="30"/>
      <c r="T298" s="30"/>
      <c r="U298" s="30"/>
      <c r="V298" s="30"/>
      <c r="W298" s="30"/>
      <c r="X298" s="30"/>
    </row>
    <row r="299">
      <c r="A299" s="30" t="s">
        <v>3731</v>
      </c>
      <c r="B299" s="18" t="s">
        <v>3736</v>
      </c>
      <c r="C299" s="113"/>
      <c r="D299" s="113"/>
      <c r="E299" s="113"/>
      <c r="F299" s="126" t="s">
        <v>3737</v>
      </c>
      <c r="G299" s="69" t="s">
        <v>2447</v>
      </c>
      <c r="H299" s="10" t="s">
        <v>3738</v>
      </c>
      <c r="I299" s="8" t="s">
        <v>3739</v>
      </c>
      <c r="J299" s="49" t="s">
        <v>3740</v>
      </c>
      <c r="K299" s="30"/>
      <c r="L299" s="30"/>
      <c r="M299" s="30"/>
      <c r="N299" s="30"/>
      <c r="O299" s="30"/>
      <c r="P299" s="30"/>
      <c r="Q299" s="30"/>
      <c r="R299" s="30"/>
      <c r="S299" s="30"/>
      <c r="T299" s="30"/>
      <c r="U299" s="30"/>
      <c r="V299" s="30"/>
      <c r="W299" s="30"/>
      <c r="X299" s="30"/>
    </row>
    <row r="300">
      <c r="A300" s="30" t="s">
        <v>3731</v>
      </c>
      <c r="B300" s="18" t="s">
        <v>3736</v>
      </c>
      <c r="C300" s="113"/>
      <c r="D300" s="113"/>
      <c r="E300" s="113"/>
      <c r="F300" s="127"/>
      <c r="G300" s="69" t="s">
        <v>2447</v>
      </c>
      <c r="H300" s="10" t="s">
        <v>3741</v>
      </c>
      <c r="I300" s="8" t="s">
        <v>3742</v>
      </c>
      <c r="J300" s="49" t="s">
        <v>3743</v>
      </c>
      <c r="K300" s="30"/>
      <c r="L300" s="30"/>
      <c r="M300" s="30"/>
      <c r="N300" s="30"/>
      <c r="O300" s="30"/>
      <c r="P300" s="30"/>
      <c r="Q300" s="30"/>
      <c r="R300" s="30"/>
      <c r="S300" s="30"/>
      <c r="T300" s="30"/>
      <c r="U300" s="30"/>
      <c r="V300" s="30"/>
      <c r="W300" s="30"/>
      <c r="X300" s="30"/>
    </row>
    <row r="301">
      <c r="A301" s="30" t="s">
        <v>3731</v>
      </c>
      <c r="B301" s="18" t="s">
        <v>3736</v>
      </c>
      <c r="C301" s="113"/>
      <c r="D301" s="113"/>
      <c r="E301" s="113"/>
      <c r="F301" s="127"/>
      <c r="G301" s="69" t="s">
        <v>2447</v>
      </c>
      <c r="H301" s="10" t="s">
        <v>3744</v>
      </c>
      <c r="I301" s="8" t="s">
        <v>3745</v>
      </c>
      <c r="J301" s="49" t="s">
        <v>3746</v>
      </c>
      <c r="K301" s="30"/>
      <c r="L301" s="30"/>
      <c r="M301" s="30"/>
      <c r="N301" s="30"/>
      <c r="O301" s="30"/>
      <c r="P301" s="30"/>
      <c r="Q301" s="30"/>
      <c r="R301" s="30"/>
      <c r="S301" s="30"/>
      <c r="T301" s="30"/>
      <c r="U301" s="30"/>
      <c r="V301" s="30"/>
      <c r="W301" s="30"/>
      <c r="X301" s="30"/>
    </row>
    <row r="302">
      <c r="A302" s="30" t="s">
        <v>3731</v>
      </c>
      <c r="B302" s="18" t="s">
        <v>3747</v>
      </c>
      <c r="C302" s="113"/>
      <c r="D302" s="113"/>
      <c r="E302" s="113"/>
      <c r="F302" s="126" t="s">
        <v>3748</v>
      </c>
      <c r="G302" s="10" t="s">
        <v>2447</v>
      </c>
      <c r="H302" s="10" t="s">
        <v>3749</v>
      </c>
      <c r="I302" s="30"/>
      <c r="J302" s="49" t="s">
        <v>3750</v>
      </c>
      <c r="K302" s="30"/>
      <c r="L302" s="30"/>
      <c r="M302" s="30"/>
      <c r="N302" s="30"/>
      <c r="O302" s="30"/>
      <c r="P302" s="30"/>
      <c r="Q302" s="30"/>
      <c r="R302" s="30"/>
      <c r="S302" s="30"/>
      <c r="T302" s="30"/>
      <c r="U302" s="30"/>
      <c r="V302" s="30"/>
      <c r="W302" s="30"/>
      <c r="X302" s="30"/>
    </row>
    <row r="303">
      <c r="A303" s="30" t="s">
        <v>3731</v>
      </c>
      <c r="B303" s="18" t="s">
        <v>3751</v>
      </c>
      <c r="C303" s="113"/>
      <c r="D303" s="113"/>
      <c r="E303" s="128"/>
      <c r="F303" s="126" t="s">
        <v>3752</v>
      </c>
      <c r="G303" s="10" t="s">
        <v>2447</v>
      </c>
      <c r="H303" s="10" t="s">
        <v>3753</v>
      </c>
      <c r="I303" s="30"/>
      <c r="J303" s="49" t="s">
        <v>3754</v>
      </c>
      <c r="K303" s="30"/>
      <c r="L303" s="30"/>
      <c r="M303" s="30"/>
      <c r="N303" s="30"/>
      <c r="O303" s="30"/>
      <c r="P303" s="30"/>
      <c r="Q303" s="30"/>
      <c r="R303" s="30"/>
      <c r="S303" s="30"/>
      <c r="T303" s="30"/>
      <c r="U303" s="30"/>
      <c r="V303" s="30"/>
      <c r="W303" s="30"/>
      <c r="X303" s="30"/>
    </row>
    <row r="304">
      <c r="A304" s="30" t="s">
        <v>3731</v>
      </c>
      <c r="B304" s="18" t="s">
        <v>3755</v>
      </c>
      <c r="C304" s="113"/>
      <c r="D304" s="113"/>
      <c r="E304" s="113"/>
      <c r="F304" s="129" t="s">
        <v>3756</v>
      </c>
      <c r="G304" s="10" t="s">
        <v>2447</v>
      </c>
      <c r="H304" s="10" t="s">
        <v>3757</v>
      </c>
      <c r="I304" s="30"/>
      <c r="J304" s="49" t="s">
        <v>3758</v>
      </c>
      <c r="K304" s="30"/>
      <c r="L304" s="30"/>
      <c r="M304" s="30"/>
      <c r="N304" s="30"/>
      <c r="O304" s="30"/>
      <c r="P304" s="30"/>
      <c r="Q304" s="30"/>
      <c r="R304" s="30"/>
      <c r="S304" s="30"/>
      <c r="T304" s="30"/>
      <c r="U304" s="30"/>
      <c r="V304" s="30"/>
      <c r="W304" s="30"/>
      <c r="X304" s="30"/>
    </row>
    <row r="305">
      <c r="A305" s="6" t="s">
        <v>2704</v>
      </c>
      <c r="B305" s="6" t="s">
        <v>1065</v>
      </c>
      <c r="C305" s="30"/>
      <c r="D305" s="9"/>
      <c r="E305" s="10" t="s">
        <v>1100</v>
      </c>
      <c r="F305" s="36" t="s">
        <v>3759</v>
      </c>
      <c r="G305" s="10" t="s">
        <v>2447</v>
      </c>
      <c r="H305" s="10" t="s">
        <v>3760</v>
      </c>
      <c r="I305" s="30"/>
      <c r="J305" s="49" t="s">
        <v>3761</v>
      </c>
      <c r="K305" s="30"/>
      <c r="L305" s="30"/>
      <c r="M305" s="30"/>
      <c r="N305" s="30"/>
      <c r="O305" s="30"/>
      <c r="P305" s="30"/>
      <c r="Q305" s="30"/>
      <c r="R305" s="30"/>
      <c r="S305" s="30"/>
      <c r="T305" s="30"/>
      <c r="U305" s="30"/>
      <c r="V305" s="30"/>
      <c r="W305" s="30"/>
      <c r="X305" s="30"/>
    </row>
    <row r="306">
      <c r="A306" s="6" t="s">
        <v>2704</v>
      </c>
      <c r="B306" s="6" t="s">
        <v>1065</v>
      </c>
      <c r="C306" s="30"/>
      <c r="D306" s="9"/>
      <c r="E306" s="10" t="s">
        <v>1100</v>
      </c>
      <c r="F306" s="36" t="s">
        <v>3759</v>
      </c>
      <c r="G306" s="10" t="s">
        <v>2447</v>
      </c>
      <c r="H306" s="10" t="s">
        <v>3762</v>
      </c>
      <c r="I306" s="30"/>
      <c r="J306" s="49" t="s">
        <v>3763</v>
      </c>
      <c r="K306" s="30"/>
      <c r="L306" s="30"/>
      <c r="M306" s="30"/>
      <c r="N306" s="30"/>
      <c r="O306" s="30"/>
      <c r="P306" s="30"/>
      <c r="Q306" s="30"/>
      <c r="R306" s="30"/>
      <c r="S306" s="30"/>
      <c r="T306" s="30"/>
      <c r="U306" s="30"/>
      <c r="V306" s="30"/>
      <c r="W306" s="30"/>
      <c r="X306" s="30"/>
    </row>
    <row r="307">
      <c r="A307" s="6" t="s">
        <v>2704</v>
      </c>
      <c r="B307" s="6" t="s">
        <v>1065</v>
      </c>
      <c r="C307" s="30"/>
      <c r="D307" s="9"/>
      <c r="E307" s="10" t="s">
        <v>1100</v>
      </c>
      <c r="F307" s="36" t="s">
        <v>3759</v>
      </c>
      <c r="G307" s="10" t="s">
        <v>2447</v>
      </c>
      <c r="H307" s="10" t="s">
        <v>3764</v>
      </c>
      <c r="I307" s="30"/>
      <c r="J307" s="49" t="s">
        <v>3765</v>
      </c>
      <c r="K307" s="30"/>
      <c r="L307" s="30"/>
      <c r="M307" s="30"/>
      <c r="N307" s="30"/>
      <c r="O307" s="30"/>
      <c r="P307" s="30"/>
      <c r="Q307" s="30"/>
      <c r="R307" s="30"/>
      <c r="S307" s="30"/>
      <c r="T307" s="30"/>
      <c r="U307" s="30"/>
      <c r="V307" s="30"/>
      <c r="W307" s="30"/>
      <c r="X307" s="30"/>
    </row>
    <row r="308">
      <c r="A308" s="6" t="s">
        <v>2704</v>
      </c>
      <c r="B308" s="6" t="s">
        <v>1065</v>
      </c>
      <c r="C308" s="30"/>
      <c r="D308" s="9"/>
      <c r="E308" s="10" t="s">
        <v>1100</v>
      </c>
      <c r="F308" s="36" t="s">
        <v>3759</v>
      </c>
      <c r="G308" s="10" t="s">
        <v>2447</v>
      </c>
      <c r="H308" s="10" t="s">
        <v>3766</v>
      </c>
      <c r="I308" s="30"/>
      <c r="J308" s="49" t="s">
        <v>3767</v>
      </c>
      <c r="K308" s="30"/>
      <c r="L308" s="30"/>
      <c r="M308" s="30"/>
      <c r="N308" s="30"/>
      <c r="O308" s="30"/>
      <c r="P308" s="30"/>
      <c r="Q308" s="30"/>
      <c r="R308" s="30"/>
      <c r="S308" s="30"/>
      <c r="T308" s="30"/>
      <c r="U308" s="30"/>
      <c r="V308" s="30"/>
      <c r="W308" s="30"/>
      <c r="X308" s="30"/>
    </row>
    <row r="309">
      <c r="A309" s="6" t="s">
        <v>2704</v>
      </c>
      <c r="B309" s="6" t="s">
        <v>1065</v>
      </c>
      <c r="C309" s="30"/>
      <c r="D309" s="9"/>
      <c r="E309" s="10" t="s">
        <v>1100</v>
      </c>
      <c r="F309" s="36" t="s">
        <v>3759</v>
      </c>
      <c r="G309" s="10" t="s">
        <v>2447</v>
      </c>
      <c r="H309" s="10" t="s">
        <v>3768</v>
      </c>
      <c r="I309" s="30"/>
      <c r="J309" s="49" t="s">
        <v>3769</v>
      </c>
      <c r="K309" s="30"/>
      <c r="L309" s="30"/>
      <c r="M309" s="30"/>
      <c r="N309" s="30"/>
      <c r="O309" s="30"/>
      <c r="P309" s="30"/>
      <c r="Q309" s="30"/>
      <c r="R309" s="30"/>
      <c r="S309" s="30"/>
      <c r="T309" s="30"/>
      <c r="U309" s="30"/>
      <c r="V309" s="30"/>
      <c r="W309" s="30"/>
      <c r="X309" s="30"/>
    </row>
    <row r="310">
      <c r="A310" s="10" t="s">
        <v>3770</v>
      </c>
      <c r="B310" s="10" t="s">
        <v>693</v>
      </c>
      <c r="C310" s="30"/>
      <c r="D310" s="30"/>
      <c r="E310" s="18"/>
      <c r="F310" s="8" t="s">
        <v>3771</v>
      </c>
      <c r="G310" s="10" t="s">
        <v>2447</v>
      </c>
      <c r="H310" s="10" t="s">
        <v>3772</v>
      </c>
      <c r="I310" s="30"/>
      <c r="J310" s="74" t="s">
        <v>3773</v>
      </c>
      <c r="K310" s="30"/>
      <c r="L310" s="30"/>
      <c r="M310" s="30"/>
      <c r="N310" s="30"/>
      <c r="O310" s="30"/>
      <c r="P310" s="30"/>
      <c r="Q310" s="30"/>
      <c r="R310" s="30"/>
      <c r="S310" s="30"/>
      <c r="T310" s="30"/>
      <c r="U310" s="30"/>
      <c r="V310" s="30"/>
      <c r="W310" s="30"/>
      <c r="X310" s="30"/>
    </row>
    <row r="311">
      <c r="A311" s="10" t="s">
        <v>3226</v>
      </c>
      <c r="B311" s="10" t="s">
        <v>693</v>
      </c>
      <c r="C311" s="30"/>
      <c r="D311" s="30"/>
      <c r="E311" s="18"/>
      <c r="F311" s="8" t="s">
        <v>3774</v>
      </c>
      <c r="G311" s="10" t="s">
        <v>2447</v>
      </c>
      <c r="H311" s="10" t="s">
        <v>3775</v>
      </c>
      <c r="I311" s="30"/>
      <c r="J311" s="74" t="s">
        <v>3776</v>
      </c>
      <c r="K311" s="30"/>
      <c r="L311" s="30"/>
      <c r="M311" s="30"/>
      <c r="N311" s="30"/>
      <c r="O311" s="30"/>
      <c r="P311" s="30"/>
      <c r="Q311" s="30"/>
      <c r="R311" s="30"/>
      <c r="S311" s="30"/>
      <c r="T311" s="30"/>
      <c r="U311" s="30"/>
      <c r="V311" s="30"/>
      <c r="W311" s="30"/>
      <c r="X311" s="30"/>
    </row>
    <row r="312">
      <c r="A312" s="10" t="s">
        <v>3777</v>
      </c>
      <c r="B312" s="10" t="s">
        <v>693</v>
      </c>
      <c r="C312" s="30"/>
      <c r="D312" s="30"/>
      <c r="E312" s="18"/>
      <c r="F312" s="8" t="s">
        <v>3778</v>
      </c>
      <c r="G312" s="10" t="s">
        <v>2447</v>
      </c>
      <c r="H312" s="10" t="s">
        <v>3779</v>
      </c>
      <c r="I312" s="30"/>
      <c r="J312" s="74" t="s">
        <v>3780</v>
      </c>
      <c r="K312" s="30"/>
      <c r="L312" s="30"/>
      <c r="M312" s="30"/>
      <c r="N312" s="30"/>
      <c r="O312" s="30"/>
      <c r="P312" s="30"/>
      <c r="Q312" s="30"/>
      <c r="R312" s="30"/>
      <c r="S312" s="30"/>
      <c r="T312" s="30"/>
      <c r="U312" s="30"/>
      <c r="V312" s="30"/>
      <c r="W312" s="30"/>
      <c r="X312" s="30"/>
    </row>
    <row r="313">
      <c r="A313" s="10" t="s">
        <v>3781</v>
      </c>
      <c r="B313" s="10" t="s">
        <v>693</v>
      </c>
      <c r="C313" s="30"/>
      <c r="D313" s="30"/>
      <c r="E313" s="18"/>
      <c r="F313" s="8" t="s">
        <v>3782</v>
      </c>
      <c r="G313" s="10" t="s">
        <v>2447</v>
      </c>
      <c r="H313" s="10" t="s">
        <v>3783</v>
      </c>
      <c r="I313" s="30"/>
      <c r="J313" s="74" t="s">
        <v>3784</v>
      </c>
      <c r="K313" s="30"/>
      <c r="L313" s="30"/>
      <c r="M313" s="30"/>
      <c r="N313" s="30"/>
      <c r="O313" s="30"/>
      <c r="P313" s="30"/>
      <c r="Q313" s="30"/>
      <c r="R313" s="30"/>
      <c r="S313" s="30"/>
      <c r="T313" s="30"/>
      <c r="U313" s="30"/>
      <c r="V313" s="30"/>
      <c r="W313" s="30"/>
      <c r="X313" s="30"/>
    </row>
    <row r="314">
      <c r="A314" s="10" t="s">
        <v>3785</v>
      </c>
      <c r="B314" s="10" t="s">
        <v>693</v>
      </c>
      <c r="C314" s="30"/>
      <c r="D314" s="30"/>
      <c r="E314" s="18"/>
      <c r="F314" s="8" t="s">
        <v>3786</v>
      </c>
      <c r="G314" s="10" t="s">
        <v>2447</v>
      </c>
      <c r="H314" s="10" t="s">
        <v>3787</v>
      </c>
      <c r="I314" s="30"/>
      <c r="J314" s="74" t="s">
        <v>3788</v>
      </c>
      <c r="K314" s="30"/>
      <c r="L314" s="30"/>
      <c r="M314" s="30"/>
      <c r="N314" s="30"/>
      <c r="O314" s="30"/>
      <c r="P314" s="30"/>
      <c r="Q314" s="30"/>
      <c r="R314" s="30"/>
      <c r="S314" s="30"/>
      <c r="T314" s="30"/>
      <c r="U314" s="30"/>
      <c r="V314" s="30"/>
      <c r="W314" s="30"/>
      <c r="X314" s="30"/>
    </row>
    <row r="315">
      <c r="A315" s="10" t="s">
        <v>3789</v>
      </c>
      <c r="B315" s="10" t="s">
        <v>693</v>
      </c>
      <c r="C315" s="30"/>
      <c r="D315" s="30"/>
      <c r="E315" s="18"/>
      <c r="F315" s="8" t="s">
        <v>3790</v>
      </c>
      <c r="G315" s="10" t="s">
        <v>2447</v>
      </c>
      <c r="H315" s="10" t="s">
        <v>3791</v>
      </c>
      <c r="I315" s="30"/>
      <c r="J315" s="74" t="s">
        <v>3792</v>
      </c>
      <c r="K315" s="30"/>
      <c r="L315" s="30"/>
      <c r="M315" s="30"/>
      <c r="N315" s="30"/>
      <c r="O315" s="30"/>
      <c r="P315" s="30"/>
      <c r="Q315" s="30"/>
      <c r="R315" s="30"/>
      <c r="S315" s="30"/>
      <c r="T315" s="30"/>
      <c r="U315" s="30"/>
      <c r="V315" s="30"/>
      <c r="W315" s="30"/>
      <c r="X315" s="30"/>
    </row>
    <row r="316">
      <c r="A316" s="10" t="s">
        <v>2604</v>
      </c>
      <c r="B316" s="10" t="s">
        <v>1733</v>
      </c>
      <c r="C316" s="30"/>
      <c r="D316" s="30"/>
      <c r="E316" s="18"/>
      <c r="F316" s="37" t="s">
        <v>3793</v>
      </c>
      <c r="G316" s="10" t="s">
        <v>2447</v>
      </c>
      <c r="H316" s="10" t="s">
        <v>3794</v>
      </c>
      <c r="I316" s="8"/>
      <c r="J316" s="49" t="s">
        <v>3795</v>
      </c>
      <c r="K316" s="30"/>
      <c r="L316" s="30"/>
      <c r="M316" s="30"/>
      <c r="N316" s="30"/>
      <c r="O316" s="30"/>
      <c r="P316" s="30"/>
      <c r="Q316" s="30"/>
      <c r="R316" s="30"/>
      <c r="S316" s="30"/>
      <c r="T316" s="30"/>
      <c r="U316" s="30"/>
      <c r="V316" s="30"/>
      <c r="W316" s="30"/>
      <c r="X316" s="30"/>
    </row>
    <row r="317">
      <c r="A317" s="10" t="s">
        <v>2604</v>
      </c>
      <c r="B317" s="10" t="s">
        <v>1733</v>
      </c>
      <c r="C317" s="30"/>
      <c r="D317" s="30"/>
      <c r="E317" s="18"/>
      <c r="F317" s="37" t="s">
        <v>3796</v>
      </c>
      <c r="G317" s="10" t="s">
        <v>2447</v>
      </c>
      <c r="H317" s="10" t="s">
        <v>3797</v>
      </c>
      <c r="I317" s="49" t="s">
        <v>3798</v>
      </c>
      <c r="J317" s="74" t="s">
        <v>3799</v>
      </c>
      <c r="K317" s="30"/>
      <c r="L317" s="30"/>
      <c r="M317" s="30"/>
      <c r="N317" s="30"/>
      <c r="O317" s="30"/>
      <c r="P317" s="30"/>
      <c r="Q317" s="30"/>
      <c r="R317" s="30"/>
      <c r="S317" s="30"/>
      <c r="T317" s="30"/>
      <c r="U317" s="30"/>
      <c r="V317" s="30"/>
      <c r="W317" s="30"/>
      <c r="X317" s="30"/>
    </row>
    <row r="318">
      <c r="A318" s="10" t="s">
        <v>3800</v>
      </c>
      <c r="B318" s="10" t="s">
        <v>1733</v>
      </c>
      <c r="C318" s="30"/>
      <c r="D318" s="30"/>
      <c r="E318" s="18"/>
      <c r="F318" s="37" t="s">
        <v>3801</v>
      </c>
      <c r="G318" s="10" t="s">
        <v>2447</v>
      </c>
      <c r="H318" s="10" t="s">
        <v>3802</v>
      </c>
      <c r="I318" s="8"/>
      <c r="J318" s="74" t="s">
        <v>3803</v>
      </c>
      <c r="K318" s="30"/>
      <c r="L318" s="30"/>
      <c r="M318" s="30"/>
      <c r="N318" s="30"/>
      <c r="O318" s="30"/>
      <c r="P318" s="30"/>
      <c r="Q318" s="30"/>
      <c r="R318" s="30"/>
      <c r="S318" s="30"/>
      <c r="T318" s="30"/>
      <c r="U318" s="30"/>
      <c r="V318" s="30"/>
      <c r="W318" s="30"/>
      <c r="X318" s="30"/>
    </row>
    <row r="319">
      <c r="A319" s="10" t="s">
        <v>3804</v>
      </c>
      <c r="B319" s="10" t="s">
        <v>1733</v>
      </c>
      <c r="C319" s="30"/>
      <c r="D319" s="30"/>
      <c r="E319" s="18"/>
      <c r="F319" s="37" t="s">
        <v>3805</v>
      </c>
      <c r="G319" s="10" t="s">
        <v>2447</v>
      </c>
      <c r="H319" s="10" t="s">
        <v>3806</v>
      </c>
      <c r="I319" s="8"/>
      <c r="J319" s="74" t="s">
        <v>3807</v>
      </c>
      <c r="K319" s="30"/>
      <c r="L319" s="30"/>
      <c r="M319" s="30"/>
      <c r="N319" s="30"/>
      <c r="O319" s="30"/>
      <c r="P319" s="30"/>
      <c r="Q319" s="30"/>
      <c r="R319" s="30"/>
      <c r="S319" s="30"/>
      <c r="T319" s="30"/>
      <c r="U319" s="30"/>
      <c r="V319" s="30"/>
      <c r="W319" s="30"/>
      <c r="X319" s="30"/>
    </row>
    <row r="320">
      <c r="A320" s="10" t="s">
        <v>3808</v>
      </c>
      <c r="B320" s="10" t="s">
        <v>1733</v>
      </c>
      <c r="C320" s="30"/>
      <c r="D320" s="30"/>
      <c r="E320" s="18"/>
      <c r="F320" s="8" t="s">
        <v>3809</v>
      </c>
      <c r="G320" s="10" t="s">
        <v>2447</v>
      </c>
      <c r="H320" s="10" t="s">
        <v>3810</v>
      </c>
      <c r="I320" s="8" t="s">
        <v>3811</v>
      </c>
      <c r="J320" s="74" t="s">
        <v>3812</v>
      </c>
      <c r="K320" s="30"/>
      <c r="L320" s="30"/>
      <c r="M320" s="30"/>
      <c r="N320" s="30"/>
      <c r="O320" s="30"/>
      <c r="P320" s="30"/>
      <c r="Q320" s="30"/>
      <c r="R320" s="30"/>
      <c r="S320" s="30"/>
      <c r="T320" s="30"/>
      <c r="U320" s="30"/>
      <c r="V320" s="30"/>
      <c r="W320" s="30"/>
      <c r="X320" s="30"/>
    </row>
    <row r="321">
      <c r="A321" s="10" t="s">
        <v>3813</v>
      </c>
      <c r="B321" s="10" t="s">
        <v>2206</v>
      </c>
      <c r="C321" s="30"/>
      <c r="D321" s="30"/>
      <c r="E321" s="18"/>
      <c r="F321" s="8" t="s">
        <v>3814</v>
      </c>
      <c r="G321" s="10" t="s">
        <v>2447</v>
      </c>
      <c r="H321" s="10" t="s">
        <v>3815</v>
      </c>
      <c r="I321" s="30"/>
      <c r="J321" s="74" t="s">
        <v>3816</v>
      </c>
      <c r="K321" s="30"/>
      <c r="L321" s="30"/>
      <c r="M321" s="30"/>
      <c r="N321" s="30"/>
      <c r="O321" s="30"/>
      <c r="P321" s="30"/>
      <c r="Q321" s="30"/>
      <c r="R321" s="30"/>
      <c r="S321" s="30"/>
      <c r="T321" s="30"/>
      <c r="U321" s="30"/>
      <c r="V321" s="30"/>
      <c r="W321" s="30"/>
      <c r="X321" s="30"/>
    </row>
    <row r="322">
      <c r="A322" s="10" t="s">
        <v>3813</v>
      </c>
      <c r="B322" s="10" t="s">
        <v>2206</v>
      </c>
      <c r="C322" s="30"/>
      <c r="D322" s="30"/>
      <c r="E322" s="18"/>
      <c r="F322" s="8" t="s">
        <v>3817</v>
      </c>
      <c r="G322" s="10" t="s">
        <v>2447</v>
      </c>
      <c r="H322" s="10" t="s">
        <v>3818</v>
      </c>
      <c r="I322" s="30"/>
      <c r="J322" s="74" t="s">
        <v>3819</v>
      </c>
      <c r="K322" s="30"/>
      <c r="L322" s="30"/>
      <c r="M322" s="30"/>
      <c r="N322" s="30"/>
      <c r="O322" s="30"/>
      <c r="P322" s="30"/>
      <c r="Q322" s="30"/>
      <c r="R322" s="30"/>
      <c r="S322" s="30"/>
      <c r="T322" s="30"/>
      <c r="U322" s="30"/>
      <c r="V322" s="30"/>
      <c r="W322" s="30"/>
      <c r="X322" s="30"/>
    </row>
    <row r="323">
      <c r="A323" s="10" t="s">
        <v>3813</v>
      </c>
      <c r="B323" s="10" t="s">
        <v>2206</v>
      </c>
      <c r="C323" s="30"/>
      <c r="D323" s="30"/>
      <c r="E323" s="18"/>
      <c r="F323" s="8" t="s">
        <v>3820</v>
      </c>
      <c r="G323" s="10" t="s">
        <v>2447</v>
      </c>
      <c r="H323" s="10" t="s">
        <v>3821</v>
      </c>
      <c r="I323" s="30"/>
      <c r="J323" s="74" t="s">
        <v>3822</v>
      </c>
      <c r="K323" s="30"/>
      <c r="L323" s="30"/>
      <c r="M323" s="30"/>
      <c r="N323" s="30"/>
      <c r="O323" s="30"/>
      <c r="P323" s="30"/>
      <c r="Q323" s="30"/>
      <c r="R323" s="30"/>
      <c r="S323" s="30"/>
      <c r="T323" s="30"/>
      <c r="U323" s="30"/>
      <c r="V323" s="30"/>
      <c r="W323" s="30"/>
      <c r="X323" s="30"/>
    </row>
    <row r="324">
      <c r="A324" s="10" t="s">
        <v>3823</v>
      </c>
      <c r="B324" s="10" t="s">
        <v>2393</v>
      </c>
      <c r="C324" s="30"/>
      <c r="D324" s="30"/>
      <c r="E324" s="18"/>
      <c r="F324" s="8" t="s">
        <v>3824</v>
      </c>
      <c r="G324" s="10" t="s">
        <v>2447</v>
      </c>
      <c r="H324" s="10" t="s">
        <v>3825</v>
      </c>
      <c r="I324" s="30"/>
      <c r="J324" s="74" t="s">
        <v>3826</v>
      </c>
      <c r="K324" s="30"/>
      <c r="L324" s="30"/>
      <c r="M324" s="30"/>
      <c r="N324" s="30"/>
      <c r="O324" s="30"/>
      <c r="P324" s="30"/>
      <c r="Q324" s="30"/>
      <c r="R324" s="30"/>
      <c r="S324" s="30"/>
      <c r="T324" s="30"/>
      <c r="U324" s="30"/>
      <c r="V324" s="30"/>
      <c r="W324" s="30"/>
      <c r="X324" s="30"/>
    </row>
    <row r="325">
      <c r="A325" s="10" t="s">
        <v>3827</v>
      </c>
      <c r="B325" s="10" t="s">
        <v>819</v>
      </c>
      <c r="C325" s="30"/>
      <c r="D325" s="30"/>
      <c r="E325" s="18"/>
      <c r="F325" s="8" t="s">
        <v>3828</v>
      </c>
      <c r="G325" s="10" t="s">
        <v>2447</v>
      </c>
      <c r="H325" s="10" t="s">
        <v>3829</v>
      </c>
      <c r="I325" s="30"/>
      <c r="J325" s="74" t="s">
        <v>3830</v>
      </c>
      <c r="K325" s="30"/>
      <c r="L325" s="30"/>
      <c r="M325" s="30"/>
      <c r="N325" s="30"/>
      <c r="O325" s="30"/>
      <c r="P325" s="30"/>
      <c r="Q325" s="30"/>
      <c r="R325" s="30"/>
      <c r="S325" s="30"/>
      <c r="T325" s="30"/>
      <c r="U325" s="30"/>
      <c r="V325" s="30"/>
      <c r="W325" s="30"/>
      <c r="X325" s="30"/>
    </row>
    <row r="326">
      <c r="A326" s="10" t="s">
        <v>3831</v>
      </c>
      <c r="B326" s="10" t="s">
        <v>1128</v>
      </c>
      <c r="C326" s="30"/>
      <c r="D326" s="30"/>
      <c r="E326" s="18"/>
      <c r="F326" s="8" t="s">
        <v>3832</v>
      </c>
      <c r="G326" s="10" t="s">
        <v>2447</v>
      </c>
      <c r="H326" s="10" t="s">
        <v>3833</v>
      </c>
      <c r="I326" s="30"/>
      <c r="J326" s="74" t="s">
        <v>3834</v>
      </c>
      <c r="K326" s="30"/>
      <c r="L326" s="30"/>
      <c r="M326" s="30"/>
      <c r="N326" s="30"/>
      <c r="O326" s="30"/>
      <c r="P326" s="30"/>
      <c r="Q326" s="30"/>
      <c r="R326" s="30"/>
      <c r="S326" s="30"/>
      <c r="T326" s="30"/>
      <c r="U326" s="30"/>
      <c r="V326" s="30"/>
      <c r="W326" s="30"/>
      <c r="X326" s="30"/>
    </row>
    <row r="327">
      <c r="A327" s="10" t="s">
        <v>3835</v>
      </c>
      <c r="B327" s="10" t="s">
        <v>1705</v>
      </c>
      <c r="C327" s="30"/>
      <c r="D327" s="30"/>
      <c r="E327" s="18"/>
      <c r="F327" s="8" t="s">
        <v>3836</v>
      </c>
      <c r="G327" s="10" t="s">
        <v>2447</v>
      </c>
      <c r="H327" s="10" t="s">
        <v>3837</v>
      </c>
      <c r="I327" s="30"/>
      <c r="J327" s="74" t="s">
        <v>3838</v>
      </c>
      <c r="K327" s="30"/>
      <c r="L327" s="30"/>
      <c r="M327" s="30"/>
      <c r="N327" s="30"/>
      <c r="O327" s="30"/>
      <c r="P327" s="30"/>
      <c r="Q327" s="30"/>
      <c r="R327" s="30"/>
      <c r="S327" s="30"/>
      <c r="T327" s="30"/>
      <c r="U327" s="30"/>
      <c r="V327" s="30"/>
      <c r="W327" s="30"/>
      <c r="X327" s="30"/>
    </row>
    <row r="328">
      <c r="A328" s="10" t="s">
        <v>3835</v>
      </c>
      <c r="B328" s="10" t="s">
        <v>1705</v>
      </c>
      <c r="C328" s="30"/>
      <c r="D328" s="30"/>
      <c r="E328" s="18"/>
      <c r="F328" s="8" t="s">
        <v>3839</v>
      </c>
      <c r="G328" s="10" t="s">
        <v>2447</v>
      </c>
      <c r="H328" s="10" t="s">
        <v>3840</v>
      </c>
      <c r="I328" s="30"/>
      <c r="J328" s="74" t="s">
        <v>3841</v>
      </c>
      <c r="K328" s="30"/>
      <c r="L328" s="30"/>
      <c r="M328" s="30"/>
      <c r="N328" s="30"/>
      <c r="O328" s="30"/>
      <c r="P328" s="30"/>
      <c r="Q328" s="30"/>
      <c r="R328" s="30"/>
      <c r="S328" s="30"/>
      <c r="T328" s="30"/>
      <c r="U328" s="30"/>
      <c r="V328" s="30"/>
      <c r="W328" s="30"/>
      <c r="X328" s="30"/>
    </row>
    <row r="329">
      <c r="A329" s="10" t="s">
        <v>3835</v>
      </c>
      <c r="B329" s="10" t="s">
        <v>1705</v>
      </c>
      <c r="C329" s="30"/>
      <c r="D329" s="30"/>
      <c r="E329" s="18"/>
      <c r="F329" s="8" t="s">
        <v>3842</v>
      </c>
      <c r="G329" s="10" t="s">
        <v>2447</v>
      </c>
      <c r="H329" s="10" t="s">
        <v>3843</v>
      </c>
      <c r="I329" s="30"/>
      <c r="J329" s="74" t="s">
        <v>3844</v>
      </c>
      <c r="K329" s="30"/>
      <c r="L329" s="30"/>
      <c r="M329" s="30"/>
      <c r="N329" s="30"/>
      <c r="O329" s="30"/>
      <c r="P329" s="30"/>
      <c r="Q329" s="30"/>
      <c r="R329" s="30"/>
      <c r="S329" s="30"/>
      <c r="T329" s="30"/>
      <c r="U329" s="30"/>
      <c r="V329" s="30"/>
      <c r="W329" s="30"/>
      <c r="X329" s="30"/>
    </row>
    <row r="330">
      <c r="A330" s="10" t="s">
        <v>3835</v>
      </c>
      <c r="B330" s="10" t="s">
        <v>1705</v>
      </c>
      <c r="C330" s="30"/>
      <c r="D330" s="30"/>
      <c r="E330" s="18"/>
      <c r="F330" s="8" t="s">
        <v>3845</v>
      </c>
      <c r="G330" s="10" t="s">
        <v>2447</v>
      </c>
      <c r="H330" s="10" t="s">
        <v>3846</v>
      </c>
      <c r="I330" s="30"/>
      <c r="J330" s="74" t="s">
        <v>3847</v>
      </c>
      <c r="K330" s="30"/>
      <c r="L330" s="30"/>
      <c r="M330" s="30"/>
      <c r="N330" s="30"/>
      <c r="O330" s="30"/>
      <c r="P330" s="30"/>
      <c r="Q330" s="30"/>
      <c r="R330" s="30"/>
      <c r="S330" s="30"/>
      <c r="T330" s="30"/>
      <c r="U330" s="30"/>
      <c r="V330" s="30"/>
      <c r="W330" s="30"/>
      <c r="X330" s="30"/>
    </row>
    <row r="331">
      <c r="A331" s="10" t="s">
        <v>3835</v>
      </c>
      <c r="B331" s="10" t="s">
        <v>1705</v>
      </c>
      <c r="C331" s="30"/>
      <c r="D331" s="30"/>
      <c r="E331" s="18"/>
      <c r="F331" s="8" t="s">
        <v>3848</v>
      </c>
      <c r="G331" s="10" t="s">
        <v>2447</v>
      </c>
      <c r="H331" s="10" t="s">
        <v>3849</v>
      </c>
      <c r="I331" s="30"/>
      <c r="J331" s="74" t="s">
        <v>3850</v>
      </c>
      <c r="K331" s="30"/>
      <c r="L331" s="30"/>
      <c r="M331" s="30"/>
      <c r="N331" s="30"/>
      <c r="O331" s="30"/>
      <c r="P331" s="30"/>
      <c r="Q331" s="30"/>
      <c r="R331" s="30"/>
      <c r="S331" s="30"/>
      <c r="T331" s="30"/>
      <c r="U331" s="30"/>
      <c r="V331" s="30"/>
      <c r="W331" s="30"/>
      <c r="X331" s="30"/>
    </row>
    <row r="332">
      <c r="A332" s="10" t="s">
        <v>3835</v>
      </c>
      <c r="B332" s="10" t="s">
        <v>1705</v>
      </c>
      <c r="C332" s="30"/>
      <c r="D332" s="30"/>
      <c r="E332" s="18"/>
      <c r="F332" s="8" t="s">
        <v>3851</v>
      </c>
      <c r="G332" s="10" t="s">
        <v>2447</v>
      </c>
      <c r="H332" s="10" t="s">
        <v>3852</v>
      </c>
      <c r="I332" s="30"/>
      <c r="J332" s="74" t="s">
        <v>3853</v>
      </c>
      <c r="K332" s="30"/>
      <c r="L332" s="30"/>
      <c r="M332" s="30"/>
      <c r="N332" s="30"/>
      <c r="O332" s="30"/>
      <c r="P332" s="30"/>
      <c r="Q332" s="30"/>
      <c r="R332" s="30"/>
      <c r="S332" s="30"/>
      <c r="T332" s="30"/>
      <c r="U332" s="30"/>
      <c r="V332" s="30"/>
      <c r="W332" s="30"/>
      <c r="X332" s="30"/>
    </row>
    <row r="333">
      <c r="A333" s="10" t="s">
        <v>3854</v>
      </c>
      <c r="B333" s="10" t="s">
        <v>2346</v>
      </c>
      <c r="C333" s="30"/>
      <c r="D333" s="30"/>
      <c r="E333" s="18"/>
      <c r="F333" s="8" t="s">
        <v>3855</v>
      </c>
      <c r="G333" s="10" t="s">
        <v>2447</v>
      </c>
      <c r="H333" s="10" t="s">
        <v>3856</v>
      </c>
      <c r="I333" s="30"/>
      <c r="J333" s="74" t="s">
        <v>3857</v>
      </c>
      <c r="K333" s="30"/>
      <c r="L333" s="30"/>
      <c r="M333" s="30"/>
      <c r="N333" s="30"/>
      <c r="O333" s="30"/>
      <c r="P333" s="30"/>
      <c r="Q333" s="30"/>
      <c r="R333" s="30"/>
      <c r="S333" s="30"/>
      <c r="T333" s="30"/>
      <c r="U333" s="30"/>
      <c r="V333" s="30"/>
      <c r="W333" s="30"/>
      <c r="X333" s="30"/>
    </row>
    <row r="334">
      <c r="A334" s="10" t="s">
        <v>3858</v>
      </c>
      <c r="B334" s="10" t="s">
        <v>2346</v>
      </c>
      <c r="C334" s="30"/>
      <c r="D334" s="30"/>
      <c r="E334" s="18"/>
      <c r="F334" s="8" t="s">
        <v>3855</v>
      </c>
      <c r="G334" s="10" t="s">
        <v>2447</v>
      </c>
      <c r="H334" s="10" t="s">
        <v>3859</v>
      </c>
      <c r="I334" s="30"/>
      <c r="J334" s="74" t="s">
        <v>3860</v>
      </c>
      <c r="K334" s="30"/>
      <c r="L334" s="30"/>
      <c r="M334" s="30"/>
      <c r="N334" s="30"/>
      <c r="O334" s="30"/>
      <c r="P334" s="30"/>
      <c r="Q334" s="30"/>
      <c r="R334" s="30"/>
      <c r="S334" s="30"/>
      <c r="T334" s="30"/>
      <c r="U334" s="30"/>
      <c r="V334" s="30"/>
      <c r="W334" s="30"/>
      <c r="X334" s="30"/>
    </row>
    <row r="335">
      <c r="A335" s="10" t="s">
        <v>3519</v>
      </c>
      <c r="B335" s="10" t="s">
        <v>2346</v>
      </c>
      <c r="C335" s="30"/>
      <c r="D335" s="30"/>
      <c r="E335" s="18"/>
      <c r="F335" s="8" t="s">
        <v>3855</v>
      </c>
      <c r="G335" s="10" t="s">
        <v>2447</v>
      </c>
      <c r="H335" s="10" t="s">
        <v>3861</v>
      </c>
      <c r="I335" s="30"/>
      <c r="J335" s="74" t="s">
        <v>3862</v>
      </c>
      <c r="K335" s="30"/>
      <c r="L335" s="30"/>
      <c r="M335" s="30"/>
      <c r="N335" s="30"/>
      <c r="O335" s="30"/>
      <c r="P335" s="30"/>
      <c r="Q335" s="30"/>
      <c r="R335" s="30"/>
      <c r="S335" s="30"/>
      <c r="T335" s="30"/>
      <c r="U335" s="30"/>
      <c r="V335" s="30"/>
      <c r="W335" s="30"/>
      <c r="X335" s="30"/>
    </row>
    <row r="336">
      <c r="A336" s="10" t="s">
        <v>3863</v>
      </c>
      <c r="B336" s="10" t="s">
        <v>2346</v>
      </c>
      <c r="C336" s="30"/>
      <c r="D336" s="30"/>
      <c r="E336" s="18"/>
      <c r="F336" s="8" t="s">
        <v>3855</v>
      </c>
      <c r="G336" s="10" t="s">
        <v>2447</v>
      </c>
      <c r="H336" s="10" t="s">
        <v>3864</v>
      </c>
      <c r="I336" s="49" t="s">
        <v>3865</v>
      </c>
      <c r="J336" s="74" t="s">
        <v>3866</v>
      </c>
      <c r="K336" s="30"/>
      <c r="L336" s="30"/>
      <c r="M336" s="30"/>
      <c r="N336" s="30"/>
      <c r="O336" s="30"/>
      <c r="P336" s="30"/>
      <c r="Q336" s="30"/>
      <c r="R336" s="30"/>
      <c r="S336" s="30"/>
      <c r="T336" s="30"/>
      <c r="U336" s="30"/>
      <c r="V336" s="30"/>
      <c r="W336" s="30"/>
      <c r="X336" s="30"/>
    </row>
    <row r="337">
      <c r="A337" s="10" t="s">
        <v>3867</v>
      </c>
      <c r="B337" s="10" t="s">
        <v>2346</v>
      </c>
      <c r="C337" s="30"/>
      <c r="D337" s="30"/>
      <c r="E337" s="18"/>
      <c r="F337" s="8" t="s">
        <v>3855</v>
      </c>
      <c r="G337" s="10" t="s">
        <v>2447</v>
      </c>
      <c r="H337" s="10" t="s">
        <v>3868</v>
      </c>
      <c r="I337" s="30"/>
      <c r="J337" s="74" t="s">
        <v>3869</v>
      </c>
      <c r="K337" s="30"/>
      <c r="L337" s="30"/>
      <c r="M337" s="30"/>
      <c r="N337" s="30"/>
      <c r="O337" s="30"/>
      <c r="P337" s="30"/>
      <c r="Q337" s="30"/>
      <c r="R337" s="30"/>
      <c r="S337" s="30"/>
      <c r="T337" s="30"/>
      <c r="U337" s="30"/>
      <c r="V337" s="30"/>
      <c r="W337" s="30"/>
      <c r="X337" s="30"/>
    </row>
    <row r="338">
      <c r="A338" s="10" t="s">
        <v>3870</v>
      </c>
      <c r="B338" s="10" t="s">
        <v>2346</v>
      </c>
      <c r="C338" s="30"/>
      <c r="D338" s="30"/>
      <c r="E338" s="18"/>
      <c r="F338" s="8" t="s">
        <v>3855</v>
      </c>
      <c r="G338" s="10" t="s">
        <v>2447</v>
      </c>
      <c r="H338" s="10" t="s">
        <v>3871</v>
      </c>
      <c r="I338" s="30"/>
      <c r="J338" s="74" t="s">
        <v>3872</v>
      </c>
      <c r="K338" s="30"/>
      <c r="L338" s="30"/>
      <c r="M338" s="30"/>
      <c r="N338" s="30"/>
      <c r="O338" s="30"/>
      <c r="P338" s="30"/>
      <c r="Q338" s="30"/>
      <c r="R338" s="30"/>
      <c r="S338" s="30"/>
      <c r="T338" s="30"/>
      <c r="U338" s="30"/>
      <c r="V338" s="30"/>
      <c r="W338" s="30"/>
      <c r="X338" s="30"/>
    </row>
    <row r="339">
      <c r="A339" s="10" t="s">
        <v>3873</v>
      </c>
      <c r="B339" s="10" t="s">
        <v>2346</v>
      </c>
      <c r="C339" s="30"/>
      <c r="D339" s="30"/>
      <c r="E339" s="18"/>
      <c r="F339" s="8" t="s">
        <v>3855</v>
      </c>
      <c r="G339" s="10" t="s">
        <v>2447</v>
      </c>
      <c r="H339" s="10" t="s">
        <v>3874</v>
      </c>
      <c r="I339" s="30"/>
      <c r="J339" s="74" t="s">
        <v>3875</v>
      </c>
      <c r="K339" s="30"/>
      <c r="L339" s="30"/>
      <c r="M339" s="30"/>
      <c r="N339" s="30"/>
      <c r="O339" s="30"/>
      <c r="P339" s="30"/>
      <c r="Q339" s="30"/>
      <c r="R339" s="30"/>
      <c r="S339" s="30"/>
      <c r="T339" s="30"/>
      <c r="U339" s="30"/>
      <c r="V339" s="30"/>
      <c r="W339" s="30"/>
      <c r="X339" s="30"/>
    </row>
    <row r="340">
      <c r="A340" s="10" t="s">
        <v>3876</v>
      </c>
      <c r="B340" s="10" t="s">
        <v>2346</v>
      </c>
      <c r="C340" s="30"/>
      <c r="D340" s="30"/>
      <c r="E340" s="18"/>
      <c r="F340" s="8" t="s">
        <v>3855</v>
      </c>
      <c r="G340" s="10" t="s">
        <v>2447</v>
      </c>
      <c r="H340" s="10" t="s">
        <v>3877</v>
      </c>
      <c r="I340" s="30"/>
      <c r="J340" s="74" t="s">
        <v>3878</v>
      </c>
      <c r="K340" s="30"/>
      <c r="L340" s="30"/>
      <c r="M340" s="30"/>
      <c r="N340" s="30"/>
      <c r="O340" s="30"/>
      <c r="P340" s="30"/>
      <c r="Q340" s="30"/>
      <c r="R340" s="30"/>
      <c r="S340" s="30"/>
      <c r="T340" s="30"/>
      <c r="U340" s="30"/>
      <c r="V340" s="30"/>
      <c r="W340" s="30"/>
      <c r="X340" s="30"/>
    </row>
    <row r="341">
      <c r="A341" s="10" t="s">
        <v>3879</v>
      </c>
      <c r="B341" s="10" t="s">
        <v>2300</v>
      </c>
      <c r="C341" s="30"/>
      <c r="D341" s="30"/>
      <c r="E341" s="18"/>
      <c r="F341" s="49" t="s">
        <v>3880</v>
      </c>
      <c r="G341" s="10" t="s">
        <v>2447</v>
      </c>
      <c r="H341" s="10" t="s">
        <v>3881</v>
      </c>
      <c r="I341" s="30"/>
      <c r="J341" s="74" t="s">
        <v>3882</v>
      </c>
      <c r="K341" s="30"/>
      <c r="L341" s="30"/>
      <c r="M341" s="30"/>
      <c r="N341" s="30"/>
      <c r="O341" s="30"/>
      <c r="P341" s="30"/>
      <c r="Q341" s="30"/>
      <c r="R341" s="30"/>
      <c r="S341" s="30"/>
      <c r="T341" s="30"/>
      <c r="U341" s="30"/>
      <c r="V341" s="30"/>
      <c r="W341" s="30"/>
      <c r="X341" s="30"/>
    </row>
    <row r="342">
      <c r="A342" s="10" t="s">
        <v>3883</v>
      </c>
      <c r="B342" s="10" t="s">
        <v>2300</v>
      </c>
      <c r="C342" s="30"/>
      <c r="D342" s="30"/>
      <c r="E342" s="18"/>
      <c r="F342" s="8" t="s">
        <v>3884</v>
      </c>
      <c r="G342" s="10" t="s">
        <v>2447</v>
      </c>
      <c r="H342" s="10" t="s">
        <v>3885</v>
      </c>
      <c r="I342" s="30"/>
      <c r="J342" s="74" t="s">
        <v>3886</v>
      </c>
      <c r="K342" s="30"/>
      <c r="L342" s="30"/>
      <c r="M342" s="30"/>
      <c r="N342" s="30"/>
      <c r="O342" s="30"/>
      <c r="P342" s="30"/>
      <c r="Q342" s="30"/>
      <c r="R342" s="30"/>
      <c r="S342" s="30"/>
      <c r="T342" s="30"/>
      <c r="U342" s="30"/>
      <c r="V342" s="30"/>
      <c r="W342" s="30"/>
      <c r="X342" s="30"/>
    </row>
    <row r="343">
      <c r="A343" s="10" t="s">
        <v>3887</v>
      </c>
      <c r="B343" s="10" t="s">
        <v>2300</v>
      </c>
      <c r="C343" s="30"/>
      <c r="D343" s="30"/>
      <c r="E343" s="18"/>
      <c r="F343" s="8" t="s">
        <v>3884</v>
      </c>
      <c r="G343" s="10" t="s">
        <v>2447</v>
      </c>
      <c r="H343" s="10" t="s">
        <v>3888</v>
      </c>
      <c r="I343" s="30"/>
      <c r="J343" s="74" t="s">
        <v>3889</v>
      </c>
      <c r="K343" s="30"/>
      <c r="L343" s="30"/>
      <c r="M343" s="30"/>
      <c r="N343" s="30"/>
      <c r="O343" s="30"/>
      <c r="P343" s="30"/>
      <c r="Q343" s="30"/>
      <c r="R343" s="30"/>
      <c r="S343" s="30"/>
      <c r="T343" s="30"/>
      <c r="U343" s="30"/>
      <c r="V343" s="30"/>
      <c r="W343" s="30"/>
      <c r="X343" s="30"/>
    </row>
    <row r="344">
      <c r="A344" s="10" t="s">
        <v>3890</v>
      </c>
      <c r="B344" s="10" t="s">
        <v>2300</v>
      </c>
      <c r="C344" s="30"/>
      <c r="D344" s="30"/>
      <c r="E344" s="18"/>
      <c r="F344" s="8" t="s">
        <v>3884</v>
      </c>
      <c r="G344" s="10" t="s">
        <v>2447</v>
      </c>
      <c r="H344" s="10" t="s">
        <v>3891</v>
      </c>
      <c r="I344" s="30"/>
      <c r="J344" s="74" t="s">
        <v>3892</v>
      </c>
      <c r="K344" s="30"/>
      <c r="L344" s="30"/>
      <c r="M344" s="30"/>
      <c r="N344" s="30"/>
      <c r="O344" s="30"/>
      <c r="P344" s="30"/>
      <c r="Q344" s="30"/>
      <c r="R344" s="30"/>
      <c r="S344" s="30"/>
      <c r="T344" s="30"/>
      <c r="U344" s="30"/>
      <c r="V344" s="30"/>
      <c r="W344" s="30"/>
      <c r="X344" s="30"/>
    </row>
    <row r="345">
      <c r="A345" s="10" t="s">
        <v>3893</v>
      </c>
      <c r="B345" s="10" t="s">
        <v>2300</v>
      </c>
      <c r="C345" s="30"/>
      <c r="D345" s="30"/>
      <c r="E345" s="18"/>
      <c r="F345" s="8" t="s">
        <v>3884</v>
      </c>
      <c r="G345" s="10" t="s">
        <v>2447</v>
      </c>
      <c r="H345" s="10" t="s">
        <v>3894</v>
      </c>
      <c r="I345" s="30"/>
      <c r="J345" s="74" t="s">
        <v>3895</v>
      </c>
      <c r="K345" s="30"/>
      <c r="L345" s="30"/>
      <c r="M345" s="30"/>
      <c r="N345" s="30"/>
      <c r="O345" s="30"/>
      <c r="P345" s="30"/>
      <c r="Q345" s="30"/>
      <c r="R345" s="30"/>
      <c r="S345" s="30"/>
      <c r="T345" s="30"/>
      <c r="U345" s="30"/>
      <c r="V345" s="30"/>
      <c r="W345" s="30"/>
      <c r="X345" s="30"/>
    </row>
    <row r="346">
      <c r="A346" s="10" t="s">
        <v>3896</v>
      </c>
      <c r="B346" s="10" t="s">
        <v>2300</v>
      </c>
      <c r="C346" s="30"/>
      <c r="D346" s="30"/>
      <c r="E346" s="18"/>
      <c r="F346" s="8" t="s">
        <v>3884</v>
      </c>
      <c r="G346" s="10" t="s">
        <v>2447</v>
      </c>
      <c r="H346" s="10" t="s">
        <v>3897</v>
      </c>
      <c r="I346" s="30"/>
      <c r="J346" s="74" t="s">
        <v>3898</v>
      </c>
      <c r="K346" s="30"/>
      <c r="L346" s="30"/>
      <c r="M346" s="30"/>
      <c r="N346" s="30"/>
      <c r="O346" s="30"/>
      <c r="P346" s="30"/>
      <c r="Q346" s="30"/>
      <c r="R346" s="30"/>
      <c r="S346" s="30"/>
      <c r="T346" s="30"/>
      <c r="U346" s="30"/>
      <c r="V346" s="30"/>
      <c r="W346" s="30"/>
      <c r="X346" s="30"/>
    </row>
    <row r="347">
      <c r="A347" s="10" t="s">
        <v>3899</v>
      </c>
      <c r="B347" s="10" t="s">
        <v>2300</v>
      </c>
      <c r="C347" s="30"/>
      <c r="D347" s="30"/>
      <c r="E347" s="18"/>
      <c r="F347" s="8" t="s">
        <v>3884</v>
      </c>
      <c r="G347" s="10" t="s">
        <v>2447</v>
      </c>
      <c r="H347" s="10" t="s">
        <v>3900</v>
      </c>
      <c r="I347" s="30"/>
      <c r="J347" s="74" t="s">
        <v>3901</v>
      </c>
      <c r="K347" s="30"/>
      <c r="L347" s="30"/>
      <c r="M347" s="30"/>
      <c r="N347" s="30"/>
      <c r="O347" s="30"/>
      <c r="P347" s="30"/>
      <c r="Q347" s="30"/>
      <c r="R347" s="30"/>
      <c r="S347" s="30"/>
      <c r="T347" s="30"/>
      <c r="U347" s="30"/>
      <c r="V347" s="30"/>
      <c r="W347" s="30"/>
      <c r="X347" s="30"/>
    </row>
    <row r="348">
      <c r="A348" s="10" t="s">
        <v>3902</v>
      </c>
      <c r="B348" s="10" t="s">
        <v>2300</v>
      </c>
      <c r="C348" s="30"/>
      <c r="D348" s="30"/>
      <c r="E348" s="18"/>
      <c r="F348" s="8" t="s">
        <v>3884</v>
      </c>
      <c r="G348" s="10" t="s">
        <v>2447</v>
      </c>
      <c r="H348" s="10" t="s">
        <v>3903</v>
      </c>
      <c r="I348" s="30"/>
      <c r="J348" s="74" t="s">
        <v>3904</v>
      </c>
      <c r="K348" s="30"/>
      <c r="L348" s="30"/>
      <c r="M348" s="30"/>
      <c r="N348" s="30"/>
      <c r="O348" s="30"/>
      <c r="P348" s="30"/>
      <c r="Q348" s="30"/>
      <c r="R348" s="30"/>
      <c r="S348" s="30"/>
      <c r="T348" s="30"/>
      <c r="U348" s="30"/>
      <c r="V348" s="30"/>
      <c r="W348" s="30"/>
      <c r="X348" s="30"/>
    </row>
    <row r="349">
      <c r="A349" s="10" t="s">
        <v>3905</v>
      </c>
      <c r="B349" s="10" t="s">
        <v>2300</v>
      </c>
      <c r="C349" s="30"/>
      <c r="D349" s="30"/>
      <c r="E349" s="18"/>
      <c r="F349" s="8" t="s">
        <v>3884</v>
      </c>
      <c r="G349" s="10" t="s">
        <v>2447</v>
      </c>
      <c r="H349" s="10" t="s">
        <v>3906</v>
      </c>
      <c r="I349" s="30"/>
      <c r="J349" s="74" t="s">
        <v>3907</v>
      </c>
      <c r="K349" s="30"/>
      <c r="L349" s="30"/>
      <c r="M349" s="30"/>
      <c r="N349" s="30"/>
      <c r="O349" s="30"/>
      <c r="P349" s="30"/>
      <c r="Q349" s="30"/>
      <c r="R349" s="30"/>
      <c r="S349" s="30"/>
      <c r="T349" s="30"/>
      <c r="U349" s="30"/>
      <c r="V349" s="30"/>
      <c r="W349" s="30"/>
      <c r="X349" s="30"/>
    </row>
    <row r="350">
      <c r="A350" s="18"/>
      <c r="B350" s="18"/>
      <c r="C350" s="30"/>
      <c r="D350" s="30"/>
      <c r="E350" s="18"/>
      <c r="F350" s="30"/>
      <c r="G350" s="18"/>
      <c r="H350" s="18"/>
      <c r="I350" s="30"/>
      <c r="J350" s="30"/>
      <c r="K350" s="30"/>
      <c r="L350" s="30"/>
      <c r="M350" s="30"/>
      <c r="N350" s="30"/>
      <c r="O350" s="30"/>
      <c r="P350" s="30"/>
      <c r="Q350" s="30"/>
      <c r="R350" s="30"/>
      <c r="S350" s="30"/>
      <c r="T350" s="30"/>
      <c r="U350" s="30"/>
      <c r="V350" s="30"/>
      <c r="W350" s="30"/>
      <c r="X350" s="30"/>
    </row>
    <row r="351">
      <c r="A351" s="18"/>
      <c r="B351" s="18"/>
      <c r="C351" s="30"/>
      <c r="D351" s="30"/>
      <c r="E351" s="18"/>
      <c r="F351" s="30"/>
      <c r="G351" s="18"/>
      <c r="H351" s="18"/>
      <c r="I351" s="30"/>
      <c r="J351" s="30"/>
      <c r="K351" s="30"/>
      <c r="L351" s="30"/>
      <c r="M351" s="30"/>
      <c r="N351" s="30"/>
      <c r="O351" s="30"/>
      <c r="P351" s="30"/>
      <c r="Q351" s="30"/>
      <c r="R351" s="30"/>
      <c r="S351" s="30"/>
      <c r="T351" s="30"/>
      <c r="U351" s="30"/>
      <c r="V351" s="30"/>
      <c r="W351" s="30"/>
      <c r="X351" s="30"/>
    </row>
    <row r="352">
      <c r="A352" s="18"/>
      <c r="B352" s="18"/>
      <c r="C352" s="30"/>
      <c r="D352" s="30"/>
      <c r="E352" s="18"/>
      <c r="F352" s="30"/>
      <c r="G352" s="18"/>
      <c r="H352" s="18"/>
      <c r="I352" s="30"/>
      <c r="J352" s="30"/>
      <c r="K352" s="30"/>
      <c r="L352" s="30"/>
      <c r="M352" s="30"/>
      <c r="N352" s="30"/>
      <c r="O352" s="30"/>
      <c r="P352" s="30"/>
      <c r="Q352" s="30"/>
      <c r="R352" s="30"/>
      <c r="S352" s="30"/>
      <c r="T352" s="30"/>
      <c r="U352" s="30"/>
      <c r="V352" s="30"/>
      <c r="W352" s="30"/>
      <c r="X352" s="30"/>
    </row>
    <row r="353">
      <c r="A353" s="18"/>
      <c r="B353" s="18"/>
      <c r="C353" s="30"/>
      <c r="D353" s="30"/>
      <c r="E353" s="18"/>
      <c r="F353" s="30"/>
      <c r="G353" s="18"/>
      <c r="H353" s="18"/>
      <c r="I353" s="30"/>
      <c r="J353" s="30"/>
      <c r="K353" s="30"/>
      <c r="L353" s="30"/>
      <c r="M353" s="30"/>
      <c r="N353" s="30"/>
      <c r="O353" s="30"/>
      <c r="P353" s="30"/>
      <c r="Q353" s="30"/>
      <c r="R353" s="30"/>
      <c r="S353" s="30"/>
      <c r="T353" s="30"/>
      <c r="U353" s="30"/>
      <c r="V353" s="30"/>
      <c r="W353" s="30"/>
      <c r="X353" s="30"/>
    </row>
    <row r="354">
      <c r="A354" s="18"/>
      <c r="B354" s="18"/>
      <c r="C354" s="30"/>
      <c r="D354" s="30"/>
      <c r="E354" s="18"/>
      <c r="F354" s="30"/>
      <c r="G354" s="18"/>
      <c r="H354" s="18"/>
      <c r="I354" s="30"/>
      <c r="J354" s="30"/>
      <c r="K354" s="30"/>
      <c r="L354" s="30"/>
      <c r="M354" s="30"/>
      <c r="N354" s="30"/>
      <c r="O354" s="30"/>
      <c r="P354" s="30"/>
      <c r="Q354" s="30"/>
      <c r="R354" s="30"/>
      <c r="S354" s="30"/>
      <c r="T354" s="30"/>
      <c r="U354" s="30"/>
      <c r="V354" s="30"/>
      <c r="W354" s="30"/>
      <c r="X354" s="30"/>
    </row>
    <row r="355">
      <c r="A355" s="18"/>
      <c r="B355" s="18"/>
      <c r="C355" s="30"/>
      <c r="D355" s="30"/>
      <c r="E355" s="18"/>
      <c r="F355" s="30"/>
      <c r="G355" s="18"/>
      <c r="H355" s="18"/>
      <c r="I355" s="30"/>
      <c r="J355" s="30"/>
      <c r="K355" s="30"/>
      <c r="L355" s="30"/>
      <c r="M355" s="30"/>
      <c r="N355" s="30"/>
      <c r="O355" s="30"/>
      <c r="P355" s="30"/>
      <c r="Q355" s="30"/>
      <c r="R355" s="30"/>
      <c r="S355" s="30"/>
      <c r="T355" s="30"/>
      <c r="U355" s="30"/>
      <c r="V355" s="30"/>
      <c r="W355" s="30"/>
      <c r="X355" s="30"/>
    </row>
    <row r="356">
      <c r="A356" s="18"/>
      <c r="B356" s="18"/>
      <c r="C356" s="30"/>
      <c r="D356" s="30"/>
      <c r="E356" s="18"/>
      <c r="F356" s="30"/>
      <c r="G356" s="18"/>
      <c r="H356" s="18"/>
      <c r="I356" s="30"/>
      <c r="J356" s="30"/>
      <c r="K356" s="30"/>
      <c r="L356" s="30"/>
      <c r="M356" s="30"/>
      <c r="N356" s="30"/>
      <c r="O356" s="30"/>
      <c r="P356" s="30"/>
      <c r="Q356" s="30"/>
      <c r="R356" s="30"/>
      <c r="S356" s="30"/>
      <c r="T356" s="30"/>
      <c r="U356" s="30"/>
      <c r="V356" s="30"/>
      <c r="W356" s="30"/>
      <c r="X356" s="30"/>
    </row>
    <row r="357">
      <c r="A357" s="18"/>
      <c r="B357" s="18"/>
      <c r="C357" s="30"/>
      <c r="D357" s="30"/>
      <c r="E357" s="18"/>
      <c r="F357" s="30"/>
      <c r="G357" s="18"/>
      <c r="H357" s="18"/>
      <c r="I357" s="30"/>
      <c r="J357" s="30"/>
      <c r="K357" s="30"/>
      <c r="L357" s="30"/>
      <c r="M357" s="30"/>
      <c r="N357" s="30"/>
      <c r="O357" s="30"/>
      <c r="P357" s="30"/>
      <c r="Q357" s="30"/>
      <c r="R357" s="30"/>
      <c r="S357" s="30"/>
      <c r="T357" s="30"/>
      <c r="U357" s="30"/>
      <c r="V357" s="30"/>
      <c r="W357" s="30"/>
      <c r="X357" s="30"/>
    </row>
    <row r="358">
      <c r="A358" s="18"/>
      <c r="B358" s="18"/>
      <c r="C358" s="30"/>
      <c r="D358" s="30"/>
      <c r="E358" s="18"/>
      <c r="F358" s="30"/>
      <c r="G358" s="18"/>
      <c r="H358" s="18"/>
      <c r="I358" s="30"/>
      <c r="J358" s="30"/>
      <c r="K358" s="30"/>
      <c r="L358" s="30"/>
      <c r="M358" s="30"/>
      <c r="N358" s="30"/>
      <c r="O358" s="30"/>
      <c r="P358" s="30"/>
      <c r="Q358" s="30"/>
      <c r="R358" s="30"/>
      <c r="S358" s="30"/>
      <c r="T358" s="30"/>
      <c r="U358" s="30"/>
      <c r="V358" s="30"/>
      <c r="W358" s="30"/>
      <c r="X358" s="30"/>
    </row>
    <row r="359">
      <c r="A359" s="18"/>
      <c r="B359" s="18"/>
      <c r="C359" s="30"/>
      <c r="D359" s="30"/>
      <c r="E359" s="18"/>
      <c r="F359" s="30"/>
      <c r="G359" s="18"/>
      <c r="H359" s="18"/>
      <c r="I359" s="30"/>
      <c r="J359" s="30"/>
      <c r="K359" s="30"/>
      <c r="L359" s="30"/>
      <c r="M359" s="30"/>
      <c r="N359" s="30"/>
      <c r="O359" s="30"/>
      <c r="P359" s="30"/>
      <c r="Q359" s="30"/>
      <c r="R359" s="30"/>
      <c r="S359" s="30"/>
      <c r="T359" s="30"/>
      <c r="U359" s="30"/>
      <c r="V359" s="30"/>
      <c r="W359" s="30"/>
      <c r="X359" s="30"/>
    </row>
    <row r="360">
      <c r="A360" s="18"/>
      <c r="B360" s="18"/>
      <c r="C360" s="30"/>
      <c r="D360" s="30"/>
      <c r="E360" s="18"/>
      <c r="F360" s="30"/>
      <c r="G360" s="18"/>
      <c r="H360" s="18"/>
      <c r="I360" s="30"/>
      <c r="J360" s="30"/>
      <c r="K360" s="30"/>
      <c r="L360" s="30"/>
      <c r="M360" s="30"/>
      <c r="N360" s="30"/>
      <c r="O360" s="30"/>
      <c r="P360" s="30"/>
      <c r="Q360" s="30"/>
      <c r="R360" s="30"/>
      <c r="S360" s="30"/>
      <c r="T360" s="30"/>
      <c r="U360" s="30"/>
      <c r="V360" s="30"/>
      <c r="W360" s="30"/>
      <c r="X360" s="30"/>
    </row>
    <row r="361">
      <c r="A361" s="18"/>
      <c r="B361" s="18"/>
      <c r="C361" s="30"/>
      <c r="D361" s="30"/>
      <c r="E361" s="18"/>
      <c r="F361" s="30"/>
      <c r="G361" s="18"/>
      <c r="H361" s="18"/>
      <c r="I361" s="30"/>
      <c r="J361" s="30"/>
      <c r="K361" s="30"/>
      <c r="L361" s="30"/>
      <c r="M361" s="30"/>
      <c r="N361" s="30"/>
      <c r="O361" s="30"/>
      <c r="P361" s="30"/>
      <c r="Q361" s="30"/>
      <c r="R361" s="30"/>
      <c r="S361" s="30"/>
      <c r="T361" s="30"/>
      <c r="U361" s="30"/>
      <c r="V361" s="30"/>
      <c r="W361" s="30"/>
      <c r="X361" s="30"/>
    </row>
    <row r="362">
      <c r="A362" s="18"/>
      <c r="B362" s="18"/>
      <c r="C362" s="30"/>
      <c r="D362" s="30"/>
      <c r="E362" s="18"/>
      <c r="F362" s="30"/>
      <c r="G362" s="18"/>
      <c r="H362" s="18"/>
      <c r="I362" s="30"/>
      <c r="J362" s="30"/>
      <c r="K362" s="30"/>
      <c r="L362" s="30"/>
      <c r="M362" s="30"/>
      <c r="N362" s="30"/>
      <c r="O362" s="30"/>
      <c r="P362" s="30"/>
      <c r="Q362" s="30"/>
      <c r="R362" s="30"/>
      <c r="S362" s="30"/>
      <c r="T362" s="30"/>
      <c r="U362" s="30"/>
      <c r="V362" s="30"/>
      <c r="W362" s="30"/>
      <c r="X362" s="30"/>
    </row>
    <row r="363">
      <c r="A363" s="18"/>
      <c r="B363" s="18"/>
      <c r="C363" s="30"/>
      <c r="D363" s="30"/>
      <c r="E363" s="18"/>
      <c r="F363" s="30"/>
      <c r="G363" s="18"/>
      <c r="H363" s="18"/>
      <c r="I363" s="30"/>
      <c r="J363" s="30"/>
      <c r="K363" s="30"/>
      <c r="L363" s="30"/>
      <c r="M363" s="30"/>
      <c r="N363" s="30"/>
      <c r="O363" s="30"/>
      <c r="P363" s="30"/>
      <c r="Q363" s="30"/>
      <c r="R363" s="30"/>
      <c r="S363" s="30"/>
      <c r="T363" s="30"/>
      <c r="U363" s="30"/>
      <c r="V363" s="30"/>
      <c r="W363" s="30"/>
      <c r="X363" s="30"/>
    </row>
    <row r="364">
      <c r="A364" s="18"/>
      <c r="B364" s="18"/>
      <c r="C364" s="30"/>
      <c r="D364" s="30"/>
      <c r="E364" s="18"/>
      <c r="F364" s="30"/>
      <c r="G364" s="18"/>
      <c r="H364" s="18"/>
      <c r="I364" s="30"/>
      <c r="J364" s="30"/>
      <c r="K364" s="30"/>
      <c r="L364" s="30"/>
      <c r="M364" s="30"/>
      <c r="N364" s="30"/>
      <c r="O364" s="30"/>
      <c r="P364" s="30"/>
      <c r="Q364" s="30"/>
      <c r="R364" s="30"/>
      <c r="S364" s="30"/>
      <c r="T364" s="30"/>
      <c r="U364" s="30"/>
      <c r="V364" s="30"/>
      <c r="W364" s="30"/>
      <c r="X364" s="30"/>
    </row>
    <row r="365">
      <c r="A365" s="18"/>
      <c r="B365" s="18"/>
      <c r="C365" s="30"/>
      <c r="D365" s="30"/>
      <c r="E365" s="18"/>
      <c r="F365" s="30"/>
      <c r="G365" s="18"/>
      <c r="H365" s="18"/>
      <c r="I365" s="30"/>
      <c r="J365" s="30"/>
      <c r="K365" s="30"/>
      <c r="L365" s="30"/>
      <c r="M365" s="30"/>
      <c r="N365" s="30"/>
      <c r="O365" s="30"/>
      <c r="P365" s="30"/>
      <c r="Q365" s="30"/>
      <c r="R365" s="30"/>
      <c r="S365" s="30"/>
      <c r="T365" s="30"/>
      <c r="U365" s="30"/>
      <c r="V365" s="30"/>
      <c r="W365" s="30"/>
      <c r="X365" s="30"/>
    </row>
    <row r="366">
      <c r="A366" s="18"/>
      <c r="B366" s="18"/>
      <c r="C366" s="30"/>
      <c r="D366" s="30"/>
      <c r="E366" s="18"/>
      <c r="F366" s="30"/>
      <c r="G366" s="18"/>
      <c r="H366" s="18"/>
      <c r="I366" s="30"/>
      <c r="J366" s="30"/>
      <c r="K366" s="30"/>
      <c r="L366" s="30"/>
      <c r="M366" s="30"/>
      <c r="N366" s="30"/>
      <c r="O366" s="30"/>
      <c r="P366" s="30"/>
      <c r="Q366" s="30"/>
      <c r="R366" s="30"/>
      <c r="S366" s="30"/>
      <c r="T366" s="30"/>
      <c r="U366" s="30"/>
      <c r="V366" s="30"/>
      <c r="W366" s="30"/>
      <c r="X366" s="30"/>
    </row>
    <row r="367">
      <c r="A367" s="18"/>
      <c r="B367" s="18"/>
      <c r="C367" s="30"/>
      <c r="D367" s="30"/>
      <c r="E367" s="18"/>
      <c r="F367" s="30"/>
      <c r="G367" s="18"/>
      <c r="H367" s="18"/>
      <c r="I367" s="30"/>
      <c r="J367" s="30"/>
      <c r="K367" s="30"/>
      <c r="L367" s="30"/>
      <c r="M367" s="30"/>
      <c r="N367" s="30"/>
      <c r="O367" s="30"/>
      <c r="P367" s="30"/>
      <c r="Q367" s="30"/>
      <c r="R367" s="30"/>
      <c r="S367" s="30"/>
      <c r="T367" s="30"/>
      <c r="U367" s="30"/>
      <c r="V367" s="30"/>
      <c r="W367" s="30"/>
      <c r="X367" s="30"/>
    </row>
    <row r="368">
      <c r="A368" s="18"/>
      <c r="B368" s="18"/>
      <c r="C368" s="30"/>
      <c r="D368" s="30"/>
      <c r="E368" s="18"/>
      <c r="F368" s="30"/>
      <c r="G368" s="18"/>
      <c r="H368" s="18"/>
      <c r="I368" s="30"/>
      <c r="J368" s="30"/>
      <c r="K368" s="30"/>
      <c r="L368" s="30"/>
      <c r="M368" s="30"/>
      <c r="N368" s="30"/>
      <c r="O368" s="30"/>
      <c r="P368" s="30"/>
      <c r="Q368" s="30"/>
      <c r="R368" s="30"/>
      <c r="S368" s="30"/>
      <c r="T368" s="30"/>
      <c r="U368" s="30"/>
      <c r="V368" s="30"/>
      <c r="W368" s="30"/>
      <c r="X368" s="30"/>
    </row>
    <row r="369">
      <c r="A369" s="18"/>
      <c r="B369" s="18"/>
      <c r="C369" s="30"/>
      <c r="D369" s="30"/>
      <c r="E369" s="18"/>
      <c r="F369" s="30"/>
      <c r="G369" s="18"/>
      <c r="H369" s="18"/>
      <c r="I369" s="30"/>
      <c r="J369" s="30"/>
      <c r="K369" s="30"/>
      <c r="L369" s="30"/>
      <c r="M369" s="30"/>
      <c r="N369" s="30"/>
      <c r="O369" s="30"/>
      <c r="P369" s="30"/>
      <c r="Q369" s="30"/>
      <c r="R369" s="30"/>
      <c r="S369" s="30"/>
      <c r="T369" s="30"/>
      <c r="U369" s="30"/>
      <c r="V369" s="30"/>
      <c r="W369" s="30"/>
      <c r="X369" s="30"/>
    </row>
    <row r="370">
      <c r="A370" s="18"/>
      <c r="B370" s="18"/>
      <c r="C370" s="30"/>
      <c r="D370" s="30"/>
      <c r="E370" s="18"/>
      <c r="F370" s="30"/>
      <c r="G370" s="18"/>
      <c r="H370" s="18"/>
      <c r="I370" s="30"/>
      <c r="J370" s="30"/>
      <c r="K370" s="30"/>
      <c r="L370" s="30"/>
      <c r="M370" s="30"/>
      <c r="N370" s="30"/>
      <c r="O370" s="30"/>
      <c r="P370" s="30"/>
      <c r="Q370" s="30"/>
      <c r="R370" s="30"/>
      <c r="S370" s="30"/>
      <c r="T370" s="30"/>
      <c r="U370" s="30"/>
      <c r="V370" s="30"/>
      <c r="W370" s="30"/>
      <c r="X370" s="30"/>
    </row>
    <row r="371">
      <c r="A371" s="18"/>
      <c r="B371" s="18"/>
      <c r="C371" s="30"/>
      <c r="D371" s="30"/>
      <c r="E371" s="18"/>
      <c r="F371" s="30"/>
      <c r="G371" s="18"/>
      <c r="H371" s="18"/>
      <c r="I371" s="30"/>
      <c r="J371" s="30"/>
      <c r="K371" s="30"/>
      <c r="L371" s="30"/>
      <c r="M371" s="30"/>
      <c r="N371" s="30"/>
      <c r="O371" s="30"/>
      <c r="P371" s="30"/>
      <c r="Q371" s="30"/>
      <c r="R371" s="30"/>
      <c r="S371" s="30"/>
      <c r="T371" s="30"/>
      <c r="U371" s="30"/>
      <c r="V371" s="30"/>
      <c r="W371" s="30"/>
      <c r="X371" s="30"/>
    </row>
    <row r="372">
      <c r="A372" s="18"/>
      <c r="B372" s="18"/>
      <c r="C372" s="30"/>
      <c r="D372" s="30"/>
      <c r="E372" s="18"/>
      <c r="F372" s="30"/>
      <c r="G372" s="18"/>
      <c r="H372" s="18"/>
      <c r="I372" s="30"/>
      <c r="J372" s="30"/>
      <c r="K372" s="30"/>
      <c r="L372" s="30"/>
      <c r="M372" s="30"/>
      <c r="N372" s="30"/>
      <c r="O372" s="30"/>
      <c r="P372" s="30"/>
      <c r="Q372" s="30"/>
      <c r="R372" s="30"/>
      <c r="S372" s="30"/>
      <c r="T372" s="30"/>
      <c r="U372" s="30"/>
      <c r="V372" s="30"/>
      <c r="W372" s="30"/>
      <c r="X372" s="30"/>
    </row>
    <row r="373">
      <c r="A373" s="18"/>
      <c r="B373" s="18"/>
      <c r="C373" s="30"/>
      <c r="D373" s="30"/>
      <c r="E373" s="18"/>
      <c r="F373" s="30"/>
      <c r="G373" s="18"/>
      <c r="H373" s="18"/>
      <c r="I373" s="30"/>
      <c r="J373" s="30"/>
      <c r="K373" s="30"/>
      <c r="L373" s="30"/>
      <c r="M373" s="30"/>
      <c r="N373" s="30"/>
      <c r="O373" s="30"/>
      <c r="P373" s="30"/>
      <c r="Q373" s="30"/>
      <c r="R373" s="30"/>
      <c r="S373" s="30"/>
      <c r="T373" s="30"/>
      <c r="U373" s="30"/>
      <c r="V373" s="30"/>
      <c r="W373" s="30"/>
      <c r="X373" s="30"/>
    </row>
    <row r="374">
      <c r="A374" s="18"/>
      <c r="B374" s="18"/>
      <c r="C374" s="30"/>
      <c r="D374" s="30"/>
      <c r="E374" s="18"/>
      <c r="F374" s="30"/>
      <c r="G374" s="18"/>
      <c r="H374" s="18"/>
      <c r="I374" s="30"/>
      <c r="J374" s="30"/>
      <c r="K374" s="30"/>
      <c r="L374" s="30"/>
      <c r="M374" s="30"/>
      <c r="N374" s="30"/>
      <c r="O374" s="30"/>
      <c r="P374" s="30"/>
      <c r="Q374" s="30"/>
      <c r="R374" s="30"/>
      <c r="S374" s="30"/>
      <c r="T374" s="30"/>
      <c r="U374" s="30"/>
      <c r="V374" s="30"/>
      <c r="W374" s="30"/>
      <c r="X374" s="30"/>
    </row>
    <row r="375">
      <c r="A375" s="18"/>
      <c r="B375" s="18"/>
      <c r="C375" s="30"/>
      <c r="D375" s="30"/>
      <c r="E375" s="18"/>
      <c r="F375" s="30"/>
      <c r="G375" s="18"/>
      <c r="H375" s="18"/>
      <c r="I375" s="30"/>
      <c r="J375" s="30"/>
      <c r="K375" s="30"/>
      <c r="L375" s="30"/>
      <c r="M375" s="30"/>
      <c r="N375" s="30"/>
      <c r="O375" s="30"/>
      <c r="P375" s="30"/>
      <c r="Q375" s="30"/>
      <c r="R375" s="30"/>
      <c r="S375" s="30"/>
      <c r="T375" s="30"/>
      <c r="U375" s="30"/>
      <c r="V375" s="30"/>
      <c r="W375" s="30"/>
      <c r="X375" s="30"/>
    </row>
    <row r="376">
      <c r="A376" s="18"/>
      <c r="B376" s="18"/>
      <c r="C376" s="30"/>
      <c r="D376" s="30"/>
      <c r="E376" s="18"/>
      <c r="F376" s="30"/>
      <c r="G376" s="18"/>
      <c r="H376" s="18"/>
      <c r="I376" s="30"/>
      <c r="J376" s="30"/>
      <c r="K376" s="30"/>
      <c r="L376" s="30"/>
      <c r="M376" s="30"/>
      <c r="N376" s="30"/>
      <c r="O376" s="30"/>
      <c r="P376" s="30"/>
      <c r="Q376" s="30"/>
      <c r="R376" s="30"/>
      <c r="S376" s="30"/>
      <c r="T376" s="30"/>
      <c r="U376" s="30"/>
      <c r="V376" s="30"/>
      <c r="W376" s="30"/>
      <c r="X376" s="30"/>
    </row>
    <row r="377">
      <c r="A377" s="18"/>
      <c r="B377" s="18"/>
      <c r="C377" s="30"/>
      <c r="D377" s="30"/>
      <c r="E377" s="18"/>
      <c r="F377" s="30"/>
      <c r="G377" s="18"/>
      <c r="H377" s="18"/>
      <c r="I377" s="30"/>
      <c r="J377" s="30"/>
      <c r="K377" s="30"/>
      <c r="L377" s="30"/>
      <c r="M377" s="30"/>
      <c r="N377" s="30"/>
      <c r="O377" s="30"/>
      <c r="P377" s="30"/>
      <c r="Q377" s="30"/>
      <c r="R377" s="30"/>
      <c r="S377" s="30"/>
      <c r="T377" s="30"/>
      <c r="U377" s="30"/>
      <c r="V377" s="30"/>
      <c r="W377" s="30"/>
      <c r="X377" s="30"/>
    </row>
    <row r="378">
      <c r="A378" s="18"/>
      <c r="B378" s="18"/>
      <c r="C378" s="30"/>
      <c r="D378" s="30"/>
      <c r="E378" s="18"/>
      <c r="F378" s="30"/>
      <c r="G378" s="18"/>
      <c r="H378" s="18"/>
      <c r="I378" s="30"/>
      <c r="J378" s="30"/>
      <c r="K378" s="30"/>
      <c r="L378" s="30"/>
      <c r="M378" s="30"/>
      <c r="N378" s="30"/>
      <c r="O378" s="30"/>
      <c r="P378" s="30"/>
      <c r="Q378" s="30"/>
      <c r="R378" s="30"/>
      <c r="S378" s="30"/>
      <c r="T378" s="30"/>
      <c r="U378" s="30"/>
      <c r="V378" s="30"/>
      <c r="W378" s="30"/>
      <c r="X378" s="30"/>
    </row>
    <row r="379">
      <c r="A379" s="18"/>
      <c r="B379" s="18"/>
      <c r="C379" s="30"/>
      <c r="D379" s="30"/>
      <c r="E379" s="18"/>
      <c r="F379" s="30"/>
      <c r="G379" s="18"/>
      <c r="H379" s="18"/>
      <c r="I379" s="30"/>
      <c r="J379" s="30"/>
      <c r="K379" s="30"/>
      <c r="L379" s="30"/>
      <c r="M379" s="30"/>
      <c r="N379" s="30"/>
      <c r="O379" s="30"/>
      <c r="P379" s="30"/>
      <c r="Q379" s="30"/>
      <c r="R379" s="30"/>
      <c r="S379" s="30"/>
      <c r="T379" s="30"/>
      <c r="U379" s="30"/>
      <c r="V379" s="30"/>
      <c r="W379" s="30"/>
      <c r="X379" s="30"/>
    </row>
    <row r="380">
      <c r="A380" s="18"/>
      <c r="B380" s="18"/>
      <c r="C380" s="30"/>
      <c r="D380" s="30"/>
      <c r="E380" s="18"/>
      <c r="F380" s="30"/>
      <c r="G380" s="18"/>
      <c r="H380" s="18"/>
      <c r="I380" s="30"/>
      <c r="J380" s="30"/>
      <c r="K380" s="30"/>
      <c r="L380" s="30"/>
      <c r="M380" s="30"/>
      <c r="N380" s="30"/>
      <c r="O380" s="30"/>
      <c r="P380" s="30"/>
      <c r="Q380" s="30"/>
      <c r="R380" s="30"/>
      <c r="S380" s="30"/>
      <c r="T380" s="30"/>
      <c r="U380" s="30"/>
      <c r="V380" s="30"/>
      <c r="W380" s="30"/>
      <c r="X380" s="30"/>
    </row>
    <row r="381">
      <c r="A381" s="18"/>
      <c r="B381" s="18"/>
      <c r="C381" s="30"/>
      <c r="D381" s="30"/>
      <c r="E381" s="18"/>
      <c r="F381" s="30"/>
      <c r="G381" s="18"/>
      <c r="H381" s="18"/>
      <c r="I381" s="30"/>
      <c r="J381" s="30"/>
      <c r="K381" s="30"/>
      <c r="L381" s="30"/>
      <c r="M381" s="30"/>
      <c r="N381" s="30"/>
      <c r="O381" s="30"/>
      <c r="P381" s="30"/>
      <c r="Q381" s="30"/>
      <c r="R381" s="30"/>
      <c r="S381" s="30"/>
      <c r="T381" s="30"/>
      <c r="U381" s="30"/>
      <c r="V381" s="30"/>
      <c r="W381" s="30"/>
      <c r="X381" s="30"/>
    </row>
    <row r="382">
      <c r="A382" s="18"/>
      <c r="B382" s="18"/>
      <c r="C382" s="30"/>
      <c r="D382" s="30"/>
      <c r="E382" s="18"/>
      <c r="F382" s="30"/>
      <c r="G382" s="18"/>
      <c r="H382" s="18"/>
      <c r="I382" s="30"/>
      <c r="J382" s="30"/>
      <c r="K382" s="30"/>
      <c r="L382" s="30"/>
      <c r="M382" s="30"/>
      <c r="N382" s="30"/>
      <c r="O382" s="30"/>
      <c r="P382" s="30"/>
      <c r="Q382" s="30"/>
      <c r="R382" s="30"/>
      <c r="S382" s="30"/>
      <c r="T382" s="30"/>
      <c r="U382" s="30"/>
      <c r="V382" s="30"/>
      <c r="W382" s="30"/>
      <c r="X382" s="30"/>
    </row>
    <row r="383">
      <c r="A383" s="18"/>
      <c r="B383" s="18"/>
      <c r="C383" s="30"/>
      <c r="D383" s="30"/>
      <c r="E383" s="18"/>
      <c r="F383" s="30"/>
      <c r="G383" s="18"/>
      <c r="H383" s="18"/>
      <c r="I383" s="30"/>
      <c r="J383" s="30"/>
      <c r="K383" s="30"/>
      <c r="L383" s="30"/>
      <c r="M383" s="30"/>
      <c r="N383" s="30"/>
      <c r="O383" s="30"/>
      <c r="P383" s="30"/>
      <c r="Q383" s="30"/>
      <c r="R383" s="30"/>
      <c r="S383" s="30"/>
      <c r="T383" s="30"/>
      <c r="U383" s="30"/>
      <c r="V383" s="30"/>
      <c r="W383" s="30"/>
      <c r="X383" s="30"/>
    </row>
    <row r="384">
      <c r="A384" s="18"/>
      <c r="B384" s="18"/>
      <c r="C384" s="30"/>
      <c r="D384" s="30"/>
      <c r="E384" s="18"/>
      <c r="F384" s="30"/>
      <c r="G384" s="18"/>
      <c r="H384" s="18"/>
      <c r="I384" s="30"/>
      <c r="J384" s="30"/>
      <c r="K384" s="30"/>
      <c r="L384" s="30"/>
      <c r="M384" s="30"/>
      <c r="N384" s="30"/>
      <c r="O384" s="30"/>
      <c r="P384" s="30"/>
      <c r="Q384" s="30"/>
      <c r="R384" s="30"/>
      <c r="S384" s="30"/>
      <c r="T384" s="30"/>
      <c r="U384" s="30"/>
      <c r="V384" s="30"/>
      <c r="W384" s="30"/>
      <c r="X384" s="30"/>
    </row>
    <row r="385">
      <c r="A385" s="18"/>
      <c r="B385" s="18"/>
      <c r="C385" s="30"/>
      <c r="D385" s="30"/>
      <c r="E385" s="18"/>
      <c r="F385" s="30"/>
      <c r="G385" s="18"/>
      <c r="H385" s="18"/>
      <c r="I385" s="30"/>
      <c r="J385" s="30"/>
      <c r="K385" s="30"/>
      <c r="L385" s="30"/>
      <c r="M385" s="30"/>
      <c r="N385" s="30"/>
      <c r="O385" s="30"/>
      <c r="P385" s="30"/>
      <c r="Q385" s="30"/>
      <c r="R385" s="30"/>
      <c r="S385" s="30"/>
      <c r="T385" s="30"/>
      <c r="U385" s="30"/>
      <c r="V385" s="30"/>
      <c r="W385" s="30"/>
      <c r="X385" s="30"/>
    </row>
    <row r="386">
      <c r="A386" s="18"/>
      <c r="B386" s="18"/>
      <c r="C386" s="30"/>
      <c r="D386" s="30"/>
      <c r="E386" s="18"/>
      <c r="F386" s="30"/>
      <c r="G386" s="18"/>
      <c r="H386" s="18"/>
      <c r="I386" s="30"/>
      <c r="J386" s="30"/>
      <c r="K386" s="30"/>
      <c r="L386" s="30"/>
      <c r="M386" s="30"/>
      <c r="N386" s="30"/>
      <c r="O386" s="30"/>
      <c r="P386" s="30"/>
      <c r="Q386" s="30"/>
      <c r="R386" s="30"/>
      <c r="S386" s="30"/>
      <c r="T386" s="30"/>
      <c r="U386" s="30"/>
      <c r="V386" s="30"/>
      <c r="W386" s="30"/>
      <c r="X386" s="30"/>
    </row>
    <row r="387">
      <c r="A387" s="18"/>
      <c r="B387" s="18"/>
      <c r="C387" s="30"/>
      <c r="D387" s="30"/>
      <c r="E387" s="18"/>
      <c r="F387" s="30"/>
      <c r="G387" s="18"/>
      <c r="H387" s="18"/>
      <c r="I387" s="30"/>
      <c r="J387" s="30"/>
      <c r="K387" s="30"/>
      <c r="L387" s="30"/>
      <c r="M387" s="30"/>
      <c r="N387" s="30"/>
      <c r="O387" s="30"/>
      <c r="P387" s="30"/>
      <c r="Q387" s="30"/>
      <c r="R387" s="30"/>
      <c r="S387" s="30"/>
      <c r="T387" s="30"/>
      <c r="U387" s="30"/>
      <c r="V387" s="30"/>
      <c r="W387" s="30"/>
      <c r="X387" s="30"/>
    </row>
    <row r="388">
      <c r="A388" s="18"/>
      <c r="B388" s="18"/>
      <c r="C388" s="30"/>
      <c r="D388" s="30"/>
      <c r="E388" s="18"/>
      <c r="F388" s="30"/>
      <c r="G388" s="18"/>
      <c r="H388" s="18"/>
      <c r="I388" s="30"/>
      <c r="J388" s="30"/>
      <c r="K388" s="30"/>
      <c r="L388" s="30"/>
      <c r="M388" s="30"/>
      <c r="N388" s="30"/>
      <c r="O388" s="30"/>
      <c r="P388" s="30"/>
      <c r="Q388" s="30"/>
      <c r="R388" s="30"/>
      <c r="S388" s="30"/>
      <c r="T388" s="30"/>
      <c r="U388" s="30"/>
      <c r="V388" s="30"/>
      <c r="W388" s="30"/>
      <c r="X388" s="30"/>
    </row>
    <row r="389">
      <c r="A389" s="18"/>
      <c r="B389" s="18"/>
      <c r="C389" s="30"/>
      <c r="D389" s="30"/>
      <c r="E389" s="18"/>
      <c r="F389" s="30"/>
      <c r="G389" s="18"/>
      <c r="H389" s="18"/>
      <c r="I389" s="30"/>
      <c r="J389" s="30"/>
      <c r="K389" s="30"/>
      <c r="L389" s="30"/>
      <c r="M389" s="30"/>
      <c r="N389" s="30"/>
      <c r="O389" s="30"/>
      <c r="P389" s="30"/>
      <c r="Q389" s="30"/>
      <c r="R389" s="30"/>
      <c r="S389" s="30"/>
      <c r="T389" s="30"/>
      <c r="U389" s="30"/>
      <c r="V389" s="30"/>
      <c r="W389" s="30"/>
      <c r="X389" s="30"/>
    </row>
    <row r="390">
      <c r="A390" s="18"/>
      <c r="B390" s="18"/>
      <c r="C390" s="30"/>
      <c r="D390" s="30"/>
      <c r="E390" s="18"/>
      <c r="F390" s="30"/>
      <c r="G390" s="18"/>
      <c r="H390" s="18"/>
      <c r="I390" s="30"/>
      <c r="J390" s="30"/>
      <c r="K390" s="30"/>
      <c r="L390" s="30"/>
      <c r="M390" s="30"/>
      <c r="N390" s="30"/>
      <c r="O390" s="30"/>
      <c r="P390" s="30"/>
      <c r="Q390" s="30"/>
      <c r="R390" s="30"/>
      <c r="S390" s="30"/>
      <c r="T390" s="30"/>
      <c r="U390" s="30"/>
      <c r="V390" s="30"/>
      <c r="W390" s="30"/>
      <c r="X390" s="30"/>
    </row>
    <row r="391">
      <c r="A391" s="18"/>
      <c r="B391" s="18"/>
      <c r="C391" s="30"/>
      <c r="D391" s="30"/>
      <c r="E391" s="18"/>
      <c r="F391" s="30"/>
      <c r="G391" s="18"/>
      <c r="H391" s="18"/>
      <c r="I391" s="30"/>
      <c r="J391" s="30"/>
      <c r="K391" s="30"/>
      <c r="L391" s="30"/>
      <c r="M391" s="30"/>
      <c r="N391" s="30"/>
      <c r="O391" s="30"/>
      <c r="P391" s="30"/>
      <c r="Q391" s="30"/>
      <c r="R391" s="30"/>
      <c r="S391" s="30"/>
      <c r="T391" s="30"/>
      <c r="U391" s="30"/>
      <c r="V391" s="30"/>
      <c r="W391" s="30"/>
      <c r="X391" s="30"/>
    </row>
    <row r="392">
      <c r="A392" s="18"/>
      <c r="B392" s="18"/>
      <c r="C392" s="30"/>
      <c r="D392" s="30"/>
      <c r="E392" s="18"/>
      <c r="F392" s="30"/>
      <c r="G392" s="18"/>
      <c r="H392" s="18"/>
      <c r="I392" s="30"/>
      <c r="J392" s="30"/>
      <c r="K392" s="30"/>
      <c r="L392" s="30"/>
      <c r="M392" s="30"/>
      <c r="N392" s="30"/>
      <c r="O392" s="30"/>
      <c r="P392" s="30"/>
      <c r="Q392" s="30"/>
      <c r="R392" s="30"/>
      <c r="S392" s="30"/>
      <c r="T392" s="30"/>
      <c r="U392" s="30"/>
      <c r="V392" s="30"/>
      <c r="W392" s="30"/>
      <c r="X392" s="30"/>
    </row>
    <row r="393">
      <c r="A393" s="18"/>
      <c r="B393" s="18"/>
      <c r="C393" s="30"/>
      <c r="D393" s="30"/>
      <c r="E393" s="18"/>
      <c r="F393" s="30"/>
      <c r="G393" s="18"/>
      <c r="H393" s="18"/>
      <c r="I393" s="30"/>
      <c r="J393" s="30"/>
      <c r="K393" s="30"/>
      <c r="L393" s="30"/>
      <c r="M393" s="30"/>
      <c r="N393" s="30"/>
      <c r="O393" s="30"/>
      <c r="P393" s="30"/>
      <c r="Q393" s="30"/>
      <c r="R393" s="30"/>
      <c r="S393" s="30"/>
      <c r="T393" s="30"/>
      <c r="U393" s="30"/>
      <c r="V393" s="30"/>
      <c r="W393" s="30"/>
      <c r="X393" s="30"/>
    </row>
    <row r="394">
      <c r="A394" s="18"/>
      <c r="B394" s="18"/>
      <c r="C394" s="30"/>
      <c r="D394" s="30"/>
      <c r="E394" s="18"/>
      <c r="F394" s="30"/>
      <c r="G394" s="18"/>
      <c r="H394" s="18"/>
      <c r="I394" s="30"/>
      <c r="J394" s="30"/>
      <c r="K394" s="30"/>
      <c r="L394" s="30"/>
      <c r="M394" s="30"/>
      <c r="N394" s="30"/>
      <c r="O394" s="30"/>
      <c r="P394" s="30"/>
      <c r="Q394" s="30"/>
      <c r="R394" s="30"/>
      <c r="S394" s="30"/>
      <c r="T394" s="30"/>
      <c r="U394" s="30"/>
      <c r="V394" s="30"/>
      <c r="W394" s="30"/>
      <c r="X394" s="30"/>
    </row>
    <row r="395">
      <c r="A395" s="18"/>
      <c r="B395" s="18"/>
      <c r="C395" s="30"/>
      <c r="D395" s="30"/>
      <c r="E395" s="18"/>
      <c r="F395" s="30"/>
      <c r="G395" s="18"/>
      <c r="H395" s="18"/>
      <c r="I395" s="30"/>
      <c r="J395" s="30"/>
      <c r="K395" s="30"/>
      <c r="L395" s="30"/>
      <c r="M395" s="30"/>
      <c r="N395" s="30"/>
      <c r="O395" s="30"/>
      <c r="P395" s="30"/>
      <c r="Q395" s="30"/>
      <c r="R395" s="30"/>
      <c r="S395" s="30"/>
      <c r="T395" s="30"/>
      <c r="U395" s="30"/>
      <c r="V395" s="30"/>
      <c r="W395" s="30"/>
      <c r="X395" s="30"/>
    </row>
    <row r="396">
      <c r="A396" s="18"/>
      <c r="B396" s="18"/>
      <c r="C396" s="30"/>
      <c r="D396" s="30"/>
      <c r="E396" s="18"/>
      <c r="F396" s="30"/>
      <c r="G396" s="18"/>
      <c r="H396" s="18"/>
      <c r="I396" s="30"/>
      <c r="J396" s="30"/>
      <c r="K396" s="30"/>
      <c r="L396" s="30"/>
      <c r="M396" s="30"/>
      <c r="N396" s="30"/>
      <c r="O396" s="30"/>
      <c r="P396" s="30"/>
      <c r="Q396" s="30"/>
      <c r="R396" s="30"/>
      <c r="S396" s="30"/>
      <c r="T396" s="30"/>
      <c r="U396" s="30"/>
      <c r="V396" s="30"/>
      <c r="W396" s="30"/>
      <c r="X396" s="30"/>
    </row>
    <row r="397">
      <c r="A397" s="18"/>
      <c r="B397" s="18"/>
      <c r="C397" s="30"/>
      <c r="D397" s="30"/>
      <c r="E397" s="18"/>
      <c r="F397" s="30"/>
      <c r="G397" s="18"/>
      <c r="H397" s="18"/>
      <c r="I397" s="30"/>
      <c r="J397" s="30"/>
      <c r="K397" s="30"/>
      <c r="L397" s="30"/>
      <c r="M397" s="30"/>
      <c r="N397" s="30"/>
      <c r="O397" s="30"/>
      <c r="P397" s="30"/>
      <c r="Q397" s="30"/>
      <c r="R397" s="30"/>
      <c r="S397" s="30"/>
      <c r="T397" s="30"/>
      <c r="U397" s="30"/>
      <c r="V397" s="30"/>
      <c r="W397" s="30"/>
      <c r="X397" s="30"/>
    </row>
    <row r="398">
      <c r="A398" s="18"/>
      <c r="B398" s="18"/>
      <c r="C398" s="30"/>
      <c r="D398" s="30"/>
      <c r="E398" s="18"/>
      <c r="F398" s="30"/>
      <c r="G398" s="18"/>
      <c r="H398" s="18"/>
      <c r="I398" s="30"/>
      <c r="J398" s="30"/>
      <c r="K398" s="30"/>
      <c r="L398" s="30"/>
      <c r="M398" s="30"/>
      <c r="N398" s="30"/>
      <c r="O398" s="30"/>
      <c r="P398" s="30"/>
      <c r="Q398" s="30"/>
      <c r="R398" s="30"/>
      <c r="S398" s="30"/>
      <c r="T398" s="30"/>
      <c r="U398" s="30"/>
      <c r="V398" s="30"/>
      <c r="W398" s="30"/>
      <c r="X398" s="30"/>
    </row>
    <row r="399">
      <c r="A399" s="18"/>
      <c r="B399" s="18"/>
      <c r="C399" s="30"/>
      <c r="D399" s="30"/>
      <c r="E399" s="18"/>
      <c r="F399" s="30"/>
      <c r="G399" s="18"/>
      <c r="H399" s="18"/>
      <c r="I399" s="30"/>
      <c r="J399" s="30"/>
      <c r="K399" s="30"/>
      <c r="L399" s="30"/>
      <c r="M399" s="30"/>
      <c r="N399" s="30"/>
      <c r="O399" s="30"/>
      <c r="P399" s="30"/>
      <c r="Q399" s="30"/>
      <c r="R399" s="30"/>
      <c r="S399" s="30"/>
      <c r="T399" s="30"/>
      <c r="U399" s="30"/>
      <c r="V399" s="30"/>
      <c r="W399" s="30"/>
      <c r="X399" s="30"/>
    </row>
    <row r="400">
      <c r="A400" s="18"/>
      <c r="B400" s="18"/>
      <c r="C400" s="30"/>
      <c r="D400" s="30"/>
      <c r="E400" s="18"/>
      <c r="F400" s="30"/>
      <c r="G400" s="18"/>
      <c r="H400" s="18"/>
      <c r="I400" s="30"/>
      <c r="J400" s="30"/>
      <c r="K400" s="30"/>
      <c r="L400" s="30"/>
      <c r="M400" s="30"/>
      <c r="N400" s="30"/>
      <c r="O400" s="30"/>
      <c r="P400" s="30"/>
      <c r="Q400" s="30"/>
      <c r="R400" s="30"/>
      <c r="S400" s="30"/>
      <c r="T400" s="30"/>
      <c r="U400" s="30"/>
      <c r="V400" s="30"/>
      <c r="W400" s="30"/>
      <c r="X400" s="30"/>
    </row>
    <row r="401">
      <c r="A401" s="18"/>
      <c r="B401" s="18"/>
      <c r="C401" s="30"/>
      <c r="D401" s="30"/>
      <c r="E401" s="18"/>
      <c r="F401" s="30"/>
      <c r="G401" s="18"/>
      <c r="H401" s="18"/>
      <c r="I401" s="30"/>
      <c r="J401" s="30"/>
      <c r="K401" s="30"/>
      <c r="L401" s="30"/>
      <c r="M401" s="30"/>
      <c r="N401" s="30"/>
      <c r="O401" s="30"/>
      <c r="P401" s="30"/>
      <c r="Q401" s="30"/>
      <c r="R401" s="30"/>
      <c r="S401" s="30"/>
      <c r="T401" s="30"/>
      <c r="U401" s="30"/>
      <c r="V401" s="30"/>
      <c r="W401" s="30"/>
      <c r="X401" s="30"/>
    </row>
    <row r="402">
      <c r="A402" s="18"/>
      <c r="B402" s="18"/>
      <c r="C402" s="30"/>
      <c r="D402" s="30"/>
      <c r="E402" s="18"/>
      <c r="F402" s="30"/>
      <c r="G402" s="18"/>
      <c r="H402" s="18"/>
      <c r="I402" s="30"/>
      <c r="J402" s="30"/>
      <c r="K402" s="30"/>
      <c r="L402" s="30"/>
      <c r="M402" s="30"/>
      <c r="N402" s="30"/>
      <c r="O402" s="30"/>
      <c r="P402" s="30"/>
      <c r="Q402" s="30"/>
      <c r="R402" s="30"/>
      <c r="S402" s="30"/>
      <c r="T402" s="30"/>
      <c r="U402" s="30"/>
      <c r="V402" s="30"/>
      <c r="W402" s="30"/>
      <c r="X402" s="30"/>
    </row>
    <row r="403">
      <c r="A403" s="18"/>
      <c r="B403" s="18"/>
      <c r="C403" s="30"/>
      <c r="D403" s="30"/>
      <c r="E403" s="18"/>
      <c r="F403" s="30"/>
      <c r="G403" s="18"/>
      <c r="H403" s="18"/>
      <c r="I403" s="30"/>
      <c r="J403" s="30"/>
      <c r="K403" s="30"/>
      <c r="L403" s="30"/>
      <c r="M403" s="30"/>
      <c r="N403" s="30"/>
      <c r="O403" s="30"/>
      <c r="P403" s="30"/>
      <c r="Q403" s="30"/>
      <c r="R403" s="30"/>
      <c r="S403" s="30"/>
      <c r="T403" s="30"/>
      <c r="U403" s="30"/>
      <c r="V403" s="30"/>
      <c r="W403" s="30"/>
      <c r="X403" s="30"/>
    </row>
    <row r="404">
      <c r="A404" s="18"/>
      <c r="B404" s="18"/>
      <c r="C404" s="30"/>
      <c r="D404" s="30"/>
      <c r="E404" s="18"/>
      <c r="F404" s="30"/>
      <c r="G404" s="18"/>
      <c r="H404" s="18"/>
      <c r="I404" s="30"/>
      <c r="J404" s="30"/>
      <c r="K404" s="30"/>
      <c r="L404" s="30"/>
      <c r="M404" s="30"/>
      <c r="N404" s="30"/>
      <c r="O404" s="30"/>
      <c r="P404" s="30"/>
      <c r="Q404" s="30"/>
      <c r="R404" s="30"/>
      <c r="S404" s="30"/>
      <c r="T404" s="30"/>
      <c r="U404" s="30"/>
      <c r="V404" s="30"/>
      <c r="W404" s="30"/>
      <c r="X404" s="30"/>
    </row>
    <row r="405">
      <c r="A405" s="18"/>
      <c r="B405" s="18"/>
      <c r="C405" s="30"/>
      <c r="D405" s="30"/>
      <c r="E405" s="18"/>
      <c r="F405" s="30"/>
      <c r="G405" s="18"/>
      <c r="H405" s="18"/>
      <c r="I405" s="30"/>
      <c r="J405" s="30"/>
      <c r="K405" s="30"/>
      <c r="L405" s="30"/>
      <c r="M405" s="30"/>
      <c r="N405" s="30"/>
      <c r="O405" s="30"/>
      <c r="P405" s="30"/>
      <c r="Q405" s="30"/>
      <c r="R405" s="30"/>
      <c r="S405" s="30"/>
      <c r="T405" s="30"/>
      <c r="U405" s="30"/>
      <c r="V405" s="30"/>
      <c r="W405" s="30"/>
      <c r="X405" s="30"/>
    </row>
    <row r="406">
      <c r="A406" s="18"/>
      <c r="B406" s="18"/>
      <c r="C406" s="30"/>
      <c r="D406" s="30"/>
      <c r="E406" s="18"/>
      <c r="F406" s="30"/>
      <c r="G406" s="18"/>
      <c r="H406" s="18"/>
      <c r="I406" s="30"/>
      <c r="J406" s="30"/>
      <c r="K406" s="30"/>
      <c r="L406" s="30"/>
      <c r="M406" s="30"/>
      <c r="N406" s="30"/>
      <c r="O406" s="30"/>
      <c r="P406" s="30"/>
      <c r="Q406" s="30"/>
      <c r="R406" s="30"/>
      <c r="S406" s="30"/>
      <c r="T406" s="30"/>
      <c r="U406" s="30"/>
      <c r="V406" s="30"/>
      <c r="W406" s="30"/>
      <c r="X406" s="30"/>
    </row>
    <row r="407">
      <c r="A407" s="18"/>
      <c r="B407" s="18"/>
      <c r="C407" s="30"/>
      <c r="D407" s="30"/>
      <c r="E407" s="18"/>
      <c r="F407" s="30"/>
      <c r="G407" s="18"/>
      <c r="H407" s="18"/>
      <c r="I407" s="30"/>
      <c r="J407" s="30"/>
      <c r="K407" s="30"/>
      <c r="L407" s="30"/>
      <c r="M407" s="30"/>
      <c r="N407" s="30"/>
      <c r="O407" s="30"/>
      <c r="P407" s="30"/>
      <c r="Q407" s="30"/>
      <c r="R407" s="30"/>
      <c r="S407" s="30"/>
      <c r="T407" s="30"/>
      <c r="U407" s="30"/>
      <c r="V407" s="30"/>
      <c r="W407" s="30"/>
      <c r="X407" s="30"/>
    </row>
    <row r="408">
      <c r="A408" s="18"/>
      <c r="B408" s="18"/>
      <c r="C408" s="30"/>
      <c r="D408" s="30"/>
      <c r="E408" s="18"/>
      <c r="F408" s="30"/>
      <c r="G408" s="18"/>
      <c r="H408" s="18"/>
      <c r="I408" s="30"/>
      <c r="J408" s="30"/>
      <c r="K408" s="30"/>
      <c r="L408" s="30"/>
      <c r="M408" s="30"/>
      <c r="N408" s="30"/>
      <c r="O408" s="30"/>
      <c r="P408" s="30"/>
      <c r="Q408" s="30"/>
      <c r="R408" s="30"/>
      <c r="S408" s="30"/>
      <c r="T408" s="30"/>
      <c r="U408" s="30"/>
      <c r="V408" s="30"/>
      <c r="W408" s="30"/>
      <c r="X408" s="30"/>
    </row>
    <row r="409">
      <c r="A409" s="18"/>
      <c r="B409" s="18"/>
      <c r="C409" s="30"/>
      <c r="D409" s="30"/>
      <c r="E409" s="18"/>
      <c r="F409" s="30"/>
      <c r="G409" s="18"/>
      <c r="H409" s="18"/>
      <c r="I409" s="30"/>
      <c r="J409" s="30"/>
      <c r="K409" s="30"/>
      <c r="L409" s="30"/>
      <c r="M409" s="30"/>
      <c r="N409" s="30"/>
      <c r="O409" s="30"/>
      <c r="P409" s="30"/>
      <c r="Q409" s="30"/>
      <c r="R409" s="30"/>
      <c r="S409" s="30"/>
      <c r="T409" s="30"/>
      <c r="U409" s="30"/>
      <c r="V409" s="30"/>
      <c r="W409" s="30"/>
      <c r="X409" s="30"/>
    </row>
    <row r="410">
      <c r="A410" s="18"/>
      <c r="B410" s="18"/>
      <c r="C410" s="30"/>
      <c r="D410" s="30"/>
      <c r="E410" s="18"/>
      <c r="F410" s="30"/>
      <c r="G410" s="18"/>
      <c r="H410" s="18"/>
      <c r="I410" s="30"/>
      <c r="J410" s="30"/>
      <c r="K410" s="30"/>
      <c r="L410" s="30"/>
      <c r="M410" s="30"/>
      <c r="N410" s="30"/>
      <c r="O410" s="30"/>
      <c r="P410" s="30"/>
      <c r="Q410" s="30"/>
      <c r="R410" s="30"/>
      <c r="S410" s="30"/>
      <c r="T410" s="30"/>
      <c r="U410" s="30"/>
      <c r="V410" s="30"/>
      <c r="W410" s="30"/>
      <c r="X410" s="30"/>
    </row>
    <row r="411">
      <c r="A411" s="18"/>
      <c r="B411" s="18"/>
      <c r="C411" s="30"/>
      <c r="D411" s="30"/>
      <c r="E411" s="18"/>
      <c r="F411" s="30"/>
      <c r="G411" s="18"/>
      <c r="H411" s="18"/>
      <c r="I411" s="30"/>
      <c r="J411" s="30"/>
      <c r="K411" s="30"/>
      <c r="L411" s="30"/>
      <c r="M411" s="30"/>
      <c r="N411" s="30"/>
      <c r="O411" s="30"/>
      <c r="P411" s="30"/>
      <c r="Q411" s="30"/>
      <c r="R411" s="30"/>
      <c r="S411" s="30"/>
      <c r="T411" s="30"/>
      <c r="U411" s="30"/>
      <c r="V411" s="30"/>
      <c r="W411" s="30"/>
      <c r="X411" s="30"/>
    </row>
    <row r="412">
      <c r="A412" s="18"/>
      <c r="B412" s="18"/>
      <c r="C412" s="30"/>
      <c r="D412" s="30"/>
      <c r="E412" s="18"/>
      <c r="F412" s="30"/>
      <c r="G412" s="18"/>
      <c r="H412" s="18"/>
      <c r="I412" s="30"/>
      <c r="J412" s="30"/>
      <c r="K412" s="30"/>
      <c r="L412" s="30"/>
      <c r="M412" s="30"/>
      <c r="N412" s="30"/>
      <c r="O412" s="30"/>
      <c r="P412" s="30"/>
      <c r="Q412" s="30"/>
      <c r="R412" s="30"/>
      <c r="S412" s="30"/>
      <c r="T412" s="30"/>
      <c r="U412" s="30"/>
      <c r="V412" s="30"/>
      <c r="W412" s="30"/>
      <c r="X412" s="30"/>
    </row>
    <row r="413">
      <c r="A413" s="18"/>
      <c r="B413" s="18"/>
      <c r="C413" s="30"/>
      <c r="D413" s="30"/>
      <c r="E413" s="18"/>
      <c r="F413" s="30"/>
      <c r="G413" s="18"/>
      <c r="H413" s="18"/>
      <c r="I413" s="30"/>
      <c r="J413" s="30"/>
      <c r="K413" s="30"/>
      <c r="L413" s="30"/>
      <c r="M413" s="30"/>
      <c r="N413" s="30"/>
      <c r="O413" s="30"/>
      <c r="P413" s="30"/>
      <c r="Q413" s="30"/>
      <c r="R413" s="30"/>
      <c r="S413" s="30"/>
      <c r="T413" s="30"/>
      <c r="U413" s="30"/>
      <c r="V413" s="30"/>
      <c r="W413" s="30"/>
      <c r="X413" s="30"/>
    </row>
    <row r="414">
      <c r="A414" s="18"/>
      <c r="B414" s="18"/>
      <c r="C414" s="30"/>
      <c r="D414" s="30"/>
      <c r="E414" s="18"/>
      <c r="F414" s="30"/>
      <c r="G414" s="18"/>
      <c r="H414" s="18"/>
      <c r="I414" s="30"/>
      <c r="J414" s="30"/>
      <c r="K414" s="30"/>
      <c r="L414" s="30"/>
      <c r="M414" s="30"/>
      <c r="N414" s="30"/>
      <c r="O414" s="30"/>
      <c r="P414" s="30"/>
      <c r="Q414" s="30"/>
      <c r="R414" s="30"/>
      <c r="S414" s="30"/>
      <c r="T414" s="30"/>
      <c r="U414" s="30"/>
      <c r="V414" s="30"/>
      <c r="W414" s="30"/>
      <c r="X414" s="30"/>
    </row>
    <row r="415">
      <c r="A415" s="18"/>
      <c r="B415" s="18"/>
      <c r="C415" s="30"/>
      <c r="D415" s="30"/>
      <c r="E415" s="18"/>
      <c r="F415" s="30"/>
      <c r="G415" s="18"/>
      <c r="H415" s="18"/>
      <c r="I415" s="30"/>
      <c r="J415" s="30"/>
      <c r="K415" s="30"/>
      <c r="L415" s="30"/>
      <c r="M415" s="30"/>
      <c r="N415" s="30"/>
      <c r="O415" s="30"/>
      <c r="P415" s="30"/>
      <c r="Q415" s="30"/>
      <c r="R415" s="30"/>
      <c r="S415" s="30"/>
      <c r="T415" s="30"/>
      <c r="U415" s="30"/>
      <c r="V415" s="30"/>
      <c r="W415" s="30"/>
      <c r="X415" s="30"/>
    </row>
    <row r="416">
      <c r="A416" s="18"/>
      <c r="B416" s="18"/>
      <c r="C416" s="30"/>
      <c r="D416" s="30"/>
      <c r="E416" s="18"/>
      <c r="F416" s="30"/>
      <c r="G416" s="18"/>
      <c r="H416" s="18"/>
      <c r="I416" s="30"/>
      <c r="J416" s="30"/>
      <c r="K416" s="30"/>
      <c r="L416" s="30"/>
      <c r="M416" s="30"/>
      <c r="N416" s="30"/>
      <c r="O416" s="30"/>
      <c r="P416" s="30"/>
      <c r="Q416" s="30"/>
      <c r="R416" s="30"/>
      <c r="S416" s="30"/>
      <c r="T416" s="30"/>
      <c r="U416" s="30"/>
      <c r="V416" s="30"/>
      <c r="W416" s="30"/>
      <c r="X416" s="30"/>
    </row>
    <row r="417">
      <c r="A417" s="18"/>
      <c r="B417" s="18"/>
      <c r="C417" s="30"/>
      <c r="D417" s="30"/>
      <c r="E417" s="18"/>
      <c r="F417" s="30"/>
      <c r="G417" s="18"/>
      <c r="H417" s="18"/>
      <c r="I417" s="30"/>
      <c r="J417" s="30"/>
      <c r="K417" s="30"/>
      <c r="L417" s="30"/>
      <c r="M417" s="30"/>
      <c r="N417" s="30"/>
      <c r="O417" s="30"/>
      <c r="P417" s="30"/>
      <c r="Q417" s="30"/>
      <c r="R417" s="30"/>
      <c r="S417" s="30"/>
      <c r="T417" s="30"/>
      <c r="U417" s="30"/>
      <c r="V417" s="30"/>
      <c r="W417" s="30"/>
      <c r="X417" s="30"/>
    </row>
    <row r="418">
      <c r="A418" s="18"/>
      <c r="B418" s="18"/>
      <c r="C418" s="30"/>
      <c r="D418" s="30"/>
      <c r="E418" s="18"/>
      <c r="F418" s="30"/>
      <c r="G418" s="18"/>
      <c r="H418" s="18"/>
      <c r="I418" s="30"/>
      <c r="J418" s="30"/>
      <c r="K418" s="30"/>
      <c r="L418" s="30"/>
      <c r="M418" s="30"/>
      <c r="N418" s="30"/>
      <c r="O418" s="30"/>
      <c r="P418" s="30"/>
      <c r="Q418" s="30"/>
      <c r="R418" s="30"/>
      <c r="S418" s="30"/>
      <c r="T418" s="30"/>
      <c r="U418" s="30"/>
      <c r="V418" s="30"/>
      <c r="W418" s="30"/>
      <c r="X418" s="30"/>
    </row>
    <row r="419">
      <c r="A419" s="18"/>
      <c r="B419" s="18"/>
      <c r="C419" s="30"/>
      <c r="D419" s="30"/>
      <c r="E419" s="18"/>
      <c r="F419" s="30"/>
      <c r="G419" s="18"/>
      <c r="H419" s="18"/>
      <c r="I419" s="30"/>
      <c r="J419" s="30"/>
      <c r="K419" s="30"/>
      <c r="L419" s="30"/>
      <c r="M419" s="30"/>
      <c r="N419" s="30"/>
      <c r="O419" s="30"/>
      <c r="P419" s="30"/>
      <c r="Q419" s="30"/>
      <c r="R419" s="30"/>
      <c r="S419" s="30"/>
      <c r="T419" s="30"/>
      <c r="U419" s="30"/>
      <c r="V419" s="30"/>
      <c r="W419" s="30"/>
      <c r="X419" s="30"/>
    </row>
    <row r="420">
      <c r="A420" s="18"/>
      <c r="B420" s="18"/>
      <c r="C420" s="30"/>
      <c r="D420" s="30"/>
      <c r="E420" s="18"/>
      <c r="F420" s="30"/>
      <c r="G420" s="18"/>
      <c r="H420" s="18"/>
      <c r="I420" s="30"/>
      <c r="J420" s="30"/>
      <c r="K420" s="30"/>
      <c r="L420" s="30"/>
      <c r="M420" s="30"/>
      <c r="N420" s="30"/>
      <c r="O420" s="30"/>
      <c r="P420" s="30"/>
      <c r="Q420" s="30"/>
      <c r="R420" s="30"/>
      <c r="S420" s="30"/>
      <c r="T420" s="30"/>
      <c r="U420" s="30"/>
      <c r="V420" s="30"/>
      <c r="W420" s="30"/>
      <c r="X420" s="30"/>
    </row>
    <row r="421">
      <c r="A421" s="18"/>
      <c r="B421" s="18"/>
      <c r="C421" s="30"/>
      <c r="D421" s="30"/>
      <c r="E421" s="18"/>
      <c r="F421" s="30"/>
      <c r="G421" s="18"/>
      <c r="H421" s="18"/>
      <c r="I421" s="30"/>
      <c r="J421" s="30"/>
      <c r="K421" s="30"/>
      <c r="L421" s="30"/>
      <c r="M421" s="30"/>
      <c r="N421" s="30"/>
      <c r="O421" s="30"/>
      <c r="P421" s="30"/>
      <c r="Q421" s="30"/>
      <c r="R421" s="30"/>
      <c r="S421" s="30"/>
      <c r="T421" s="30"/>
      <c r="U421" s="30"/>
      <c r="V421" s="30"/>
      <c r="W421" s="30"/>
      <c r="X421" s="30"/>
    </row>
    <row r="422">
      <c r="A422" s="18"/>
      <c r="B422" s="18"/>
      <c r="C422" s="30"/>
      <c r="D422" s="30"/>
      <c r="E422" s="18"/>
      <c r="F422" s="30"/>
      <c r="G422" s="18"/>
      <c r="H422" s="18"/>
      <c r="I422" s="30"/>
      <c r="J422" s="30"/>
      <c r="K422" s="30"/>
      <c r="L422" s="30"/>
      <c r="M422" s="30"/>
      <c r="N422" s="30"/>
      <c r="O422" s="30"/>
      <c r="P422" s="30"/>
      <c r="Q422" s="30"/>
      <c r="R422" s="30"/>
      <c r="S422" s="30"/>
      <c r="T422" s="30"/>
      <c r="U422" s="30"/>
      <c r="V422" s="30"/>
      <c r="W422" s="30"/>
      <c r="X422" s="30"/>
    </row>
    <row r="423">
      <c r="A423" s="18"/>
      <c r="B423" s="18"/>
      <c r="C423" s="30"/>
      <c r="D423" s="30"/>
      <c r="E423" s="18"/>
      <c r="F423" s="30"/>
      <c r="G423" s="18"/>
      <c r="H423" s="18"/>
      <c r="I423" s="30"/>
      <c r="J423" s="30"/>
      <c r="K423" s="30"/>
      <c r="L423" s="30"/>
      <c r="M423" s="30"/>
      <c r="N423" s="30"/>
      <c r="O423" s="30"/>
      <c r="P423" s="30"/>
      <c r="Q423" s="30"/>
      <c r="R423" s="30"/>
      <c r="S423" s="30"/>
      <c r="T423" s="30"/>
      <c r="U423" s="30"/>
      <c r="V423" s="30"/>
      <c r="W423" s="30"/>
      <c r="X423" s="30"/>
    </row>
    <row r="424">
      <c r="A424" s="18"/>
      <c r="B424" s="18"/>
      <c r="C424" s="30"/>
      <c r="D424" s="30"/>
      <c r="E424" s="18"/>
      <c r="F424" s="30"/>
      <c r="G424" s="18"/>
      <c r="H424" s="18"/>
      <c r="I424" s="30"/>
      <c r="J424" s="30"/>
      <c r="K424" s="30"/>
      <c r="L424" s="30"/>
      <c r="M424" s="30"/>
      <c r="N424" s="30"/>
      <c r="O424" s="30"/>
      <c r="P424" s="30"/>
      <c r="Q424" s="30"/>
      <c r="R424" s="30"/>
      <c r="S424" s="30"/>
      <c r="T424" s="30"/>
      <c r="U424" s="30"/>
      <c r="V424" s="30"/>
      <c r="W424" s="30"/>
      <c r="X424" s="30"/>
    </row>
    <row r="425">
      <c r="A425" s="18"/>
      <c r="B425" s="18"/>
      <c r="C425" s="30"/>
      <c r="D425" s="30"/>
      <c r="E425" s="18"/>
      <c r="F425" s="30"/>
      <c r="G425" s="18"/>
      <c r="H425" s="18"/>
      <c r="I425" s="30"/>
      <c r="J425" s="30"/>
      <c r="K425" s="30"/>
      <c r="L425" s="30"/>
      <c r="M425" s="30"/>
      <c r="N425" s="30"/>
      <c r="O425" s="30"/>
      <c r="P425" s="30"/>
      <c r="Q425" s="30"/>
      <c r="R425" s="30"/>
      <c r="S425" s="30"/>
      <c r="T425" s="30"/>
      <c r="U425" s="30"/>
      <c r="V425" s="30"/>
      <c r="W425" s="30"/>
      <c r="X425" s="30"/>
    </row>
    <row r="426">
      <c r="A426" s="18"/>
      <c r="B426" s="18"/>
      <c r="C426" s="30"/>
      <c r="D426" s="30"/>
      <c r="E426" s="18"/>
      <c r="F426" s="30"/>
      <c r="G426" s="18"/>
      <c r="H426" s="18"/>
      <c r="I426" s="30"/>
      <c r="J426" s="30"/>
      <c r="K426" s="30"/>
      <c r="L426" s="30"/>
      <c r="M426" s="30"/>
      <c r="N426" s="30"/>
      <c r="O426" s="30"/>
      <c r="P426" s="30"/>
      <c r="Q426" s="30"/>
      <c r="R426" s="30"/>
      <c r="S426" s="30"/>
      <c r="T426" s="30"/>
      <c r="U426" s="30"/>
      <c r="V426" s="30"/>
      <c r="W426" s="30"/>
      <c r="X426" s="30"/>
    </row>
    <row r="427">
      <c r="A427" s="18"/>
      <c r="B427" s="18"/>
      <c r="C427" s="30"/>
      <c r="D427" s="30"/>
      <c r="E427" s="18"/>
      <c r="F427" s="30"/>
      <c r="G427" s="18"/>
      <c r="H427" s="18"/>
      <c r="I427" s="30"/>
      <c r="J427" s="30"/>
      <c r="K427" s="30"/>
      <c r="L427" s="30"/>
      <c r="M427" s="30"/>
      <c r="N427" s="30"/>
      <c r="O427" s="30"/>
      <c r="P427" s="30"/>
      <c r="Q427" s="30"/>
      <c r="R427" s="30"/>
      <c r="S427" s="30"/>
      <c r="T427" s="30"/>
      <c r="U427" s="30"/>
      <c r="V427" s="30"/>
      <c r="W427" s="30"/>
      <c r="X427" s="30"/>
    </row>
    <row r="428">
      <c r="A428" s="18"/>
      <c r="B428" s="18"/>
      <c r="C428" s="30"/>
      <c r="D428" s="30"/>
      <c r="E428" s="18"/>
      <c r="F428" s="30"/>
      <c r="G428" s="18"/>
      <c r="H428" s="18"/>
      <c r="I428" s="30"/>
      <c r="J428" s="30"/>
      <c r="K428" s="30"/>
      <c r="L428" s="30"/>
      <c r="M428" s="30"/>
      <c r="N428" s="30"/>
      <c r="O428" s="30"/>
      <c r="P428" s="30"/>
      <c r="Q428" s="30"/>
      <c r="R428" s="30"/>
      <c r="S428" s="30"/>
      <c r="T428" s="30"/>
      <c r="U428" s="30"/>
      <c r="V428" s="30"/>
      <c r="W428" s="30"/>
      <c r="X428" s="30"/>
    </row>
    <row r="429">
      <c r="A429" s="18"/>
      <c r="B429" s="18"/>
      <c r="C429" s="30"/>
      <c r="D429" s="30"/>
      <c r="E429" s="18"/>
      <c r="F429" s="30"/>
      <c r="G429" s="18"/>
      <c r="H429" s="18"/>
      <c r="I429" s="30"/>
      <c r="J429" s="30"/>
      <c r="K429" s="30"/>
      <c r="L429" s="30"/>
      <c r="M429" s="30"/>
      <c r="N429" s="30"/>
      <c r="O429" s="30"/>
      <c r="P429" s="30"/>
      <c r="Q429" s="30"/>
      <c r="R429" s="30"/>
      <c r="S429" s="30"/>
      <c r="T429" s="30"/>
      <c r="U429" s="30"/>
      <c r="V429" s="30"/>
      <c r="W429" s="30"/>
      <c r="X429" s="30"/>
    </row>
    <row r="430">
      <c r="A430" s="18"/>
      <c r="B430" s="18"/>
      <c r="C430" s="30"/>
      <c r="D430" s="30"/>
      <c r="E430" s="18"/>
      <c r="F430" s="30"/>
      <c r="G430" s="18"/>
      <c r="H430" s="18"/>
      <c r="I430" s="30"/>
      <c r="J430" s="30"/>
      <c r="K430" s="30"/>
      <c r="L430" s="30"/>
      <c r="M430" s="30"/>
      <c r="N430" s="30"/>
      <c r="O430" s="30"/>
      <c r="P430" s="30"/>
      <c r="Q430" s="30"/>
      <c r="R430" s="30"/>
      <c r="S430" s="30"/>
      <c r="T430" s="30"/>
      <c r="U430" s="30"/>
      <c r="V430" s="30"/>
      <c r="W430" s="30"/>
      <c r="X430" s="30"/>
    </row>
  </sheetData>
  <customSheetViews>
    <customSheetView guid="{07CA5469-23F7-4BBB-ADB2-66071CDD7981}" filter="1" showAutoFilter="1">
      <autoFilter ref="$A$1:$O$247">
        <filterColumn colId="6">
          <filters>
            <filter val="Pendiente de dibujar"/>
          </filters>
        </filterColumn>
      </autoFilter>
    </customSheetView>
  </customSheetViews>
  <mergeCells count="22">
    <mergeCell ref="A273:A275"/>
    <mergeCell ref="A276:A278"/>
    <mergeCell ref="A280:A282"/>
    <mergeCell ref="A283:A285"/>
    <mergeCell ref="A286:A288"/>
    <mergeCell ref="A289:A291"/>
    <mergeCell ref="A292:A294"/>
    <mergeCell ref="A295:A297"/>
    <mergeCell ref="B276:B278"/>
    <mergeCell ref="B280:B282"/>
    <mergeCell ref="B283:B285"/>
    <mergeCell ref="B286:B288"/>
    <mergeCell ref="B289:B291"/>
    <mergeCell ref="B292:B294"/>
    <mergeCell ref="B295:B297"/>
    <mergeCell ref="A262:A265"/>
    <mergeCell ref="B262:B265"/>
    <mergeCell ref="A266:A269"/>
    <mergeCell ref="B266:B269"/>
    <mergeCell ref="A270:A272"/>
    <mergeCell ref="B270:B272"/>
    <mergeCell ref="B273:B275"/>
  </mergeCells>
  <conditionalFormatting sqref="G1:G430">
    <cfRule type="cellIs" dxfId="18" priority="1" operator="equal">
      <formula>"Pendiente de dibujar"</formula>
    </cfRule>
  </conditionalFormatting>
  <conditionalFormatting sqref="G1:G430">
    <cfRule type="cellIs" dxfId="19" priority="2" operator="equal">
      <formula>"Pendiente de revisar"</formula>
    </cfRule>
  </conditionalFormatting>
  <conditionalFormatting sqref="G1:G430">
    <cfRule type="cellIs" dxfId="12" priority="3" operator="equal">
      <formula>"Pendiente de corrección"</formula>
    </cfRule>
  </conditionalFormatting>
  <conditionalFormatting sqref="G1:G430">
    <cfRule type="cellIs" dxfId="20" priority="4" operator="equal">
      <formula>"OK"</formula>
    </cfRule>
  </conditionalFormatting>
  <dataValidations>
    <dataValidation type="list" allowBlank="1" sqref="G2:G430">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J28"/>
    <hyperlink r:id="rId29" ref="J29"/>
    <hyperlink r:id="rId30" ref="J30"/>
    <hyperlink r:id="rId31" ref="J31"/>
    <hyperlink r:id="rId32" ref="J32"/>
    <hyperlink r:id="rId33" ref="J33"/>
    <hyperlink r:id="rId34" ref="J34"/>
    <hyperlink r:id="rId35" ref="J35"/>
    <hyperlink r:id="rId36" ref="J36"/>
    <hyperlink r:id="rId37" ref="J37"/>
    <hyperlink r:id="rId38" ref="J38"/>
    <hyperlink r:id="rId39" ref="J39"/>
    <hyperlink r:id="rId40" ref="J40"/>
    <hyperlink r:id="rId41" ref="J41"/>
    <hyperlink r:id="rId42" ref="J42"/>
    <hyperlink r:id="rId43" ref="J43"/>
    <hyperlink r:id="rId44" ref="J44"/>
    <hyperlink r:id="rId45" ref="J45"/>
    <hyperlink r:id="rId46" ref="J46"/>
    <hyperlink r:id="rId47" ref="J47"/>
    <hyperlink r:id="rId48" ref="J48"/>
    <hyperlink r:id="rId49" ref="J49"/>
    <hyperlink r:id="rId50" ref="J50"/>
    <hyperlink r:id="rId51" ref="J51"/>
    <hyperlink r:id="rId52" ref="J52"/>
    <hyperlink r:id="rId53" ref="J53"/>
    <hyperlink r:id="rId54" ref="J54"/>
    <hyperlink r:id="rId55" ref="J55"/>
    <hyperlink r:id="rId56" ref="J56"/>
    <hyperlink r:id="rId57" ref="J57"/>
    <hyperlink r:id="rId58" ref="J58"/>
    <hyperlink r:id="rId59" ref="J59"/>
    <hyperlink r:id="rId60" ref="J60"/>
    <hyperlink r:id="rId61" ref="J61"/>
    <hyperlink r:id="rId62" ref="J62"/>
    <hyperlink r:id="rId63" ref="J63"/>
    <hyperlink r:id="rId64" ref="J64"/>
    <hyperlink r:id="rId65" ref="J65"/>
    <hyperlink r:id="rId66" ref="J66"/>
    <hyperlink r:id="rId67" ref="J67"/>
    <hyperlink r:id="rId68" ref="J68"/>
    <hyperlink r:id="rId69" ref="F69"/>
    <hyperlink r:id="rId70" ref="J69"/>
    <hyperlink r:id="rId71" ref="J70"/>
    <hyperlink r:id="rId72" ref="J71"/>
    <hyperlink r:id="rId73" ref="J72"/>
    <hyperlink r:id="rId74" ref="F73"/>
    <hyperlink r:id="rId75" ref="J73"/>
    <hyperlink r:id="rId76" ref="F74"/>
    <hyperlink r:id="rId77" ref="J74"/>
    <hyperlink r:id="rId78" ref="J75"/>
    <hyperlink r:id="rId79" ref="J76"/>
    <hyperlink r:id="rId80" ref="F77"/>
    <hyperlink r:id="rId81" ref="I77"/>
    <hyperlink r:id="rId82" ref="J77"/>
    <hyperlink r:id="rId83" ref="J78"/>
    <hyperlink r:id="rId84" ref="J79"/>
    <hyperlink r:id="rId85" ref="J80"/>
    <hyperlink r:id="rId86" ref="I81"/>
    <hyperlink r:id="rId87" ref="J81"/>
    <hyperlink r:id="rId88" ref="J82"/>
    <hyperlink r:id="rId89" ref="J83"/>
    <hyperlink r:id="rId90" ref="J84"/>
    <hyperlink r:id="rId91" ref="J85"/>
    <hyperlink r:id="rId92" ref="J86"/>
    <hyperlink r:id="rId93" ref="J87"/>
    <hyperlink r:id="rId94" ref="J88"/>
    <hyperlink r:id="rId95" ref="J89"/>
    <hyperlink r:id="rId96" ref="J90"/>
    <hyperlink r:id="rId97" ref="F91"/>
    <hyperlink r:id="rId98" ref="J91"/>
    <hyperlink r:id="rId99" ref="J92"/>
    <hyperlink r:id="rId100" ref="J93"/>
    <hyperlink r:id="rId101" ref="J94"/>
    <hyperlink r:id="rId102" ref="J95"/>
    <hyperlink r:id="rId103" ref="J96"/>
    <hyperlink r:id="rId104" ref="J97"/>
    <hyperlink r:id="rId105" ref="J98"/>
    <hyperlink r:id="rId106" ref="J99"/>
    <hyperlink r:id="rId107" ref="J100"/>
    <hyperlink r:id="rId108" ref="J101"/>
    <hyperlink r:id="rId109" ref="J102"/>
    <hyperlink r:id="rId110" ref="J103"/>
    <hyperlink r:id="rId111" ref="J104"/>
    <hyperlink r:id="rId112" ref="J105"/>
    <hyperlink r:id="rId113" ref="J106"/>
    <hyperlink r:id="rId114" ref="J107"/>
    <hyperlink r:id="rId115" ref="J108"/>
    <hyperlink r:id="rId116" ref="J109"/>
    <hyperlink r:id="rId117" ref="J110"/>
    <hyperlink r:id="rId118" ref="J111"/>
    <hyperlink r:id="rId119" ref="J112"/>
    <hyperlink r:id="rId120" ref="J113"/>
    <hyperlink r:id="rId121" ref="J114"/>
    <hyperlink r:id="rId122" ref="I115"/>
    <hyperlink r:id="rId123" ref="J115"/>
    <hyperlink r:id="rId124" ref="J116"/>
    <hyperlink r:id="rId125" ref="J117"/>
    <hyperlink r:id="rId126" ref="J118"/>
    <hyperlink r:id="rId127" ref="J119"/>
    <hyperlink r:id="rId128" ref="J120"/>
    <hyperlink r:id="rId129" ref="J121"/>
    <hyperlink r:id="rId130" ref="J122"/>
    <hyperlink r:id="rId131" ref="I123"/>
    <hyperlink r:id="rId132" ref="J123"/>
    <hyperlink r:id="rId133" ref="J124"/>
    <hyperlink r:id="rId134" ref="J125"/>
    <hyperlink r:id="rId135" ref="J126"/>
    <hyperlink r:id="rId136" ref="J127"/>
    <hyperlink r:id="rId137" ref="J128"/>
    <hyperlink r:id="rId138" ref="J129"/>
    <hyperlink r:id="rId139" ref="J130"/>
    <hyperlink r:id="rId140" ref="I131"/>
    <hyperlink r:id="rId141" ref="J131"/>
    <hyperlink r:id="rId142" ref="J132"/>
    <hyperlink r:id="rId143" ref="J133"/>
    <hyperlink r:id="rId144" ref="J134"/>
    <hyperlink r:id="rId145" ref="J135"/>
    <hyperlink r:id="rId146" ref="J136"/>
    <hyperlink r:id="rId147" ref="J137"/>
    <hyperlink r:id="rId148" ref="J138"/>
    <hyperlink r:id="rId149" ref="F139"/>
    <hyperlink r:id="rId150" ref="J139"/>
    <hyperlink r:id="rId151" ref="F140"/>
    <hyperlink r:id="rId152" ref="J140"/>
    <hyperlink r:id="rId153" ref="F141"/>
    <hyperlink r:id="rId154" ref="J141"/>
    <hyperlink r:id="rId155" ref="F142"/>
    <hyperlink r:id="rId156" ref="J142"/>
    <hyperlink r:id="rId157" ref="F143"/>
    <hyperlink r:id="rId158" ref="J143"/>
    <hyperlink r:id="rId159" ref="F144"/>
    <hyperlink r:id="rId160" ref="J144"/>
    <hyperlink r:id="rId161" ref="J145"/>
    <hyperlink r:id="rId162" ref="F146"/>
    <hyperlink r:id="rId163" ref="J146"/>
    <hyperlink r:id="rId164" ref="F147"/>
    <hyperlink r:id="rId165" ref="J147"/>
    <hyperlink r:id="rId166" ref="I148"/>
    <hyperlink r:id="rId167" ref="J149"/>
    <hyperlink r:id="rId168" ref="J150"/>
    <hyperlink r:id="rId169" ref="J151"/>
    <hyperlink r:id="rId170" ref="J152"/>
    <hyperlink r:id="rId171" ref="J153"/>
    <hyperlink r:id="rId172" ref="J154"/>
    <hyperlink r:id="rId173" ref="J155"/>
    <hyperlink r:id="rId174" ref="J156"/>
    <hyperlink r:id="rId175" ref="J157"/>
    <hyperlink r:id="rId176" ref="J158"/>
    <hyperlink r:id="rId177" ref="J159"/>
    <hyperlink r:id="rId178" ref="J160"/>
    <hyperlink r:id="rId179" ref="J161"/>
    <hyperlink r:id="rId180" ref="J162"/>
    <hyperlink r:id="rId181" ref="F163"/>
    <hyperlink r:id="rId182" ref="J163"/>
    <hyperlink r:id="rId183" ref="J164"/>
    <hyperlink r:id="rId184" ref="J165"/>
    <hyperlink r:id="rId185" ref="J166"/>
    <hyperlink r:id="rId186" ref="J167"/>
    <hyperlink r:id="rId187" ref="J168"/>
    <hyperlink r:id="rId188" ref="J169"/>
    <hyperlink r:id="rId189" ref="J170"/>
    <hyperlink r:id="rId190" ref="F171"/>
    <hyperlink r:id="rId191" ref="J171"/>
    <hyperlink r:id="rId192" ref="J172"/>
    <hyperlink r:id="rId193" ref="J173"/>
    <hyperlink r:id="rId194" ref="J174"/>
    <hyperlink r:id="rId195" ref="J175"/>
    <hyperlink r:id="rId196" ref="J176"/>
    <hyperlink r:id="rId197" ref="J177"/>
    <hyperlink r:id="rId198" ref="F178"/>
    <hyperlink r:id="rId199" ref="J178"/>
    <hyperlink r:id="rId200" ref="I179"/>
    <hyperlink r:id="rId201" ref="J179"/>
    <hyperlink r:id="rId202" ref="F180"/>
    <hyperlink r:id="rId203" ref="J180"/>
    <hyperlink r:id="rId204" ref="J181"/>
    <hyperlink r:id="rId205" ref="J182"/>
    <hyperlink r:id="rId206" ref="J183"/>
    <hyperlink r:id="rId207" ref="J184"/>
    <hyperlink r:id="rId208" ref="J185"/>
    <hyperlink r:id="rId209" ref="J186"/>
    <hyperlink r:id="rId210" ref="J187"/>
    <hyperlink r:id="rId211" ref="J188"/>
    <hyperlink r:id="rId212" ref="J189"/>
    <hyperlink r:id="rId213" ref="F190"/>
    <hyperlink r:id="rId214" ref="J190"/>
    <hyperlink r:id="rId215" ref="J191"/>
    <hyperlink r:id="rId216" ref="J192"/>
    <hyperlink r:id="rId217" ref="J197"/>
    <hyperlink r:id="rId218" ref="F198"/>
    <hyperlink r:id="rId219" ref="J199"/>
    <hyperlink r:id="rId220" ref="J201"/>
    <hyperlink r:id="rId221" ref="J202"/>
    <hyperlink r:id="rId222" ref="J203"/>
    <hyperlink r:id="rId223" ref="J204"/>
    <hyperlink r:id="rId224" ref="F205"/>
    <hyperlink r:id="rId225" ref="J205"/>
    <hyperlink r:id="rId226" ref="F206"/>
    <hyperlink r:id="rId227" ref="J206"/>
    <hyperlink r:id="rId228" ref="F207"/>
    <hyperlink r:id="rId229" ref="J207"/>
    <hyperlink r:id="rId230" ref="F208"/>
    <hyperlink r:id="rId231" ref="J208"/>
    <hyperlink r:id="rId232" ref="F209"/>
    <hyperlink r:id="rId233" ref="J209"/>
    <hyperlink r:id="rId234" ref="F210"/>
    <hyperlink r:id="rId235" ref="J210"/>
    <hyperlink r:id="rId236" ref="F211"/>
    <hyperlink r:id="rId237" ref="J211"/>
    <hyperlink r:id="rId238" ref="F212"/>
    <hyperlink r:id="rId239" ref="J212"/>
    <hyperlink r:id="rId240" ref="F213"/>
    <hyperlink r:id="rId241" ref="J213"/>
    <hyperlink r:id="rId242" ref="F214"/>
    <hyperlink r:id="rId243" ref="J214"/>
    <hyperlink r:id="rId244" ref="F215"/>
    <hyperlink r:id="rId245" ref="J215"/>
    <hyperlink r:id="rId246" ref="F216"/>
    <hyperlink r:id="rId247" ref="J216"/>
    <hyperlink r:id="rId248" ref="F217"/>
    <hyperlink r:id="rId249" ref="J217"/>
    <hyperlink r:id="rId250" ref="F218"/>
    <hyperlink r:id="rId251" ref="J218"/>
    <hyperlink r:id="rId252" ref="F219"/>
    <hyperlink r:id="rId253" ref="J219"/>
    <hyperlink r:id="rId254" ref="F220"/>
    <hyperlink r:id="rId255" ref="J220"/>
    <hyperlink r:id="rId256" ref="F221"/>
    <hyperlink r:id="rId257" ref="J221"/>
    <hyperlink r:id="rId258" ref="F222"/>
    <hyperlink r:id="rId259" ref="J222"/>
    <hyperlink r:id="rId260" ref="F223"/>
    <hyperlink r:id="rId261" ref="J223"/>
    <hyperlink r:id="rId262" ref="F224"/>
    <hyperlink r:id="rId263" ref="J224"/>
    <hyperlink r:id="rId264" ref="F225"/>
    <hyperlink r:id="rId265" ref="J225"/>
    <hyperlink r:id="rId266" ref="F226"/>
    <hyperlink r:id="rId267" ref="J226"/>
    <hyperlink r:id="rId268" ref="F227"/>
    <hyperlink r:id="rId269" ref="J227"/>
    <hyperlink r:id="rId270" ref="F228"/>
    <hyperlink r:id="rId271" ref="J228"/>
    <hyperlink r:id="rId272" ref="F229"/>
    <hyperlink r:id="rId273" ref="J229"/>
    <hyperlink r:id="rId274" ref="F230"/>
    <hyperlink r:id="rId275" ref="J230"/>
    <hyperlink r:id="rId276" ref="F231"/>
    <hyperlink r:id="rId277" ref="J231"/>
    <hyperlink r:id="rId278" ref="F232"/>
    <hyperlink r:id="rId279" ref="J232"/>
    <hyperlink r:id="rId280" ref="F233"/>
    <hyperlink r:id="rId281" ref="J233"/>
    <hyperlink r:id="rId282" ref="J234"/>
    <hyperlink r:id="rId283" ref="J235"/>
    <hyperlink r:id="rId284" ref="F236"/>
    <hyperlink r:id="rId285" ref="J236"/>
    <hyperlink r:id="rId286" ref="J237"/>
    <hyperlink r:id="rId287" ref="J238"/>
    <hyperlink r:id="rId288" ref="J239"/>
    <hyperlink r:id="rId289" ref="J240"/>
    <hyperlink r:id="rId290" ref="J241"/>
    <hyperlink r:id="rId291" ref="F242"/>
    <hyperlink r:id="rId292" ref="J242"/>
    <hyperlink r:id="rId293" ref="F243"/>
    <hyperlink r:id="rId294" ref="J243"/>
    <hyperlink r:id="rId295" ref="F244"/>
    <hyperlink r:id="rId296" ref="J244"/>
    <hyperlink r:id="rId297" ref="F245"/>
    <hyperlink r:id="rId298" ref="J245"/>
    <hyperlink r:id="rId299" ref="J246"/>
    <hyperlink r:id="rId300" ref="F247"/>
    <hyperlink r:id="rId301" ref="J247"/>
    <hyperlink r:id="rId302" ref="F248"/>
    <hyperlink r:id="rId303" ref="J248"/>
    <hyperlink r:id="rId304" ref="F249"/>
    <hyperlink r:id="rId305" ref="J249"/>
    <hyperlink r:id="rId306" ref="F250"/>
    <hyperlink r:id="rId307" ref="J250"/>
    <hyperlink r:id="rId308" ref="J251"/>
    <hyperlink r:id="rId309" ref="J252"/>
    <hyperlink r:id="rId310" ref="J253"/>
    <hyperlink r:id="rId311" ref="J254"/>
    <hyperlink r:id="rId312" ref="F255"/>
    <hyperlink r:id="rId313" ref="J255"/>
    <hyperlink r:id="rId314" ref="F256"/>
    <hyperlink r:id="rId315" ref="J256"/>
    <hyperlink r:id="rId316" ref="F257"/>
    <hyperlink r:id="rId317" ref="J257"/>
    <hyperlink r:id="rId318" ref="J258"/>
    <hyperlink r:id="rId319" ref="J259"/>
    <hyperlink r:id="rId320" ref="J260"/>
    <hyperlink r:id="rId321" ref="J261"/>
    <hyperlink r:id="rId322" ref="J262"/>
    <hyperlink r:id="rId323" ref="J263"/>
    <hyperlink r:id="rId324" ref="J264"/>
    <hyperlink r:id="rId325" ref="J265"/>
    <hyperlink r:id="rId326" ref="J266"/>
    <hyperlink r:id="rId327" ref="J267"/>
    <hyperlink r:id="rId328" ref="J268"/>
    <hyperlink r:id="rId329" ref="J269"/>
    <hyperlink r:id="rId330" ref="J270"/>
    <hyperlink r:id="rId331" ref="J271"/>
    <hyperlink r:id="rId332" ref="F272"/>
    <hyperlink r:id="rId333" ref="J272"/>
    <hyperlink r:id="rId334" ref="J273"/>
    <hyperlink r:id="rId335" ref="J274"/>
    <hyperlink r:id="rId336" ref="F275"/>
    <hyperlink r:id="rId337" ref="J275"/>
    <hyperlink r:id="rId338" ref="J276"/>
    <hyperlink r:id="rId339" ref="J277"/>
    <hyperlink r:id="rId340" ref="F278"/>
    <hyperlink r:id="rId341" ref="J278"/>
    <hyperlink r:id="rId342" ref="F279"/>
    <hyperlink r:id="rId343" ref="J279"/>
    <hyperlink r:id="rId344" ref="J280"/>
    <hyperlink r:id="rId345" ref="J281"/>
    <hyperlink r:id="rId346" ref="J282"/>
    <hyperlink r:id="rId347" ref="J283"/>
    <hyperlink r:id="rId348" ref="J284"/>
    <hyperlink r:id="rId349" ref="J285"/>
    <hyperlink r:id="rId350" ref="F286"/>
    <hyperlink r:id="rId351" ref="J286"/>
    <hyperlink r:id="rId352" ref="J287"/>
    <hyperlink r:id="rId353" ref="F288"/>
    <hyperlink r:id="rId354" ref="J288"/>
    <hyperlink r:id="rId355" ref="J289"/>
    <hyperlink r:id="rId356" ref="J290"/>
    <hyperlink r:id="rId357" ref="J291"/>
    <hyperlink r:id="rId358" ref="F292"/>
    <hyperlink r:id="rId359" ref="J292"/>
    <hyperlink r:id="rId360" ref="F293"/>
    <hyperlink r:id="rId361" ref="J293"/>
    <hyperlink r:id="rId362" ref="F294"/>
    <hyperlink r:id="rId363" ref="J294"/>
    <hyperlink r:id="rId364" ref="F295"/>
    <hyperlink r:id="rId365" ref="J295"/>
    <hyperlink r:id="rId366" ref="F296"/>
    <hyperlink r:id="rId367" ref="J296"/>
    <hyperlink r:id="rId368" ref="F297"/>
    <hyperlink r:id="rId369" ref="J297"/>
    <hyperlink r:id="rId370" ref="F298"/>
    <hyperlink r:id="rId371" ref="J298"/>
    <hyperlink r:id="rId372" ref="F299"/>
    <hyperlink r:id="rId373" ref="J299"/>
    <hyperlink r:id="rId374" ref="J300"/>
    <hyperlink r:id="rId375" ref="J301"/>
    <hyperlink r:id="rId376" ref="F302"/>
    <hyperlink r:id="rId377" ref="J302"/>
    <hyperlink r:id="rId378" ref="F303"/>
    <hyperlink r:id="rId379" ref="J303"/>
    <hyperlink r:id="rId380" ref="F304"/>
    <hyperlink r:id="rId381" ref="J304"/>
    <hyperlink r:id="rId382" ref="J305"/>
    <hyperlink r:id="rId383" ref="J306"/>
    <hyperlink r:id="rId384" ref="J307"/>
    <hyperlink r:id="rId385" ref="J308"/>
    <hyperlink r:id="rId386" ref="J309"/>
    <hyperlink r:id="rId387" ref="J310"/>
    <hyperlink r:id="rId388" ref="J311"/>
    <hyperlink r:id="rId389" ref="J312"/>
    <hyperlink r:id="rId390" ref="J313"/>
    <hyperlink r:id="rId391" ref="J314"/>
    <hyperlink r:id="rId392" ref="J315"/>
    <hyperlink r:id="rId393" ref="F316"/>
    <hyperlink r:id="rId394" ref="J316"/>
    <hyperlink r:id="rId395" ref="F317"/>
    <hyperlink r:id="rId396" ref="I317"/>
    <hyperlink r:id="rId397" ref="J317"/>
    <hyperlink r:id="rId398" ref="F318"/>
    <hyperlink r:id="rId399" ref="J318"/>
    <hyperlink r:id="rId400" ref="F319"/>
    <hyperlink r:id="rId401" ref="J319"/>
    <hyperlink r:id="rId402" ref="J320"/>
    <hyperlink r:id="rId403" ref="J321"/>
    <hyperlink r:id="rId404" ref="J322"/>
    <hyperlink r:id="rId405" ref="J323"/>
    <hyperlink r:id="rId406" ref="J324"/>
    <hyperlink r:id="rId407" ref="J325"/>
    <hyperlink r:id="rId408" ref="J326"/>
    <hyperlink r:id="rId409" ref="J327"/>
    <hyperlink r:id="rId410" ref="J328"/>
    <hyperlink r:id="rId411" ref="J329"/>
    <hyperlink r:id="rId412" ref="J330"/>
    <hyperlink r:id="rId413" ref="J331"/>
    <hyperlink r:id="rId414" ref="J332"/>
    <hyperlink r:id="rId415" ref="J333"/>
    <hyperlink r:id="rId416" ref="J334"/>
    <hyperlink r:id="rId417" ref="J335"/>
    <hyperlink r:id="rId418" ref="I336"/>
    <hyperlink r:id="rId419" ref="J336"/>
    <hyperlink r:id="rId420" ref="J337"/>
    <hyperlink r:id="rId421" ref="J338"/>
    <hyperlink r:id="rId422" ref="J339"/>
    <hyperlink r:id="rId423" ref="J340"/>
    <hyperlink r:id="rId424" ref="F341"/>
    <hyperlink r:id="rId425" ref="J341"/>
    <hyperlink r:id="rId426" ref="J342"/>
    <hyperlink r:id="rId427" ref="J343"/>
    <hyperlink r:id="rId428" ref="J344"/>
    <hyperlink r:id="rId429" ref="J345"/>
    <hyperlink r:id="rId430" ref="J346"/>
    <hyperlink r:id="rId431" ref="J347"/>
    <hyperlink r:id="rId432" ref="J348"/>
    <hyperlink r:id="rId433" ref="J349"/>
  </hyperlinks>
  <drawing r:id="rId434"/>
  <legacyDrawing r:id="rId4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6" width="6.38"/>
  </cols>
  <sheetData>
    <row r="1">
      <c r="A1" s="130" t="s">
        <v>3908</v>
      </c>
      <c r="B1" s="131"/>
      <c r="C1" s="132"/>
      <c r="D1" s="133"/>
      <c r="E1" s="134">
        <v>44855.0</v>
      </c>
      <c r="F1" s="132"/>
      <c r="G1" s="134">
        <v>44862.0</v>
      </c>
      <c r="H1" s="132"/>
      <c r="I1" s="134">
        <v>44869.0</v>
      </c>
      <c r="J1" s="132"/>
      <c r="K1" s="134">
        <v>44876.0</v>
      </c>
      <c r="L1" s="132"/>
      <c r="M1" s="134">
        <v>44883.0</v>
      </c>
      <c r="N1" s="132"/>
      <c r="O1" s="134">
        <v>44890.0</v>
      </c>
      <c r="P1" s="132"/>
      <c r="Q1" s="134">
        <v>44897.0</v>
      </c>
      <c r="R1" s="132"/>
      <c r="S1" s="134">
        <v>44904.0</v>
      </c>
      <c r="T1" s="132"/>
      <c r="U1" s="134">
        <v>44911.0</v>
      </c>
      <c r="V1" s="132"/>
      <c r="W1" s="134">
        <v>44918.0</v>
      </c>
      <c r="X1" s="132"/>
      <c r="Y1" s="134">
        <v>44925.0</v>
      </c>
      <c r="Z1" s="132"/>
      <c r="AA1" s="134">
        <v>44869.0</v>
      </c>
      <c r="AB1" s="132"/>
      <c r="AC1" s="134">
        <v>44883.0</v>
      </c>
      <c r="AD1" s="132"/>
      <c r="AE1" s="134">
        <v>44890.0</v>
      </c>
      <c r="AF1" s="132"/>
      <c r="AG1" s="134">
        <v>44897.0</v>
      </c>
      <c r="AH1" s="132"/>
      <c r="AI1" s="135"/>
      <c r="AJ1" s="135"/>
    </row>
    <row r="2">
      <c r="A2" s="136" t="s">
        <v>3909</v>
      </c>
      <c r="B2" s="137">
        <f t="shared" ref="B2:B8" si="1">B11+B20+B29+B38</f>
        <v>556</v>
      </c>
      <c r="C2" s="138">
        <f>B2/B8</f>
        <v>1</v>
      </c>
      <c r="D2" s="133"/>
      <c r="E2" s="139">
        <v>10.0</v>
      </c>
      <c r="F2" s="140">
        <f>E2/E8</f>
        <v>0.01798561151</v>
      </c>
      <c r="G2" s="139">
        <v>10.0</v>
      </c>
      <c r="H2" s="140">
        <f>G2/G8</f>
        <v>0.01798561151</v>
      </c>
      <c r="I2" s="139">
        <v>10.0</v>
      </c>
      <c r="J2" s="140">
        <f>I2/I8</f>
        <v>0.01798561151</v>
      </c>
      <c r="K2" s="139">
        <v>137.0</v>
      </c>
      <c r="L2" s="140">
        <f>K2/K8</f>
        <v>0.2464028777</v>
      </c>
      <c r="M2" s="139">
        <v>192.0</v>
      </c>
      <c r="N2" s="140">
        <f>M2/M8</f>
        <v>0.345323741</v>
      </c>
      <c r="O2" s="139">
        <v>576.0</v>
      </c>
      <c r="P2" s="140">
        <f>O2/O8</f>
        <v>1.035971223</v>
      </c>
      <c r="Q2" s="139"/>
      <c r="R2" s="140">
        <f>Q2/Q8</f>
        <v>0</v>
      </c>
      <c r="S2" s="139"/>
      <c r="T2" s="140">
        <f>S2/S8</f>
        <v>0</v>
      </c>
      <c r="U2" s="139"/>
      <c r="V2" s="140">
        <f>U2/U8</f>
        <v>0</v>
      </c>
      <c r="W2" s="139"/>
      <c r="X2" s="140">
        <f>W2/W8</f>
        <v>0</v>
      </c>
      <c r="Y2" s="139"/>
      <c r="Z2" s="140">
        <f>Y2/Y8</f>
        <v>0</v>
      </c>
      <c r="AA2" s="139"/>
      <c r="AB2" s="140">
        <f>AA2/AA8</f>
        <v>0</v>
      </c>
      <c r="AC2" s="139"/>
      <c r="AD2" s="140">
        <f>AC2/AC8</f>
        <v>0</v>
      </c>
      <c r="AE2" s="139"/>
      <c r="AF2" s="140">
        <f>AE2/AE8</f>
        <v>0</v>
      </c>
      <c r="AG2" s="139"/>
      <c r="AH2" s="140">
        <f>AG2/AG8</f>
        <v>0</v>
      </c>
      <c r="AI2" s="140"/>
      <c r="AJ2" s="140"/>
    </row>
    <row r="3">
      <c r="A3" s="141" t="s">
        <v>3910</v>
      </c>
      <c r="B3" s="137">
        <f t="shared" si="1"/>
        <v>556</v>
      </c>
      <c r="C3" s="138">
        <f>B3/B8</f>
        <v>1</v>
      </c>
      <c r="D3" s="133"/>
      <c r="E3" s="139">
        <v>0.0</v>
      </c>
      <c r="F3" s="140">
        <f>E3/E8</f>
        <v>0</v>
      </c>
      <c r="G3" s="139">
        <v>0.0</v>
      </c>
      <c r="H3" s="140">
        <f>G3/G8</f>
        <v>0</v>
      </c>
      <c r="I3" s="139">
        <v>0.0</v>
      </c>
      <c r="J3" s="140">
        <f>I3/I8</f>
        <v>0</v>
      </c>
      <c r="K3" s="139">
        <v>16.0</v>
      </c>
      <c r="L3" s="140">
        <f>K3/K8</f>
        <v>0.02877697842</v>
      </c>
      <c r="M3" s="139">
        <v>129.0</v>
      </c>
      <c r="N3" s="140">
        <f>M3/M8</f>
        <v>0.2320143885</v>
      </c>
      <c r="O3" s="139">
        <v>573.0</v>
      </c>
      <c r="P3" s="140">
        <f>O3/O8</f>
        <v>1.03057554</v>
      </c>
      <c r="Q3" s="139"/>
      <c r="R3" s="140">
        <f>Q3/Q8</f>
        <v>0</v>
      </c>
      <c r="S3" s="139"/>
      <c r="T3" s="140">
        <f>S3/S8</f>
        <v>0</v>
      </c>
      <c r="U3" s="139"/>
      <c r="V3" s="140">
        <f>U3/U8</f>
        <v>0</v>
      </c>
      <c r="W3" s="139"/>
      <c r="X3" s="140">
        <f>W3/W8</f>
        <v>0</v>
      </c>
      <c r="Y3" s="139"/>
      <c r="Z3" s="140">
        <f>Y3/Y8</f>
        <v>0</v>
      </c>
      <c r="AA3" s="139"/>
      <c r="AB3" s="140">
        <f>AA3/AA8</f>
        <v>0</v>
      </c>
      <c r="AC3" s="139"/>
      <c r="AD3" s="140">
        <f>AC3/AC8</f>
        <v>0</v>
      </c>
      <c r="AE3" s="139"/>
      <c r="AF3" s="140">
        <f>AE3/AE8</f>
        <v>0</v>
      </c>
      <c r="AG3" s="139"/>
      <c r="AH3" s="140">
        <f>AG3/AG8</f>
        <v>0</v>
      </c>
      <c r="AI3" s="140"/>
      <c r="AJ3" s="140"/>
    </row>
    <row r="4">
      <c r="A4" s="136" t="s">
        <v>3911</v>
      </c>
      <c r="B4" s="137">
        <f t="shared" si="1"/>
        <v>556</v>
      </c>
      <c r="C4" s="138">
        <f>B4/B8</f>
        <v>1</v>
      </c>
      <c r="D4" s="133"/>
      <c r="E4" s="139">
        <v>0.0</v>
      </c>
      <c r="F4" s="140">
        <f>E4/E8</f>
        <v>0</v>
      </c>
      <c r="G4" s="139">
        <v>0.0</v>
      </c>
      <c r="H4" s="140">
        <f>G4/G8</f>
        <v>0</v>
      </c>
      <c r="I4" s="139">
        <v>0.0</v>
      </c>
      <c r="J4" s="140">
        <f>I4/I8</f>
        <v>0</v>
      </c>
      <c r="K4" s="139">
        <v>0.0</v>
      </c>
      <c r="L4" s="140">
        <f>K4/K8</f>
        <v>0</v>
      </c>
      <c r="M4" s="139">
        <v>60.0</v>
      </c>
      <c r="N4" s="140">
        <f>M4/M8</f>
        <v>0.1079136691</v>
      </c>
      <c r="O4" s="139">
        <v>550.0</v>
      </c>
      <c r="P4" s="140">
        <f>O4/O8</f>
        <v>0.9892086331</v>
      </c>
      <c r="Q4" s="139"/>
      <c r="R4" s="140">
        <f>Q4/Q8</f>
        <v>0</v>
      </c>
      <c r="S4" s="139"/>
      <c r="T4" s="140">
        <f>S4/S8</f>
        <v>0</v>
      </c>
      <c r="U4" s="139"/>
      <c r="V4" s="140">
        <f>U4/U8</f>
        <v>0</v>
      </c>
      <c r="W4" s="139"/>
      <c r="X4" s="140">
        <f>W4/W8</f>
        <v>0</v>
      </c>
      <c r="Y4" s="139"/>
      <c r="Z4" s="140">
        <f>Y4/Y8</f>
        <v>0</v>
      </c>
      <c r="AA4" s="139"/>
      <c r="AB4" s="140">
        <f>AA4/AA8</f>
        <v>0</v>
      </c>
      <c r="AC4" s="139"/>
      <c r="AD4" s="140">
        <f>AC4/AC8</f>
        <v>0</v>
      </c>
      <c r="AE4" s="139"/>
      <c r="AF4" s="140">
        <f>AE4/AE8</f>
        <v>0</v>
      </c>
      <c r="AG4" s="139"/>
      <c r="AH4" s="140">
        <f>AG4/AG8</f>
        <v>0</v>
      </c>
      <c r="AI4" s="140"/>
      <c r="AJ4" s="140"/>
    </row>
    <row r="5">
      <c r="A5" s="136" t="s">
        <v>3912</v>
      </c>
      <c r="B5" s="137">
        <f t="shared" si="1"/>
        <v>556</v>
      </c>
      <c r="C5" s="138">
        <f>B5/B8</f>
        <v>1</v>
      </c>
      <c r="D5" s="133"/>
      <c r="E5" s="139">
        <v>0.0</v>
      </c>
      <c r="F5" s="140">
        <f>E5/E8</f>
        <v>0</v>
      </c>
      <c r="G5" s="139">
        <v>0.0</v>
      </c>
      <c r="H5" s="140">
        <f>G5/G8</f>
        <v>0</v>
      </c>
      <c r="I5" s="139">
        <v>0.0</v>
      </c>
      <c r="J5" s="140">
        <f>I5/I8</f>
        <v>0</v>
      </c>
      <c r="K5" s="139">
        <v>0.0</v>
      </c>
      <c r="L5" s="140">
        <f>K5/K8</f>
        <v>0</v>
      </c>
      <c r="M5" s="139">
        <v>60.0</v>
      </c>
      <c r="N5" s="140">
        <f>M5/M8</f>
        <v>0.1079136691</v>
      </c>
      <c r="O5" s="139">
        <v>451.0</v>
      </c>
      <c r="P5" s="140">
        <f>O5/O8</f>
        <v>0.8111510791</v>
      </c>
      <c r="Q5" s="139"/>
      <c r="R5" s="140">
        <f>Q5/Q8</f>
        <v>0</v>
      </c>
      <c r="S5" s="139"/>
      <c r="T5" s="140">
        <f>S5/S8</f>
        <v>0</v>
      </c>
      <c r="U5" s="139"/>
      <c r="V5" s="140">
        <f>U5/U8</f>
        <v>0</v>
      </c>
      <c r="W5" s="139"/>
      <c r="X5" s="140">
        <f>W5/W8</f>
        <v>0</v>
      </c>
      <c r="Y5" s="139"/>
      <c r="Z5" s="140">
        <f>Y5/Y8</f>
        <v>0</v>
      </c>
      <c r="AA5" s="139"/>
      <c r="AB5" s="140">
        <f>AA5/AA8</f>
        <v>0</v>
      </c>
      <c r="AC5" s="139"/>
      <c r="AD5" s="140">
        <f>AC5/AC8</f>
        <v>0</v>
      </c>
      <c r="AE5" s="139"/>
      <c r="AF5" s="140">
        <f>AE5/AE8</f>
        <v>0</v>
      </c>
      <c r="AG5" s="139"/>
      <c r="AH5" s="140">
        <f>AG5/AG8</f>
        <v>0</v>
      </c>
      <c r="AI5" s="140"/>
      <c r="AJ5" s="140"/>
    </row>
    <row r="6">
      <c r="A6" s="136" t="s">
        <v>35</v>
      </c>
      <c r="B6" s="137">
        <f t="shared" si="1"/>
        <v>556</v>
      </c>
      <c r="C6" s="138">
        <f>B6/B8</f>
        <v>1</v>
      </c>
      <c r="D6" s="133"/>
      <c r="E6" s="139">
        <v>0.0</v>
      </c>
      <c r="F6" s="140">
        <f>E6/E8</f>
        <v>0</v>
      </c>
      <c r="G6" s="139">
        <v>0.0</v>
      </c>
      <c r="H6" s="140">
        <f>G6/G8</f>
        <v>0</v>
      </c>
      <c r="I6" s="139">
        <v>0.0</v>
      </c>
      <c r="J6" s="140">
        <f>I6/I8</f>
        <v>0</v>
      </c>
      <c r="K6" s="139">
        <v>0.0</v>
      </c>
      <c r="L6" s="140">
        <f>K6/K8</f>
        <v>0</v>
      </c>
      <c r="M6" s="139">
        <v>0.0</v>
      </c>
      <c r="N6" s="140">
        <f>M6/M8</f>
        <v>0</v>
      </c>
      <c r="O6" s="139">
        <v>417.0</v>
      </c>
      <c r="P6" s="140">
        <f>O6/O8</f>
        <v>0.75</v>
      </c>
      <c r="Q6" s="139"/>
      <c r="R6" s="140">
        <f>Q6/Q8</f>
        <v>0</v>
      </c>
      <c r="S6" s="139"/>
      <c r="T6" s="140">
        <f>S6/S8</f>
        <v>0</v>
      </c>
      <c r="U6" s="139"/>
      <c r="V6" s="140">
        <f>U6/U8</f>
        <v>0</v>
      </c>
      <c r="W6" s="139"/>
      <c r="X6" s="140">
        <f>W6/W8</f>
        <v>0</v>
      </c>
      <c r="Y6" s="139"/>
      <c r="Z6" s="140">
        <f>Y6/Y8</f>
        <v>0</v>
      </c>
      <c r="AA6" s="139"/>
      <c r="AB6" s="140">
        <f>AA6/AA8</f>
        <v>0</v>
      </c>
      <c r="AC6" s="139"/>
      <c r="AD6" s="140">
        <f>AC6/AC8</f>
        <v>0</v>
      </c>
      <c r="AE6" s="139"/>
      <c r="AF6" s="140">
        <f>AE6/AE8</f>
        <v>0</v>
      </c>
      <c r="AG6" s="139"/>
      <c r="AH6" s="140">
        <f>AG6/AG8</f>
        <v>0</v>
      </c>
      <c r="AI6" s="140"/>
      <c r="AJ6" s="140"/>
    </row>
    <row r="7">
      <c r="A7" s="141" t="s">
        <v>3913</v>
      </c>
      <c r="B7" s="137">
        <f t="shared" si="1"/>
        <v>0</v>
      </c>
      <c r="C7" s="138">
        <f>B7/B8</f>
        <v>0</v>
      </c>
      <c r="D7" s="133"/>
      <c r="E7" s="139">
        <v>0.0</v>
      </c>
      <c r="F7" s="140">
        <f>E7/E8</f>
        <v>0</v>
      </c>
      <c r="G7" s="139">
        <v>0.0</v>
      </c>
      <c r="H7" s="140">
        <f>G7/G8</f>
        <v>0</v>
      </c>
      <c r="I7" s="139">
        <v>0.0</v>
      </c>
      <c r="J7" s="140">
        <f>I7/I8</f>
        <v>0</v>
      </c>
      <c r="K7" s="139">
        <v>0.0</v>
      </c>
      <c r="L7" s="140">
        <f>K7/K8</f>
        <v>0</v>
      </c>
      <c r="M7" s="139">
        <v>0.0</v>
      </c>
      <c r="N7" s="140">
        <f>M7/M8</f>
        <v>0</v>
      </c>
      <c r="O7" s="139">
        <v>4.0</v>
      </c>
      <c r="P7" s="140">
        <f>O7/O8</f>
        <v>0.007194244604</v>
      </c>
      <c r="Q7" s="139"/>
      <c r="R7" s="140">
        <f>Q7/Q8</f>
        <v>0</v>
      </c>
      <c r="S7" s="139"/>
      <c r="T7" s="140">
        <f>S7/S8</f>
        <v>0</v>
      </c>
      <c r="U7" s="139"/>
      <c r="V7" s="140">
        <f>U7/U8</f>
        <v>0</v>
      </c>
      <c r="W7" s="139"/>
      <c r="X7" s="140">
        <f>W7/W8</f>
        <v>0</v>
      </c>
      <c r="Y7" s="139"/>
      <c r="Z7" s="140">
        <f>Y7/Y8</f>
        <v>0</v>
      </c>
      <c r="AA7" s="139"/>
      <c r="AB7" s="140">
        <f>AA7/AA8</f>
        <v>0</v>
      </c>
      <c r="AC7" s="139"/>
      <c r="AD7" s="140">
        <f>AC7/AC8</f>
        <v>0</v>
      </c>
      <c r="AE7" s="139"/>
      <c r="AF7" s="140">
        <f>AE7/AE8</f>
        <v>0</v>
      </c>
      <c r="AG7" s="139"/>
      <c r="AH7" s="140">
        <f>AG7/AG8</f>
        <v>0</v>
      </c>
      <c r="AI7" s="140"/>
      <c r="AJ7" s="140"/>
    </row>
    <row r="8">
      <c r="A8" s="142" t="s">
        <v>521</v>
      </c>
      <c r="B8" s="137">
        <f t="shared" si="1"/>
        <v>556</v>
      </c>
      <c r="C8" s="143">
        <f>SUM(C2:C6)/5</f>
        <v>1</v>
      </c>
      <c r="D8" s="133"/>
      <c r="E8" s="144">
        <f>B8</f>
        <v>556</v>
      </c>
      <c r="F8" s="145">
        <f>SUM(F2:F6)/5</f>
        <v>0.003597122302</v>
      </c>
      <c r="G8" s="144">
        <f>B8</f>
        <v>556</v>
      </c>
      <c r="H8" s="145">
        <f>SUM(H2:H6)/5</f>
        <v>0.003597122302</v>
      </c>
      <c r="I8" s="144">
        <f>B8</f>
        <v>556</v>
      </c>
      <c r="J8" s="145">
        <f>SUM(J2:J6)/5</f>
        <v>0.003597122302</v>
      </c>
      <c r="K8" s="144">
        <f>B8</f>
        <v>556</v>
      </c>
      <c r="L8" s="145">
        <f>SUM(L2:L6)/5</f>
        <v>0.05503597122</v>
      </c>
      <c r="M8" s="144">
        <f>B8</f>
        <v>556</v>
      </c>
      <c r="N8" s="145">
        <f>SUM(N2:N6)/5</f>
        <v>0.1586330935</v>
      </c>
      <c r="O8" s="144">
        <f>B8</f>
        <v>556</v>
      </c>
      <c r="P8" s="145">
        <f>SUM(P2:P6)/5</f>
        <v>0.923381295</v>
      </c>
      <c r="Q8" s="144">
        <f>B8</f>
        <v>556</v>
      </c>
      <c r="R8" s="145">
        <f>SUM(R2:R6)/5</f>
        <v>0</v>
      </c>
      <c r="S8" s="144">
        <f>B8</f>
        <v>556</v>
      </c>
      <c r="T8" s="145">
        <f>SUM(T2:T6)/5</f>
        <v>0</v>
      </c>
      <c r="U8" s="144">
        <f>B8</f>
        <v>556</v>
      </c>
      <c r="V8" s="145">
        <f>SUM(V2:V6)/5</f>
        <v>0</v>
      </c>
      <c r="W8" s="144">
        <f>B8</f>
        <v>556</v>
      </c>
      <c r="X8" s="145">
        <f>SUM(X2:X6)/5</f>
        <v>0</v>
      </c>
      <c r="Y8" s="144">
        <f>B8</f>
        <v>556</v>
      </c>
      <c r="Z8" s="145">
        <f>SUM(Z2:Z6)/5</f>
        <v>0</v>
      </c>
      <c r="AA8" s="144">
        <f>B8</f>
        <v>556</v>
      </c>
      <c r="AB8" s="145">
        <f>SUM(AB2:AB6)/5</f>
        <v>0</v>
      </c>
      <c r="AC8" s="144">
        <f>B8</f>
        <v>556</v>
      </c>
      <c r="AD8" s="145">
        <f>SUM(AD2:AD6)/5</f>
        <v>0</v>
      </c>
      <c r="AE8" s="144">
        <f>B8</f>
        <v>556</v>
      </c>
      <c r="AF8" s="145">
        <f>SUM(AF2:AF6)/5</f>
        <v>0</v>
      </c>
      <c r="AG8" s="144">
        <f>B8</f>
        <v>556</v>
      </c>
      <c r="AH8" s="145">
        <f>SUM(AH2:AH6)/5</f>
        <v>0</v>
      </c>
      <c r="AI8" s="145"/>
      <c r="AJ8" s="145"/>
    </row>
    <row r="9">
      <c r="A9" s="146"/>
      <c r="B9" s="146"/>
      <c r="C9" s="146"/>
      <c r="D9" s="133"/>
      <c r="E9" s="147"/>
      <c r="F9" s="147"/>
      <c r="G9" s="147"/>
      <c r="H9" s="147"/>
      <c r="I9" s="147"/>
      <c r="J9" s="147"/>
      <c r="K9" s="147"/>
      <c r="L9" s="147"/>
      <c r="M9" s="147"/>
      <c r="N9" s="147"/>
      <c r="O9" s="147"/>
      <c r="P9" s="147"/>
      <c r="Q9" s="147"/>
      <c r="R9" s="147"/>
      <c r="S9" s="147"/>
      <c r="T9" s="148"/>
      <c r="U9" s="147"/>
      <c r="V9" s="148"/>
      <c r="W9" s="149"/>
      <c r="X9" s="148"/>
      <c r="Y9" s="147"/>
      <c r="Z9" s="148"/>
      <c r="AA9" s="147"/>
      <c r="AB9" s="148"/>
      <c r="AC9" s="147"/>
      <c r="AD9" s="148"/>
      <c r="AE9" s="147"/>
      <c r="AF9" s="148"/>
      <c r="AG9" s="147"/>
      <c r="AH9" s="148"/>
      <c r="AI9" s="147"/>
      <c r="AJ9" s="147"/>
    </row>
    <row r="10">
      <c r="A10" s="150" t="s">
        <v>44</v>
      </c>
      <c r="B10" s="131"/>
      <c r="C10" s="132"/>
      <c r="D10" s="133"/>
      <c r="E10" s="134">
        <v>44855.0</v>
      </c>
      <c r="F10" s="132"/>
      <c r="G10" s="134">
        <v>44862.0</v>
      </c>
      <c r="H10" s="132"/>
      <c r="I10" s="134">
        <v>44869.0</v>
      </c>
      <c r="J10" s="132"/>
      <c r="K10" s="134">
        <v>44876.0</v>
      </c>
      <c r="L10" s="132"/>
      <c r="M10" s="134">
        <v>44883.0</v>
      </c>
      <c r="N10" s="132"/>
      <c r="O10" s="134">
        <v>44890.0</v>
      </c>
      <c r="P10" s="132"/>
      <c r="Q10" s="134">
        <v>44897.0</v>
      </c>
      <c r="R10" s="132"/>
      <c r="S10" s="134">
        <v>44904.0</v>
      </c>
      <c r="T10" s="132"/>
      <c r="U10" s="134">
        <v>44911.0</v>
      </c>
      <c r="V10" s="132"/>
      <c r="W10" s="134">
        <v>44918.0</v>
      </c>
      <c r="X10" s="132"/>
      <c r="Y10" s="134">
        <v>44925.0</v>
      </c>
      <c r="Z10" s="132"/>
      <c r="AA10" s="134">
        <v>44869.0</v>
      </c>
      <c r="AB10" s="132"/>
      <c r="AC10" s="134">
        <v>44883.0</v>
      </c>
      <c r="AD10" s="132"/>
      <c r="AE10" s="134">
        <v>44890.0</v>
      </c>
      <c r="AF10" s="132"/>
      <c r="AG10" s="134">
        <v>44897.0</v>
      </c>
      <c r="AH10" s="132"/>
      <c r="AI10" s="135"/>
      <c r="AJ10" s="135"/>
    </row>
    <row r="11">
      <c r="A11" s="136" t="s">
        <v>3909</v>
      </c>
      <c r="B11" s="137">
        <f>COUNTIFS(Seeds!D:D,"=Pendiente de revisión",Seeds!Y:Y,"=Números y operaciones")+B12</f>
        <v>352</v>
      </c>
      <c r="C11" s="151">
        <f>B11/B17</f>
        <v>1</v>
      </c>
      <c r="D11" s="133"/>
      <c r="E11" s="139">
        <v>9.0</v>
      </c>
      <c r="F11" s="140">
        <f>E11/E17</f>
        <v>0.02556818182</v>
      </c>
      <c r="G11" s="139">
        <v>9.0</v>
      </c>
      <c r="H11" s="140">
        <f>G11/G17</f>
        <v>0.02556818182</v>
      </c>
      <c r="I11" s="139">
        <v>9.0</v>
      </c>
      <c r="J11" s="140">
        <f>I11/I17</f>
        <v>0.02556818182</v>
      </c>
      <c r="K11" s="139">
        <v>136.0</v>
      </c>
      <c r="L11" s="140">
        <f>K11/K17</f>
        <v>0.3863636364</v>
      </c>
      <c r="M11" s="139">
        <v>187.0</v>
      </c>
      <c r="N11" s="140">
        <f>M11/M17</f>
        <v>0.53125</v>
      </c>
      <c r="O11" s="139">
        <v>350.0</v>
      </c>
      <c r="P11" s="140">
        <f>O11/O17</f>
        <v>0.9943181818</v>
      </c>
      <c r="Q11" s="139"/>
      <c r="R11" s="140">
        <f>Q11/Q17</f>
        <v>0</v>
      </c>
      <c r="S11" s="139"/>
      <c r="T11" s="140">
        <f>S11/S17</f>
        <v>0</v>
      </c>
      <c r="U11" s="139"/>
      <c r="V11" s="140">
        <f>U11/U17</f>
        <v>0</v>
      </c>
      <c r="W11" s="139"/>
      <c r="X11" s="140">
        <f>W11/W17</f>
        <v>0</v>
      </c>
      <c r="Y11" s="139"/>
      <c r="Z11" s="140">
        <f>Y11/Y17</f>
        <v>0</v>
      </c>
      <c r="AA11" s="139"/>
      <c r="AB11" s="140">
        <f>AA11/AA17</f>
        <v>0</v>
      </c>
      <c r="AC11" s="139"/>
      <c r="AD11" s="140">
        <f>AC11/AC17</f>
        <v>0</v>
      </c>
      <c r="AE11" s="139"/>
      <c r="AF11" s="140">
        <f>AE11/AE17</f>
        <v>0</v>
      </c>
      <c r="AG11" s="139"/>
      <c r="AH11" s="140">
        <f>AG11/AG17</f>
        <v>0</v>
      </c>
      <c r="AI11" s="140"/>
      <c r="AJ11" s="140"/>
    </row>
    <row r="12">
      <c r="A12" s="141" t="s">
        <v>3910</v>
      </c>
      <c r="B12" s="137">
        <f>COUNTIFS(Seeds!D:D,"=Ortografía+cast",Seeds!Y:Y,"=Números y operaciones")+B13</f>
        <v>352</v>
      </c>
      <c r="C12" s="151">
        <f>B12/B17</f>
        <v>1</v>
      </c>
      <c r="D12" s="133"/>
      <c r="E12" s="139">
        <v>0.0</v>
      </c>
      <c r="F12" s="140">
        <f>E12/E17</f>
        <v>0</v>
      </c>
      <c r="G12" s="139">
        <v>0.0</v>
      </c>
      <c r="H12" s="140">
        <f>G12/G17</f>
        <v>0</v>
      </c>
      <c r="I12" s="139">
        <v>0.0</v>
      </c>
      <c r="J12" s="140">
        <f>I12/I17</f>
        <v>0</v>
      </c>
      <c r="K12" s="139">
        <v>15.0</v>
      </c>
      <c r="L12" s="140">
        <f>K12/K17</f>
        <v>0.04261363636</v>
      </c>
      <c r="M12" s="139">
        <v>128.0</v>
      </c>
      <c r="N12" s="140">
        <f>M12/M17</f>
        <v>0.3636363636</v>
      </c>
      <c r="O12" s="139">
        <v>350.0</v>
      </c>
      <c r="P12" s="140">
        <f>O12/O17</f>
        <v>0.9943181818</v>
      </c>
      <c r="Q12" s="139"/>
      <c r="R12" s="140">
        <f>Q12/Q17</f>
        <v>0</v>
      </c>
      <c r="S12" s="139"/>
      <c r="T12" s="140">
        <f>S12/S17</f>
        <v>0</v>
      </c>
      <c r="U12" s="139"/>
      <c r="V12" s="140">
        <f>U12/U17</f>
        <v>0</v>
      </c>
      <c r="W12" s="139"/>
      <c r="X12" s="140">
        <f>W12/W17</f>
        <v>0</v>
      </c>
      <c r="Y12" s="139"/>
      <c r="Z12" s="140">
        <f>Y12/Y17</f>
        <v>0</v>
      </c>
      <c r="AA12" s="139"/>
      <c r="AB12" s="140">
        <f>AA12/AA17</f>
        <v>0</v>
      </c>
      <c r="AC12" s="139"/>
      <c r="AD12" s="140">
        <f>AC12/AC17</f>
        <v>0</v>
      </c>
      <c r="AE12" s="139"/>
      <c r="AF12" s="140">
        <f>AE12/AE17</f>
        <v>0</v>
      </c>
      <c r="AG12" s="139"/>
      <c r="AH12" s="140">
        <f>AG12/AG17</f>
        <v>0</v>
      </c>
      <c r="AI12" s="140"/>
      <c r="AJ12" s="140"/>
    </row>
    <row r="13">
      <c r="A13" s="136" t="s">
        <v>3911</v>
      </c>
      <c r="B13" s="137">
        <f>COUNTIFS(Seeds!D:D,"=JSON sin imagen",Seeds!Y:Y,"=Números y operaciones")+B14</f>
        <v>352</v>
      </c>
      <c r="C13" s="151">
        <f>B13/B17</f>
        <v>1</v>
      </c>
      <c r="D13" s="133"/>
      <c r="E13" s="139">
        <v>0.0</v>
      </c>
      <c r="F13" s="140">
        <f>E13/E17</f>
        <v>0</v>
      </c>
      <c r="G13" s="139">
        <v>0.0</v>
      </c>
      <c r="H13" s="140">
        <f>G13/G17</f>
        <v>0</v>
      </c>
      <c r="I13" s="139">
        <v>0.0</v>
      </c>
      <c r="J13" s="140">
        <f>I13/I17</f>
        <v>0</v>
      </c>
      <c r="K13" s="139">
        <v>0.0</v>
      </c>
      <c r="L13" s="140">
        <f>K13/K17</f>
        <v>0</v>
      </c>
      <c r="M13" s="139">
        <v>60.0</v>
      </c>
      <c r="N13" s="140">
        <f>M13/M17</f>
        <v>0.1704545455</v>
      </c>
      <c r="O13" s="139">
        <v>349.0</v>
      </c>
      <c r="P13" s="140">
        <f>O13/O17</f>
        <v>0.9914772727</v>
      </c>
      <c r="Q13" s="139"/>
      <c r="R13" s="140">
        <f>Q13/Q17</f>
        <v>0</v>
      </c>
      <c r="S13" s="139"/>
      <c r="T13" s="140">
        <f>S13/S17</f>
        <v>0</v>
      </c>
      <c r="U13" s="139"/>
      <c r="V13" s="140">
        <f>U13/U17</f>
        <v>0</v>
      </c>
      <c r="W13" s="139"/>
      <c r="X13" s="140">
        <f>W13/W17</f>
        <v>0</v>
      </c>
      <c r="Y13" s="139"/>
      <c r="Z13" s="140">
        <f>Y13/Y17</f>
        <v>0</v>
      </c>
      <c r="AA13" s="139"/>
      <c r="AB13" s="140">
        <f>AA13/AA17</f>
        <v>0</v>
      </c>
      <c r="AC13" s="139"/>
      <c r="AD13" s="140">
        <f>AC13/AC17</f>
        <v>0</v>
      </c>
      <c r="AE13" s="139"/>
      <c r="AF13" s="140">
        <f>AE13/AE17</f>
        <v>0</v>
      </c>
      <c r="AG13" s="139"/>
      <c r="AH13" s="140">
        <f>AG13/AG17</f>
        <v>0</v>
      </c>
      <c r="AI13" s="140"/>
      <c r="AJ13" s="140"/>
    </row>
    <row r="14">
      <c r="A14" s="136" t="s">
        <v>3912</v>
      </c>
      <c r="B14" s="137">
        <f>COUNTIFS(Seeds!D:D,"=JSON con imagen",Seeds!Y:Y,"=Números y operaciones")+B15</f>
        <v>352</v>
      </c>
      <c r="C14" s="151">
        <f>B14/B17</f>
        <v>1</v>
      </c>
      <c r="D14" s="133"/>
      <c r="E14" s="139">
        <v>0.0</v>
      </c>
      <c r="F14" s="140">
        <f>E14/E17</f>
        <v>0</v>
      </c>
      <c r="G14" s="139">
        <v>0.0</v>
      </c>
      <c r="H14" s="140">
        <f>G14/G17</f>
        <v>0</v>
      </c>
      <c r="I14" s="139">
        <v>0.0</v>
      </c>
      <c r="J14" s="140">
        <f>I14/I17</f>
        <v>0</v>
      </c>
      <c r="K14" s="139">
        <v>0.0</v>
      </c>
      <c r="L14" s="140">
        <f>K14/K17</f>
        <v>0</v>
      </c>
      <c r="M14" s="139">
        <v>60.0</v>
      </c>
      <c r="N14" s="140">
        <f>M14/M17</f>
        <v>0.1704545455</v>
      </c>
      <c r="O14" s="139">
        <v>343.0</v>
      </c>
      <c r="P14" s="140">
        <f>O14/O17</f>
        <v>0.9744318182</v>
      </c>
      <c r="Q14" s="139"/>
      <c r="R14" s="140">
        <f>Q14/Q17</f>
        <v>0</v>
      </c>
      <c r="S14" s="139"/>
      <c r="T14" s="140">
        <f>S14/S17</f>
        <v>0</v>
      </c>
      <c r="U14" s="139"/>
      <c r="V14" s="140">
        <f>U14/U17</f>
        <v>0</v>
      </c>
      <c r="W14" s="139"/>
      <c r="X14" s="140">
        <f>W14/W17</f>
        <v>0</v>
      </c>
      <c r="Y14" s="139"/>
      <c r="Z14" s="140">
        <f>Y14/Y17</f>
        <v>0</v>
      </c>
      <c r="AA14" s="139"/>
      <c r="AB14" s="140">
        <f>AA14/AA17</f>
        <v>0</v>
      </c>
      <c r="AC14" s="139"/>
      <c r="AD14" s="140">
        <f>AC14/AC17</f>
        <v>0</v>
      </c>
      <c r="AE14" s="139"/>
      <c r="AF14" s="140">
        <f>AE14/AE17</f>
        <v>0</v>
      </c>
      <c r="AG14" s="139"/>
      <c r="AH14" s="140">
        <f>AG14/AG17</f>
        <v>0</v>
      </c>
      <c r="AI14" s="140"/>
      <c r="AJ14" s="140"/>
    </row>
    <row r="15">
      <c r="A15" s="136" t="s">
        <v>35</v>
      </c>
      <c r="B15" s="137">
        <f>COUNTIFS(Seeds!D:D,"=JSON revisado",Seeds!Y:Y,"=Números y operaciones")</f>
        <v>352</v>
      </c>
      <c r="C15" s="151">
        <f>B15/B17</f>
        <v>1</v>
      </c>
      <c r="D15" s="133"/>
      <c r="E15" s="139">
        <v>0.0</v>
      </c>
      <c r="F15" s="140">
        <f>E15/E17</f>
        <v>0</v>
      </c>
      <c r="G15" s="139">
        <v>0.0</v>
      </c>
      <c r="H15" s="140">
        <f>G15/G17</f>
        <v>0</v>
      </c>
      <c r="I15" s="139">
        <v>0.0</v>
      </c>
      <c r="J15" s="140">
        <f>I15/I17</f>
        <v>0</v>
      </c>
      <c r="K15" s="139">
        <v>0.0</v>
      </c>
      <c r="L15" s="140">
        <f>K15/K17</f>
        <v>0</v>
      </c>
      <c r="M15" s="139">
        <v>0.0</v>
      </c>
      <c r="N15" s="140">
        <f>M15/M17</f>
        <v>0</v>
      </c>
      <c r="O15" s="139">
        <v>329.0</v>
      </c>
      <c r="P15" s="140">
        <f>O15/O17</f>
        <v>0.9346590909</v>
      </c>
      <c r="Q15" s="139"/>
      <c r="R15" s="140">
        <f>Q15/Q17</f>
        <v>0</v>
      </c>
      <c r="S15" s="139"/>
      <c r="T15" s="140">
        <f>S15/S17</f>
        <v>0</v>
      </c>
      <c r="U15" s="139"/>
      <c r="V15" s="140">
        <f>U15/U17</f>
        <v>0</v>
      </c>
      <c r="W15" s="139"/>
      <c r="X15" s="140">
        <f>W15/W17</f>
        <v>0</v>
      </c>
      <c r="Y15" s="139"/>
      <c r="Z15" s="140">
        <f>Y15/Y17</f>
        <v>0</v>
      </c>
      <c r="AA15" s="139"/>
      <c r="AB15" s="140">
        <f>AA15/AA17</f>
        <v>0</v>
      </c>
      <c r="AC15" s="139"/>
      <c r="AD15" s="140">
        <f>AC15/AC17</f>
        <v>0</v>
      </c>
      <c r="AE15" s="139"/>
      <c r="AF15" s="140">
        <f>AE15/AE17</f>
        <v>0</v>
      </c>
      <c r="AG15" s="139"/>
      <c r="AH15" s="140">
        <f>AG15/AG17</f>
        <v>0</v>
      </c>
      <c r="AI15" s="140"/>
      <c r="AJ15" s="140"/>
    </row>
    <row r="16">
      <c r="A16" s="142" t="s">
        <v>3913</v>
      </c>
      <c r="B16" s="137">
        <f>COUNTIFS(Seeds!E:E,"=Sí",Seeds!Y:Y,"=Números y operaciones")</f>
        <v>0</v>
      </c>
      <c r="C16" s="151">
        <f>B16/B17</f>
        <v>0</v>
      </c>
      <c r="D16" s="133"/>
      <c r="E16" s="139">
        <v>0.0</v>
      </c>
      <c r="F16" s="140">
        <f>E16/E17</f>
        <v>0</v>
      </c>
      <c r="G16" s="139">
        <v>0.0</v>
      </c>
      <c r="H16" s="140">
        <f>G16/G17</f>
        <v>0</v>
      </c>
      <c r="I16" s="139">
        <v>0.0</v>
      </c>
      <c r="J16" s="140">
        <f>I16/I17</f>
        <v>0</v>
      </c>
      <c r="K16" s="139">
        <v>0.0</v>
      </c>
      <c r="L16" s="140">
        <f>K16/K17</f>
        <v>0</v>
      </c>
      <c r="M16" s="139">
        <v>0.0</v>
      </c>
      <c r="N16" s="140">
        <f>M16/M17</f>
        <v>0</v>
      </c>
      <c r="O16" s="139">
        <v>0.0</v>
      </c>
      <c r="P16" s="140">
        <f>O16/O17</f>
        <v>0</v>
      </c>
      <c r="Q16" s="139"/>
      <c r="R16" s="140">
        <f>Q16/Q17</f>
        <v>0</v>
      </c>
      <c r="S16" s="139"/>
      <c r="T16" s="140">
        <f>S16/S17</f>
        <v>0</v>
      </c>
      <c r="U16" s="139"/>
      <c r="V16" s="140">
        <f>U16/U17</f>
        <v>0</v>
      </c>
      <c r="W16" s="139"/>
      <c r="X16" s="140">
        <f>W16/W17</f>
        <v>0</v>
      </c>
      <c r="Y16" s="139"/>
      <c r="Z16" s="140">
        <f>Y16/Y17</f>
        <v>0</v>
      </c>
      <c r="AA16" s="139"/>
      <c r="AB16" s="140">
        <f>AA16/AA17</f>
        <v>0</v>
      </c>
      <c r="AC16" s="139"/>
      <c r="AD16" s="140">
        <f>AC16/AC17</f>
        <v>0</v>
      </c>
      <c r="AE16" s="139"/>
      <c r="AF16" s="140">
        <f>AE16/AE17</f>
        <v>0</v>
      </c>
      <c r="AG16" s="139"/>
      <c r="AH16" s="140">
        <f>AG16/AG17</f>
        <v>0</v>
      </c>
      <c r="AI16" s="140"/>
      <c r="AJ16" s="140"/>
    </row>
    <row r="17">
      <c r="A17" s="141" t="s">
        <v>521</v>
      </c>
      <c r="B17" s="152">
        <f>COUNTIFS(Seeds!Y:Y,"=Números y operaciones")-COUNTIFS(Seeds!Y:Y,"=Números y operaciones",Seeds!D:D,"=No hacer")</f>
        <v>352</v>
      </c>
      <c r="C17" s="143">
        <f>SUM(C11:C15)/5</f>
        <v>1</v>
      </c>
      <c r="D17" s="133"/>
      <c r="E17" s="144">
        <f>B17</f>
        <v>352</v>
      </c>
      <c r="F17" s="153"/>
      <c r="G17" s="144">
        <f>B17</f>
        <v>352</v>
      </c>
      <c r="H17" s="153"/>
      <c r="I17" s="144">
        <f>B17</f>
        <v>352</v>
      </c>
      <c r="J17" s="153"/>
      <c r="K17" s="144">
        <f>B17</f>
        <v>352</v>
      </c>
      <c r="L17" s="153"/>
      <c r="M17" s="144">
        <f>B17</f>
        <v>352</v>
      </c>
      <c r="N17" s="153"/>
      <c r="O17" s="144">
        <f>B17</f>
        <v>352</v>
      </c>
      <c r="P17" s="153"/>
      <c r="Q17" s="144">
        <f>B17</f>
        <v>352</v>
      </c>
      <c r="R17" s="153"/>
      <c r="S17" s="144">
        <f>B17</f>
        <v>352</v>
      </c>
      <c r="T17" s="154"/>
      <c r="U17" s="144">
        <f>B17</f>
        <v>352</v>
      </c>
      <c r="V17" s="154"/>
      <c r="W17" s="144">
        <f>B17</f>
        <v>352</v>
      </c>
      <c r="X17" s="154"/>
      <c r="Y17" s="144">
        <f>B17</f>
        <v>352</v>
      </c>
      <c r="Z17" s="145">
        <f>SUM(Z11:Z15)/5</f>
        <v>0</v>
      </c>
      <c r="AA17" s="144">
        <f>B17</f>
        <v>352</v>
      </c>
      <c r="AB17" s="145">
        <f>SUM(AB11:AB15)/5</f>
        <v>0</v>
      </c>
      <c r="AC17" s="144">
        <f>B17</f>
        <v>352</v>
      </c>
      <c r="AD17" s="145">
        <f>SUM(AD11:AD15)/5</f>
        <v>0</v>
      </c>
      <c r="AE17" s="144">
        <f>B17</f>
        <v>352</v>
      </c>
      <c r="AF17" s="145">
        <f>SUM(AF11:AF15)/5</f>
        <v>0</v>
      </c>
      <c r="AG17" s="144">
        <f>B17</f>
        <v>352</v>
      </c>
      <c r="AH17" s="145">
        <f>SUM(AH11:AH15)/5</f>
        <v>0</v>
      </c>
      <c r="AI17" s="153"/>
      <c r="AJ17" s="153"/>
    </row>
    <row r="18">
      <c r="A18" s="146"/>
      <c r="B18" s="133"/>
      <c r="C18" s="155"/>
      <c r="D18" s="133"/>
      <c r="E18" s="146"/>
      <c r="F18" s="156"/>
      <c r="G18" s="146"/>
      <c r="H18" s="156"/>
      <c r="I18" s="146"/>
      <c r="J18" s="156"/>
      <c r="K18" s="146"/>
      <c r="L18" s="156"/>
      <c r="M18" s="146"/>
      <c r="N18" s="156"/>
      <c r="O18" s="146"/>
      <c r="P18" s="156"/>
      <c r="Q18" s="146"/>
      <c r="R18" s="156"/>
      <c r="S18" s="146"/>
      <c r="T18" s="157"/>
      <c r="U18" s="146"/>
      <c r="V18" s="157"/>
      <c r="W18" s="158"/>
      <c r="X18" s="157"/>
      <c r="Y18" s="146"/>
      <c r="Z18" s="157"/>
      <c r="AA18" s="146"/>
      <c r="AB18" s="157"/>
      <c r="AC18" s="156"/>
      <c r="AD18" s="157"/>
      <c r="AE18" s="156"/>
      <c r="AF18" s="157"/>
      <c r="AG18" s="156"/>
      <c r="AH18" s="157"/>
      <c r="AI18" s="156"/>
      <c r="AJ18" s="156"/>
    </row>
    <row r="19">
      <c r="A19" s="150" t="s">
        <v>1942</v>
      </c>
      <c r="B19" s="131"/>
      <c r="C19" s="132"/>
      <c r="D19" s="133"/>
      <c r="E19" s="134">
        <v>44855.0</v>
      </c>
      <c r="F19" s="132"/>
      <c r="G19" s="134">
        <v>44862.0</v>
      </c>
      <c r="H19" s="132"/>
      <c r="I19" s="134">
        <v>44869.0</v>
      </c>
      <c r="J19" s="132"/>
      <c r="K19" s="134">
        <v>44876.0</v>
      </c>
      <c r="L19" s="132"/>
      <c r="M19" s="134">
        <v>44883.0</v>
      </c>
      <c r="N19" s="132"/>
      <c r="O19" s="134">
        <v>44890.0</v>
      </c>
      <c r="P19" s="132"/>
      <c r="Q19" s="134">
        <v>44897.0</v>
      </c>
      <c r="R19" s="132"/>
      <c r="S19" s="134">
        <v>44904.0</v>
      </c>
      <c r="T19" s="132"/>
      <c r="U19" s="134">
        <v>44911.0</v>
      </c>
      <c r="V19" s="132"/>
      <c r="W19" s="134">
        <v>44918.0</v>
      </c>
      <c r="X19" s="132"/>
      <c r="Y19" s="134">
        <v>44925.0</v>
      </c>
      <c r="Z19" s="132"/>
      <c r="AA19" s="134">
        <v>44869.0</v>
      </c>
      <c r="AB19" s="132"/>
      <c r="AC19" s="134">
        <v>44883.0</v>
      </c>
      <c r="AD19" s="132"/>
      <c r="AE19" s="134">
        <v>44890.0</v>
      </c>
      <c r="AF19" s="132"/>
      <c r="AG19" s="134">
        <v>44897.0</v>
      </c>
      <c r="AH19" s="132"/>
      <c r="AI19" s="135"/>
      <c r="AJ19" s="135"/>
    </row>
    <row r="20">
      <c r="A20" s="136" t="s">
        <v>3909</v>
      </c>
      <c r="B20" s="137">
        <f>COUNTIFS(Seeds!D:D,"=Pendiente de revisión",Seeds!Y:Y,"=Geometría")+B21</f>
        <v>95</v>
      </c>
      <c r="C20" s="151">
        <f>B20/B26</f>
        <v>1</v>
      </c>
      <c r="D20" s="133"/>
      <c r="E20" s="139">
        <v>0.0</v>
      </c>
      <c r="F20" s="140">
        <f>E20/E26</f>
        <v>0</v>
      </c>
      <c r="G20" s="139">
        <v>0.0</v>
      </c>
      <c r="H20" s="140">
        <f>G20/G26</f>
        <v>0</v>
      </c>
      <c r="I20" s="139">
        <v>0.0</v>
      </c>
      <c r="J20" s="140">
        <f>I20/I26</f>
        <v>0</v>
      </c>
      <c r="K20" s="139">
        <v>0.0</v>
      </c>
      <c r="L20" s="140">
        <f>K20/K26</f>
        <v>0</v>
      </c>
      <c r="M20" s="139">
        <v>1.0</v>
      </c>
      <c r="N20" s="140">
        <f>M20/M26</f>
        <v>0.01052631579</v>
      </c>
      <c r="O20" s="139">
        <v>99.0</v>
      </c>
      <c r="P20" s="140">
        <f>O20/O26</f>
        <v>1.042105263</v>
      </c>
      <c r="Q20" s="139"/>
      <c r="R20" s="140">
        <f>Q20/Q26</f>
        <v>0</v>
      </c>
      <c r="S20" s="139"/>
      <c r="T20" s="140">
        <f>S20/S26</f>
        <v>0</v>
      </c>
      <c r="U20" s="139"/>
      <c r="V20" s="140">
        <f>U20/U26</f>
        <v>0</v>
      </c>
      <c r="W20" s="139"/>
      <c r="X20" s="140">
        <f>W20/W26</f>
        <v>0</v>
      </c>
      <c r="Y20" s="139"/>
      <c r="Z20" s="140">
        <f>Y20/Y26</f>
        <v>0</v>
      </c>
      <c r="AA20" s="139"/>
      <c r="AB20" s="140">
        <f>AA20/AA26</f>
        <v>0</v>
      </c>
      <c r="AC20" s="139"/>
      <c r="AD20" s="140">
        <f>AC20/AC26</f>
        <v>0</v>
      </c>
      <c r="AE20" s="139"/>
      <c r="AF20" s="140">
        <f>AE20/AE26</f>
        <v>0</v>
      </c>
      <c r="AG20" s="139"/>
      <c r="AH20" s="140">
        <f>AG20/AG26</f>
        <v>0</v>
      </c>
      <c r="AI20" s="140"/>
      <c r="AJ20" s="140"/>
    </row>
    <row r="21">
      <c r="A21" s="141" t="s">
        <v>3910</v>
      </c>
      <c r="B21" s="137">
        <f>COUNTIFS(Seeds!D:D,"=Ortografía+cast",Seeds!Y:Y,"=Geometría")+B22</f>
        <v>95</v>
      </c>
      <c r="C21" s="151">
        <f>B21/B26</f>
        <v>1</v>
      </c>
      <c r="D21" s="133"/>
      <c r="E21" s="139">
        <v>0.0</v>
      </c>
      <c r="F21" s="140">
        <f>E21/E26</f>
        <v>0</v>
      </c>
      <c r="G21" s="139">
        <v>0.0</v>
      </c>
      <c r="H21" s="140">
        <f>G21/G26</f>
        <v>0</v>
      </c>
      <c r="I21" s="139">
        <v>0.0</v>
      </c>
      <c r="J21" s="140">
        <f>I21/I26</f>
        <v>0</v>
      </c>
      <c r="K21" s="139">
        <v>0.0</v>
      </c>
      <c r="L21" s="140">
        <f>K21/K26</f>
        <v>0</v>
      </c>
      <c r="M21" s="139">
        <v>0.0</v>
      </c>
      <c r="N21" s="140">
        <f>M21/M26</f>
        <v>0</v>
      </c>
      <c r="O21" s="139">
        <v>99.0</v>
      </c>
      <c r="P21" s="140">
        <f>O21/O26</f>
        <v>1.042105263</v>
      </c>
      <c r="Q21" s="139"/>
      <c r="R21" s="140">
        <f>Q21/Q26</f>
        <v>0</v>
      </c>
      <c r="S21" s="139"/>
      <c r="T21" s="140">
        <f>S21/S26</f>
        <v>0</v>
      </c>
      <c r="U21" s="139"/>
      <c r="V21" s="140">
        <f>U21/U26</f>
        <v>0</v>
      </c>
      <c r="W21" s="139"/>
      <c r="X21" s="140">
        <f>W21/W26</f>
        <v>0</v>
      </c>
      <c r="Y21" s="139"/>
      <c r="Z21" s="140">
        <f>Y21/Y26</f>
        <v>0</v>
      </c>
      <c r="AA21" s="139"/>
      <c r="AB21" s="140">
        <f>AA21/AA26</f>
        <v>0</v>
      </c>
      <c r="AC21" s="139"/>
      <c r="AD21" s="140">
        <f>AC21/AC26</f>
        <v>0</v>
      </c>
      <c r="AE21" s="139"/>
      <c r="AF21" s="140">
        <f>AE21/AE26</f>
        <v>0</v>
      </c>
      <c r="AG21" s="139"/>
      <c r="AH21" s="140">
        <f>AG21/AG26</f>
        <v>0</v>
      </c>
      <c r="AI21" s="140"/>
      <c r="AJ21" s="140"/>
    </row>
    <row r="22">
      <c r="A22" s="136" t="s">
        <v>3911</v>
      </c>
      <c r="B22" s="137">
        <f>COUNTIFS(Seeds!D:D,"=JSON sin imagen",Seeds!Y:Y,"=Geometría")+B23</f>
        <v>95</v>
      </c>
      <c r="C22" s="151">
        <f>B22/B26</f>
        <v>1</v>
      </c>
      <c r="D22" s="133"/>
      <c r="E22" s="139">
        <v>0.0</v>
      </c>
      <c r="F22" s="140">
        <f>E22/E26</f>
        <v>0</v>
      </c>
      <c r="G22" s="139">
        <v>0.0</v>
      </c>
      <c r="H22" s="140">
        <f>G22/G26</f>
        <v>0</v>
      </c>
      <c r="I22" s="139">
        <v>0.0</v>
      </c>
      <c r="J22" s="140">
        <f>I22/I26</f>
        <v>0</v>
      </c>
      <c r="K22" s="139">
        <v>0.0</v>
      </c>
      <c r="L22" s="140">
        <f>K22/K26</f>
        <v>0</v>
      </c>
      <c r="M22" s="139">
        <v>0.0</v>
      </c>
      <c r="N22" s="140">
        <f>M22/M26</f>
        <v>0</v>
      </c>
      <c r="O22" s="139">
        <v>84.0</v>
      </c>
      <c r="P22" s="140">
        <f>O22/O26</f>
        <v>0.8842105263</v>
      </c>
      <c r="Q22" s="139"/>
      <c r="R22" s="140">
        <f>Q22/Q26</f>
        <v>0</v>
      </c>
      <c r="S22" s="139"/>
      <c r="T22" s="140">
        <f>S22/S26</f>
        <v>0</v>
      </c>
      <c r="U22" s="139"/>
      <c r="V22" s="140">
        <f>U22/U26</f>
        <v>0</v>
      </c>
      <c r="W22" s="139"/>
      <c r="X22" s="140">
        <f>W22/W26</f>
        <v>0</v>
      </c>
      <c r="Y22" s="139"/>
      <c r="Z22" s="140">
        <f>Y22/Y26</f>
        <v>0</v>
      </c>
      <c r="AA22" s="139"/>
      <c r="AB22" s="140">
        <f>AA22/AA26</f>
        <v>0</v>
      </c>
      <c r="AC22" s="139"/>
      <c r="AD22" s="140">
        <f>AC22/AC26</f>
        <v>0</v>
      </c>
      <c r="AE22" s="139"/>
      <c r="AF22" s="140">
        <f>AE22/AE26</f>
        <v>0</v>
      </c>
      <c r="AG22" s="139"/>
      <c r="AH22" s="140">
        <f>AG22/AG26</f>
        <v>0</v>
      </c>
      <c r="AI22" s="140"/>
      <c r="AJ22" s="140"/>
    </row>
    <row r="23">
      <c r="A23" s="136" t="s">
        <v>3912</v>
      </c>
      <c r="B23" s="137">
        <f>COUNTIFS(Seeds!D:D,"=JSON con imagen",Seeds!Y:Y,"=Geometría")+B24</f>
        <v>95</v>
      </c>
      <c r="C23" s="151">
        <f>B23/B26</f>
        <v>1</v>
      </c>
      <c r="D23" s="133"/>
      <c r="E23" s="139">
        <v>0.0</v>
      </c>
      <c r="F23" s="140">
        <f>E23/E26</f>
        <v>0</v>
      </c>
      <c r="G23" s="139">
        <v>0.0</v>
      </c>
      <c r="H23" s="140">
        <f>G23/G26</f>
        <v>0</v>
      </c>
      <c r="I23" s="139">
        <v>0.0</v>
      </c>
      <c r="J23" s="140">
        <f>I23/I26</f>
        <v>0</v>
      </c>
      <c r="K23" s="139">
        <v>0.0</v>
      </c>
      <c r="L23" s="140">
        <f>K23/K26</f>
        <v>0</v>
      </c>
      <c r="M23" s="139">
        <v>0.0</v>
      </c>
      <c r="N23" s="140">
        <f>M23/M26</f>
        <v>0</v>
      </c>
      <c r="O23" s="139">
        <v>19.0</v>
      </c>
      <c r="P23" s="140">
        <f>O23/O26</f>
        <v>0.2</v>
      </c>
      <c r="Q23" s="139"/>
      <c r="R23" s="140">
        <f>Q23/Q26</f>
        <v>0</v>
      </c>
      <c r="S23" s="139"/>
      <c r="T23" s="140">
        <f>S23/S26</f>
        <v>0</v>
      </c>
      <c r="U23" s="139"/>
      <c r="V23" s="140">
        <f>U23/U26</f>
        <v>0</v>
      </c>
      <c r="W23" s="139"/>
      <c r="X23" s="140">
        <f>W23/W26</f>
        <v>0</v>
      </c>
      <c r="Y23" s="139"/>
      <c r="Z23" s="140">
        <f>Y23/Y26</f>
        <v>0</v>
      </c>
      <c r="AA23" s="139"/>
      <c r="AB23" s="140">
        <f>AA23/AA26</f>
        <v>0</v>
      </c>
      <c r="AC23" s="139"/>
      <c r="AD23" s="140">
        <f>AC23/AC26</f>
        <v>0</v>
      </c>
      <c r="AE23" s="139"/>
      <c r="AF23" s="140">
        <f>AE23/AE26</f>
        <v>0</v>
      </c>
      <c r="AG23" s="139"/>
      <c r="AH23" s="140">
        <f>AG23/AG26</f>
        <v>0</v>
      </c>
      <c r="AI23" s="140"/>
      <c r="AJ23" s="140"/>
    </row>
    <row r="24">
      <c r="A24" s="136" t="s">
        <v>35</v>
      </c>
      <c r="B24" s="137">
        <f>COUNTIFS(Seeds!D:D,"=JSON revisado",Seeds!Y:Y,"=Geometría")</f>
        <v>95</v>
      </c>
      <c r="C24" s="151">
        <f>B24/B26</f>
        <v>1</v>
      </c>
      <c r="D24" s="133"/>
      <c r="E24" s="139">
        <v>0.0</v>
      </c>
      <c r="F24" s="140">
        <f>E24/E26</f>
        <v>0</v>
      </c>
      <c r="G24" s="139">
        <v>0.0</v>
      </c>
      <c r="H24" s="140">
        <f>G24/G26</f>
        <v>0</v>
      </c>
      <c r="I24" s="159">
        <v>0.0</v>
      </c>
      <c r="J24" s="140">
        <f>I24/I26</f>
        <v>0</v>
      </c>
      <c r="K24" s="139">
        <v>0.0</v>
      </c>
      <c r="L24" s="140">
        <f>K24/K26</f>
        <v>0</v>
      </c>
      <c r="M24" s="139">
        <v>0.0</v>
      </c>
      <c r="N24" s="140">
        <f>M24/M26</f>
        <v>0</v>
      </c>
      <c r="O24" s="139">
        <v>12.0</v>
      </c>
      <c r="P24" s="140">
        <f>O24/O26</f>
        <v>0.1263157895</v>
      </c>
      <c r="Q24" s="139"/>
      <c r="R24" s="140">
        <f>Q24/Q26</f>
        <v>0</v>
      </c>
      <c r="S24" s="139"/>
      <c r="T24" s="140">
        <f>S24/S26</f>
        <v>0</v>
      </c>
      <c r="U24" s="139"/>
      <c r="V24" s="140">
        <f>U24/U26</f>
        <v>0</v>
      </c>
      <c r="W24" s="139"/>
      <c r="X24" s="140">
        <f>W24/W26</f>
        <v>0</v>
      </c>
      <c r="Y24" s="139"/>
      <c r="Z24" s="140">
        <f>Y24/Y26</f>
        <v>0</v>
      </c>
      <c r="AA24" s="139"/>
      <c r="AB24" s="140">
        <f>AA24/AA26</f>
        <v>0</v>
      </c>
      <c r="AC24" s="139"/>
      <c r="AD24" s="140">
        <f>AC24/AC26</f>
        <v>0</v>
      </c>
      <c r="AE24" s="139"/>
      <c r="AF24" s="140">
        <f>AE24/AE26</f>
        <v>0</v>
      </c>
      <c r="AG24" s="139"/>
      <c r="AH24" s="140">
        <f>AG24/AG26</f>
        <v>0</v>
      </c>
      <c r="AI24" s="140"/>
      <c r="AJ24" s="140"/>
    </row>
    <row r="25">
      <c r="A25" s="141" t="s">
        <v>3913</v>
      </c>
      <c r="B25" s="152">
        <f>COUNTIFS(Seeds!E:E,"=Sí",Seeds!Y:Y,"=Geometría")</f>
        <v>0</v>
      </c>
      <c r="C25" s="151">
        <f>B25/B26</f>
        <v>0</v>
      </c>
      <c r="D25" s="133"/>
      <c r="E25" s="139">
        <v>0.0</v>
      </c>
      <c r="F25" s="140">
        <f>E25/E26</f>
        <v>0</v>
      </c>
      <c r="G25" s="139">
        <v>0.0</v>
      </c>
      <c r="H25" s="140">
        <f>G25/G26</f>
        <v>0</v>
      </c>
      <c r="I25" s="139">
        <v>0.0</v>
      </c>
      <c r="J25" s="140">
        <f>I25/I26</f>
        <v>0</v>
      </c>
      <c r="K25" s="139">
        <v>0.0</v>
      </c>
      <c r="L25" s="140">
        <f>K25/K26</f>
        <v>0</v>
      </c>
      <c r="M25" s="139">
        <v>0.0</v>
      </c>
      <c r="N25" s="140">
        <f>M25/M26</f>
        <v>0</v>
      </c>
      <c r="O25" s="139">
        <v>3.0</v>
      </c>
      <c r="P25" s="140">
        <f>O25/O26</f>
        <v>0.03157894737</v>
      </c>
      <c r="Q25" s="139"/>
      <c r="R25" s="140">
        <f>Q25/Q26</f>
        <v>0</v>
      </c>
      <c r="S25" s="139"/>
      <c r="T25" s="140">
        <f>S25/S26</f>
        <v>0</v>
      </c>
      <c r="U25" s="139"/>
      <c r="V25" s="140">
        <f>U25/U26</f>
        <v>0</v>
      </c>
      <c r="W25" s="139"/>
      <c r="X25" s="140">
        <f>W25/W26</f>
        <v>0</v>
      </c>
      <c r="Y25" s="139"/>
      <c r="Z25" s="140">
        <f>Y25/Y26</f>
        <v>0</v>
      </c>
      <c r="AA25" s="139"/>
      <c r="AB25" s="140">
        <f>AA25/AA26</f>
        <v>0</v>
      </c>
      <c r="AC25" s="139"/>
      <c r="AD25" s="140">
        <f>AC25/AC26</f>
        <v>0</v>
      </c>
      <c r="AE25" s="139"/>
      <c r="AF25" s="140">
        <f>AE25/AE26</f>
        <v>0</v>
      </c>
      <c r="AG25" s="139"/>
      <c r="AH25" s="140">
        <f>AG25/AG26</f>
        <v>0</v>
      </c>
      <c r="AI25" s="140"/>
      <c r="AJ25" s="140"/>
    </row>
    <row r="26">
      <c r="A26" s="141" t="s">
        <v>521</v>
      </c>
      <c r="B26" s="137">
        <f>COUNTIFS(Seeds!Y:Y,"=Geometría")-COUNTIFS(Seeds!Y:Y,"=Geometría",Seeds!D:D,"=No hacer")</f>
        <v>95</v>
      </c>
      <c r="C26" s="143">
        <f>SUM(C20:C24)/5</f>
        <v>1</v>
      </c>
      <c r="D26" s="133"/>
      <c r="E26" s="160">
        <f>B26</f>
        <v>95</v>
      </c>
      <c r="F26" s="145">
        <f>SUM(F20:F24)/7</f>
        <v>0</v>
      </c>
      <c r="G26" s="160">
        <f>B26</f>
        <v>95</v>
      </c>
      <c r="H26" s="145">
        <f>SUM(H20:H24)/7</f>
        <v>0</v>
      </c>
      <c r="I26" s="160">
        <f>B26</f>
        <v>95</v>
      </c>
      <c r="J26" s="145">
        <f>SUM(J20:J24)/7</f>
        <v>0</v>
      </c>
      <c r="K26" s="160">
        <f>B26</f>
        <v>95</v>
      </c>
      <c r="L26" s="145">
        <f>SUM(L20:L24)/7</f>
        <v>0</v>
      </c>
      <c r="M26" s="160">
        <f>B26</f>
        <v>95</v>
      </c>
      <c r="N26" s="145">
        <f>SUM(N20:N24)/7</f>
        <v>0.001503759398</v>
      </c>
      <c r="O26" s="160">
        <f>B26</f>
        <v>95</v>
      </c>
      <c r="P26" s="145">
        <f>SUM(P20:P24)/7</f>
        <v>0.4706766917</v>
      </c>
      <c r="Q26" s="160">
        <f>B26</f>
        <v>95</v>
      </c>
      <c r="R26" s="145">
        <f>SUM(R20:R24)/7</f>
        <v>0</v>
      </c>
      <c r="S26" s="160">
        <f>B26</f>
        <v>95</v>
      </c>
      <c r="T26" s="145">
        <f>SUM(T20:T24)/7</f>
        <v>0</v>
      </c>
      <c r="U26" s="160">
        <f>B26</f>
        <v>95</v>
      </c>
      <c r="V26" s="154"/>
      <c r="W26" s="160">
        <f>B26</f>
        <v>95</v>
      </c>
      <c r="X26" s="154"/>
      <c r="Y26" s="144">
        <f>B26</f>
        <v>95</v>
      </c>
      <c r="Z26" s="145">
        <f>SUM(Z20:Z24)/5</f>
        <v>0</v>
      </c>
      <c r="AA26" s="144">
        <f>B26</f>
        <v>95</v>
      </c>
      <c r="AB26" s="145">
        <f>SUM(AB20:AB24)/5</f>
        <v>0</v>
      </c>
      <c r="AC26" s="144">
        <f>B26</f>
        <v>95</v>
      </c>
      <c r="AD26" s="145">
        <f>SUM(AD20:AD24)/5</f>
        <v>0</v>
      </c>
      <c r="AE26" s="144">
        <f>B26</f>
        <v>95</v>
      </c>
      <c r="AF26" s="145">
        <f>SUM(AF20:AF24)/5</f>
        <v>0</v>
      </c>
      <c r="AG26" s="144">
        <f>B26</f>
        <v>95</v>
      </c>
      <c r="AH26" s="145">
        <f>SUM(AH20:AH24)/5</f>
        <v>0</v>
      </c>
      <c r="AI26" s="145"/>
      <c r="AJ26" s="145"/>
    </row>
    <row r="27">
      <c r="A27" s="146"/>
      <c r="B27" s="133"/>
      <c r="C27" s="155"/>
      <c r="D27" s="133"/>
      <c r="E27" s="161"/>
      <c r="F27" s="162"/>
      <c r="G27" s="161"/>
      <c r="H27" s="162"/>
      <c r="I27" s="161"/>
      <c r="J27" s="162"/>
      <c r="K27" s="161"/>
      <c r="L27" s="162"/>
      <c r="M27" s="161"/>
      <c r="N27" s="162"/>
      <c r="O27" s="161"/>
      <c r="P27" s="162"/>
      <c r="Q27" s="161"/>
      <c r="R27" s="162"/>
      <c r="S27" s="161"/>
      <c r="T27" s="163"/>
      <c r="U27" s="161"/>
      <c r="V27" s="163"/>
      <c r="W27" s="164"/>
      <c r="X27" s="163"/>
      <c r="Y27" s="161"/>
      <c r="Z27" s="163"/>
      <c r="AA27" s="161"/>
      <c r="AB27" s="163"/>
      <c r="AC27" s="162"/>
      <c r="AD27" s="163"/>
      <c r="AE27" s="162"/>
      <c r="AF27" s="163"/>
      <c r="AG27" s="162"/>
      <c r="AH27" s="163"/>
      <c r="AI27" s="162"/>
      <c r="AJ27" s="162"/>
    </row>
    <row r="28">
      <c r="A28" s="150" t="s">
        <v>1557</v>
      </c>
      <c r="B28" s="131"/>
      <c r="C28" s="132"/>
      <c r="D28" s="133"/>
      <c r="E28" s="134">
        <v>44855.0</v>
      </c>
      <c r="F28" s="132"/>
      <c r="G28" s="134">
        <v>44862.0</v>
      </c>
      <c r="H28" s="132"/>
      <c r="I28" s="134">
        <v>44869.0</v>
      </c>
      <c r="J28" s="132"/>
      <c r="K28" s="134">
        <v>44876.0</v>
      </c>
      <c r="L28" s="132"/>
      <c r="M28" s="134">
        <v>44883.0</v>
      </c>
      <c r="N28" s="132"/>
      <c r="O28" s="134">
        <v>44890.0</v>
      </c>
      <c r="P28" s="132"/>
      <c r="Q28" s="134">
        <v>44897.0</v>
      </c>
      <c r="R28" s="132"/>
      <c r="S28" s="134">
        <v>44904.0</v>
      </c>
      <c r="T28" s="132"/>
      <c r="U28" s="134">
        <v>44911.0</v>
      </c>
      <c r="V28" s="132"/>
      <c r="W28" s="134">
        <v>44918.0</v>
      </c>
      <c r="X28" s="132"/>
      <c r="Y28" s="134">
        <v>44925.0</v>
      </c>
      <c r="Z28" s="132"/>
      <c r="AA28" s="165">
        <v>44869.0</v>
      </c>
      <c r="AB28" s="132"/>
      <c r="AC28" s="165">
        <v>44883.0</v>
      </c>
      <c r="AD28" s="132"/>
      <c r="AE28" s="165">
        <v>44890.0</v>
      </c>
      <c r="AF28" s="132"/>
      <c r="AG28" s="165">
        <v>44897.0</v>
      </c>
      <c r="AH28" s="132"/>
      <c r="AI28" s="135"/>
      <c r="AJ28" s="135"/>
    </row>
    <row r="29">
      <c r="A29" s="136" t="s">
        <v>3909</v>
      </c>
      <c r="B29" s="137">
        <f>COUNTIFS(Seeds!D:D,"=Pendiente de revisión",Seeds!Y:Y,"=Magnitudes y medida")+B30</f>
        <v>85</v>
      </c>
      <c r="C29" s="151">
        <f>B29/B35</f>
        <v>1</v>
      </c>
      <c r="D29" s="133"/>
      <c r="E29" s="139">
        <v>1.0</v>
      </c>
      <c r="F29" s="140">
        <f>E29/E35</f>
        <v>0.01176470588</v>
      </c>
      <c r="G29" s="139">
        <v>1.0</v>
      </c>
      <c r="H29" s="140">
        <f>G29/G35</f>
        <v>0.01176470588</v>
      </c>
      <c r="I29" s="139">
        <v>1.0</v>
      </c>
      <c r="J29" s="140">
        <f>I29/I35</f>
        <v>0.01176470588</v>
      </c>
      <c r="K29" s="139">
        <v>1.0</v>
      </c>
      <c r="L29" s="140">
        <f>K29/K35</f>
        <v>0.01176470588</v>
      </c>
      <c r="M29" s="139">
        <v>4.0</v>
      </c>
      <c r="N29" s="140">
        <f>M29/M35</f>
        <v>0.04705882353</v>
      </c>
      <c r="O29" s="139">
        <v>103.0</v>
      </c>
      <c r="P29" s="140">
        <f>O29/O35</f>
        <v>1.211764706</v>
      </c>
      <c r="Q29" s="139"/>
      <c r="R29" s="140">
        <f>Q29/Q35</f>
        <v>0</v>
      </c>
      <c r="S29" s="139"/>
      <c r="T29" s="140">
        <f>S29/S35</f>
        <v>0</v>
      </c>
      <c r="U29" s="139"/>
      <c r="V29" s="140">
        <f>U29/U35</f>
        <v>0</v>
      </c>
      <c r="W29" s="139"/>
      <c r="X29" s="140">
        <f>W29/W35</f>
        <v>0</v>
      </c>
      <c r="Y29" s="139"/>
      <c r="Z29" s="140">
        <f>Y29/Y35</f>
        <v>0</v>
      </c>
      <c r="AA29" s="139"/>
      <c r="AB29" s="140">
        <f>AA29/AA35</f>
        <v>0</v>
      </c>
      <c r="AC29" s="139"/>
      <c r="AD29" s="140">
        <f>AC29/AC35</f>
        <v>0</v>
      </c>
      <c r="AE29" s="139"/>
      <c r="AF29" s="140">
        <f>AE29/AE35</f>
        <v>0</v>
      </c>
      <c r="AG29" s="139"/>
      <c r="AH29" s="140">
        <f>AG29/AG35</f>
        <v>0</v>
      </c>
      <c r="AI29" s="140"/>
      <c r="AJ29" s="140"/>
    </row>
    <row r="30">
      <c r="A30" s="141" t="s">
        <v>3910</v>
      </c>
      <c r="B30" s="137">
        <f>COUNTIFS(Seeds!D:D,"=Ortografía+cast",Seeds!Y:Y,"=Magnitudes y medida")+B31</f>
        <v>85</v>
      </c>
      <c r="C30" s="151">
        <f>B30/B35</f>
        <v>1</v>
      </c>
      <c r="D30" s="133"/>
      <c r="E30" s="139">
        <v>0.0</v>
      </c>
      <c r="F30" s="140">
        <f>E30/E35</f>
        <v>0</v>
      </c>
      <c r="G30" s="139">
        <v>0.0</v>
      </c>
      <c r="H30" s="140">
        <f>G30/G35</f>
        <v>0</v>
      </c>
      <c r="I30" s="139">
        <v>0.0</v>
      </c>
      <c r="J30" s="140">
        <f>I30/I35</f>
        <v>0</v>
      </c>
      <c r="K30" s="139">
        <v>1.0</v>
      </c>
      <c r="L30" s="140">
        <f>K30/K35</f>
        <v>0.01176470588</v>
      </c>
      <c r="M30" s="139">
        <v>1.0</v>
      </c>
      <c r="N30" s="140">
        <f>M30/M35</f>
        <v>0.01176470588</v>
      </c>
      <c r="O30" s="139">
        <v>103.0</v>
      </c>
      <c r="P30" s="140">
        <f>O30/O35</f>
        <v>1.211764706</v>
      </c>
      <c r="Q30" s="139"/>
      <c r="R30" s="140">
        <f>Q30/Q35</f>
        <v>0</v>
      </c>
      <c r="S30" s="139"/>
      <c r="T30" s="140">
        <f>S30/S35</f>
        <v>0</v>
      </c>
      <c r="U30" s="139"/>
      <c r="V30" s="140">
        <f>U30/U35</f>
        <v>0</v>
      </c>
      <c r="W30" s="139"/>
      <c r="X30" s="140">
        <f>W30/W35</f>
        <v>0</v>
      </c>
      <c r="Y30" s="139"/>
      <c r="Z30" s="140">
        <f>Y30/Y35</f>
        <v>0</v>
      </c>
      <c r="AA30" s="139"/>
      <c r="AB30" s="140">
        <f>AA30/AA35</f>
        <v>0</v>
      </c>
      <c r="AC30" s="139"/>
      <c r="AD30" s="140">
        <f>AC30/AC35</f>
        <v>0</v>
      </c>
      <c r="AE30" s="139"/>
      <c r="AF30" s="140">
        <f>AE30/AE35</f>
        <v>0</v>
      </c>
      <c r="AG30" s="139"/>
      <c r="AH30" s="140">
        <f>AG30/AG35</f>
        <v>0</v>
      </c>
      <c r="AI30" s="140"/>
      <c r="AJ30" s="140"/>
    </row>
    <row r="31">
      <c r="A31" s="136" t="s">
        <v>3911</v>
      </c>
      <c r="B31" s="137">
        <f>COUNTIFS(Seeds!D:D,"=JSON sin imagen",Seeds!Y:Y,"=Magnitudes y medida")+B32</f>
        <v>85</v>
      </c>
      <c r="C31" s="151">
        <f>B31/B35</f>
        <v>1</v>
      </c>
      <c r="D31" s="133"/>
      <c r="E31" s="139">
        <v>0.0</v>
      </c>
      <c r="F31" s="140">
        <f>E31/E35</f>
        <v>0</v>
      </c>
      <c r="G31" s="139">
        <v>0.0</v>
      </c>
      <c r="H31" s="140">
        <f>G31/G35</f>
        <v>0</v>
      </c>
      <c r="I31" s="139">
        <v>0.0</v>
      </c>
      <c r="J31" s="140">
        <f>I31/I35</f>
        <v>0</v>
      </c>
      <c r="K31" s="139">
        <v>0.0</v>
      </c>
      <c r="L31" s="140">
        <f>K31/K35</f>
        <v>0</v>
      </c>
      <c r="M31" s="139">
        <v>0.0</v>
      </c>
      <c r="N31" s="140">
        <f>M31/M35</f>
        <v>0</v>
      </c>
      <c r="O31" s="139">
        <v>96.0</v>
      </c>
      <c r="P31" s="140">
        <f>O31/O35</f>
        <v>1.129411765</v>
      </c>
      <c r="Q31" s="139"/>
      <c r="R31" s="140">
        <f>Q31/Q35</f>
        <v>0</v>
      </c>
      <c r="S31" s="139"/>
      <c r="T31" s="140">
        <f>S31/S35</f>
        <v>0</v>
      </c>
      <c r="U31" s="139"/>
      <c r="V31" s="140">
        <f>U31/U35</f>
        <v>0</v>
      </c>
      <c r="W31" s="139"/>
      <c r="X31" s="140">
        <f>W31/W35</f>
        <v>0</v>
      </c>
      <c r="Y31" s="139"/>
      <c r="Z31" s="140">
        <f>Y31/Y35</f>
        <v>0</v>
      </c>
      <c r="AA31" s="139"/>
      <c r="AB31" s="140">
        <f>AA31/AA35</f>
        <v>0</v>
      </c>
      <c r="AC31" s="139"/>
      <c r="AD31" s="140">
        <f>AC31/AC35</f>
        <v>0</v>
      </c>
      <c r="AE31" s="139"/>
      <c r="AF31" s="140">
        <f>AE31/AE35</f>
        <v>0</v>
      </c>
      <c r="AG31" s="139"/>
      <c r="AH31" s="140">
        <f>AG31/AG35</f>
        <v>0</v>
      </c>
      <c r="AI31" s="140"/>
      <c r="AJ31" s="140"/>
    </row>
    <row r="32">
      <c r="A32" s="136" t="s">
        <v>3912</v>
      </c>
      <c r="B32" s="137">
        <f>COUNTIFS(Seeds!D:D,"=JSON con imagen",Seeds!Y:Y,"=Magnitudes y medida")+B33</f>
        <v>85</v>
      </c>
      <c r="C32" s="151">
        <f>B32/B35</f>
        <v>1</v>
      </c>
      <c r="D32" s="133"/>
      <c r="E32" s="139">
        <v>0.0</v>
      </c>
      <c r="F32" s="140">
        <f>E32/E35</f>
        <v>0</v>
      </c>
      <c r="G32" s="139">
        <v>0.0</v>
      </c>
      <c r="H32" s="140">
        <f>G32/G35</f>
        <v>0</v>
      </c>
      <c r="I32" s="139">
        <v>0.0</v>
      </c>
      <c r="J32" s="140">
        <f>I32/I35</f>
        <v>0</v>
      </c>
      <c r="K32" s="139">
        <v>0.0</v>
      </c>
      <c r="L32" s="140">
        <f>K32/K35</f>
        <v>0</v>
      </c>
      <c r="M32" s="139">
        <v>0.0</v>
      </c>
      <c r="N32" s="140">
        <f>M32/M35</f>
        <v>0</v>
      </c>
      <c r="O32" s="139">
        <v>71.0</v>
      </c>
      <c r="P32" s="140">
        <f>O32/O35</f>
        <v>0.8352941176</v>
      </c>
      <c r="Q32" s="139"/>
      <c r="R32" s="140">
        <f>Q32/Q35</f>
        <v>0</v>
      </c>
      <c r="S32" s="139"/>
      <c r="T32" s="140">
        <f>S32/S35</f>
        <v>0</v>
      </c>
      <c r="U32" s="139"/>
      <c r="V32" s="140">
        <f>U32/U35</f>
        <v>0</v>
      </c>
      <c r="W32" s="139"/>
      <c r="X32" s="140">
        <f>W32/W35</f>
        <v>0</v>
      </c>
      <c r="Y32" s="139"/>
      <c r="Z32" s="140">
        <f>Y32/Y35</f>
        <v>0</v>
      </c>
      <c r="AA32" s="139"/>
      <c r="AB32" s="140">
        <f>AA32/AA35</f>
        <v>0</v>
      </c>
      <c r="AC32" s="139"/>
      <c r="AD32" s="140">
        <f>AC32/AC35</f>
        <v>0</v>
      </c>
      <c r="AE32" s="139"/>
      <c r="AF32" s="140">
        <f>AE32/AE35</f>
        <v>0</v>
      </c>
      <c r="AG32" s="139"/>
      <c r="AH32" s="140">
        <f>AG32/AG35</f>
        <v>0</v>
      </c>
      <c r="AI32" s="140"/>
      <c r="AJ32" s="140"/>
    </row>
    <row r="33">
      <c r="A33" s="136" t="s">
        <v>35</v>
      </c>
      <c r="B33" s="152">
        <f>COUNTIFS(Seeds!D:D,"=JSON revisado",Seeds!Y:Y,"=Magnitudes y medida")</f>
        <v>85</v>
      </c>
      <c r="C33" s="151">
        <f>B33/B35</f>
        <v>1</v>
      </c>
      <c r="D33" s="133"/>
      <c r="E33" s="139">
        <v>0.0</v>
      </c>
      <c r="F33" s="140">
        <f>E33/E35</f>
        <v>0</v>
      </c>
      <c r="G33" s="139">
        <v>0.0</v>
      </c>
      <c r="H33" s="140">
        <f>G33/G35</f>
        <v>0</v>
      </c>
      <c r="I33" s="139">
        <v>0.0</v>
      </c>
      <c r="J33" s="140">
        <f>I33/I35</f>
        <v>0</v>
      </c>
      <c r="K33" s="139">
        <v>0.0</v>
      </c>
      <c r="L33" s="140">
        <f>K33/K35</f>
        <v>0</v>
      </c>
      <c r="M33" s="139">
        <v>0.0</v>
      </c>
      <c r="N33" s="140">
        <f>M33/M35</f>
        <v>0</v>
      </c>
      <c r="O33" s="139">
        <v>64.0</v>
      </c>
      <c r="P33" s="140">
        <f>O33/O35</f>
        <v>0.7529411765</v>
      </c>
      <c r="Q33" s="139"/>
      <c r="R33" s="140">
        <f>Q33/Q35</f>
        <v>0</v>
      </c>
      <c r="S33" s="139"/>
      <c r="T33" s="140">
        <f>S33/S35</f>
        <v>0</v>
      </c>
      <c r="U33" s="139"/>
      <c r="V33" s="140">
        <f>U33/U35</f>
        <v>0</v>
      </c>
      <c r="W33" s="139"/>
      <c r="X33" s="140">
        <f>W33/W35</f>
        <v>0</v>
      </c>
      <c r="Y33" s="139"/>
      <c r="Z33" s="140">
        <f>Y33/Y35</f>
        <v>0</v>
      </c>
      <c r="AA33" s="139"/>
      <c r="AB33" s="140">
        <f>AA33/AA35</f>
        <v>0</v>
      </c>
      <c r="AC33" s="139"/>
      <c r="AD33" s="140">
        <f>AC33/AC35</f>
        <v>0</v>
      </c>
      <c r="AE33" s="139"/>
      <c r="AF33" s="140">
        <f>AE33/AE35</f>
        <v>0</v>
      </c>
      <c r="AG33" s="139"/>
      <c r="AH33" s="140">
        <f>AG33/AG35</f>
        <v>0</v>
      </c>
      <c r="AI33" s="140"/>
      <c r="AJ33" s="140"/>
    </row>
    <row r="34">
      <c r="A34" s="141" t="s">
        <v>3913</v>
      </c>
      <c r="B34" s="137">
        <f>COUNTIFS(Seeds!E:E,"=Sí",Seeds!Y:Y,"=Magnitudes y medida")</f>
        <v>0</v>
      </c>
      <c r="C34" s="151">
        <f>B34/B35</f>
        <v>0</v>
      </c>
      <c r="D34" s="133"/>
      <c r="E34" s="139">
        <v>0.0</v>
      </c>
      <c r="F34" s="140">
        <f>E34/E35</f>
        <v>0</v>
      </c>
      <c r="G34" s="139">
        <v>0.0</v>
      </c>
      <c r="H34" s="140">
        <f>G34/G35</f>
        <v>0</v>
      </c>
      <c r="I34" s="139">
        <v>0.0</v>
      </c>
      <c r="J34" s="140">
        <f>I34/I35</f>
        <v>0</v>
      </c>
      <c r="K34" s="139">
        <v>0.0</v>
      </c>
      <c r="L34" s="140">
        <f>K34/K35</f>
        <v>0</v>
      </c>
      <c r="M34" s="139">
        <v>0.0</v>
      </c>
      <c r="N34" s="140">
        <f>M34/M35</f>
        <v>0</v>
      </c>
      <c r="O34" s="139">
        <v>1.0</v>
      </c>
      <c r="P34" s="140">
        <f>O34/O35</f>
        <v>0.01176470588</v>
      </c>
      <c r="Q34" s="139"/>
      <c r="R34" s="140">
        <f>Q34/Q35</f>
        <v>0</v>
      </c>
      <c r="S34" s="139"/>
      <c r="T34" s="140">
        <f>S34/S35</f>
        <v>0</v>
      </c>
      <c r="U34" s="139"/>
      <c r="V34" s="140">
        <f>U34/U35</f>
        <v>0</v>
      </c>
      <c r="W34" s="139"/>
      <c r="X34" s="140">
        <f>W34/W35</f>
        <v>0</v>
      </c>
      <c r="Y34" s="139"/>
      <c r="Z34" s="140">
        <f>Y34/Y35</f>
        <v>0</v>
      </c>
      <c r="AA34" s="139"/>
      <c r="AB34" s="140">
        <f>AA34/AA35</f>
        <v>0</v>
      </c>
      <c r="AC34" s="139"/>
      <c r="AD34" s="140">
        <f>AC34/AC35</f>
        <v>0</v>
      </c>
      <c r="AE34" s="139"/>
      <c r="AF34" s="140">
        <f>AE34/AE35</f>
        <v>0</v>
      </c>
      <c r="AG34" s="139"/>
      <c r="AH34" s="140">
        <f>AG34/AG35</f>
        <v>0</v>
      </c>
      <c r="AI34" s="140"/>
      <c r="AJ34" s="140"/>
    </row>
    <row r="35">
      <c r="A35" s="141" t="s">
        <v>521</v>
      </c>
      <c r="B35" s="137">
        <f>COUNTIFS(Seeds!Y:Y,"=Magnitudes y medida")-COUNTIFS(Seeds!Y:Y,"=Magnitudes y medida",Seeds!D:D,"=No hacer")</f>
        <v>85</v>
      </c>
      <c r="C35" s="143">
        <f>SUM(C29:C33)/5</f>
        <v>1</v>
      </c>
      <c r="D35" s="133"/>
      <c r="E35" s="160">
        <f>B35</f>
        <v>85</v>
      </c>
      <c r="F35" s="153"/>
      <c r="G35" s="160">
        <f>B35</f>
        <v>85</v>
      </c>
      <c r="H35" s="153"/>
      <c r="I35" s="160">
        <f>B35</f>
        <v>85</v>
      </c>
      <c r="J35" s="153"/>
      <c r="K35" s="160">
        <f>B35</f>
        <v>85</v>
      </c>
      <c r="L35" s="166"/>
      <c r="M35" s="160">
        <f>B35</f>
        <v>85</v>
      </c>
      <c r="N35" s="153"/>
      <c r="O35" s="160">
        <f>B35</f>
        <v>85</v>
      </c>
      <c r="P35" s="153"/>
      <c r="Q35" s="160">
        <f>B35</f>
        <v>85</v>
      </c>
      <c r="R35" s="153"/>
      <c r="S35" s="160">
        <f>B35</f>
        <v>85</v>
      </c>
      <c r="T35" s="154"/>
      <c r="U35" s="160">
        <f>B35</f>
        <v>85</v>
      </c>
      <c r="V35" s="154"/>
      <c r="W35" s="160">
        <f>B35</f>
        <v>85</v>
      </c>
      <c r="X35" s="154"/>
      <c r="Y35" s="144">
        <f>B35</f>
        <v>85</v>
      </c>
      <c r="Z35" s="145">
        <f>SUM(Z29:Z33)/5</f>
        <v>0</v>
      </c>
      <c r="AA35" s="144">
        <f>B35</f>
        <v>85</v>
      </c>
      <c r="AB35" s="145">
        <f>SUM(AB29:AB33)/5</f>
        <v>0</v>
      </c>
      <c r="AC35" s="144">
        <f>B35</f>
        <v>85</v>
      </c>
      <c r="AD35" s="145">
        <f>SUM(AD29:AD33)/5</f>
        <v>0</v>
      </c>
      <c r="AE35" s="144">
        <f>B35</f>
        <v>85</v>
      </c>
      <c r="AF35" s="145">
        <f>SUM(AF29:AF33)/5</f>
        <v>0</v>
      </c>
      <c r="AG35" s="144">
        <f>B35</f>
        <v>85</v>
      </c>
      <c r="AH35" s="145">
        <f>SUM(AH29:AH33)/5</f>
        <v>0</v>
      </c>
      <c r="AI35" s="153"/>
      <c r="AJ35" s="153"/>
    </row>
    <row r="36">
      <c r="A36" s="146"/>
      <c r="B36" s="133"/>
      <c r="C36" s="155"/>
      <c r="D36" s="133"/>
      <c r="E36" s="161"/>
      <c r="F36" s="162"/>
      <c r="G36" s="161"/>
      <c r="H36" s="162"/>
      <c r="I36" s="161"/>
      <c r="J36" s="162"/>
      <c r="K36" s="161"/>
      <c r="L36" s="162"/>
      <c r="M36" s="161"/>
      <c r="N36" s="162"/>
      <c r="O36" s="161"/>
      <c r="P36" s="162"/>
      <c r="Q36" s="161"/>
      <c r="R36" s="162"/>
      <c r="S36" s="161"/>
      <c r="T36" s="163"/>
      <c r="U36" s="161"/>
      <c r="V36" s="163"/>
      <c r="W36" s="164"/>
      <c r="X36" s="163"/>
      <c r="Y36" s="161"/>
      <c r="Z36" s="163"/>
      <c r="AA36" s="161"/>
      <c r="AB36" s="163"/>
      <c r="AC36" s="162"/>
      <c r="AD36" s="163"/>
      <c r="AE36" s="162"/>
      <c r="AF36" s="163"/>
      <c r="AG36" s="162"/>
      <c r="AH36" s="163"/>
      <c r="AI36" s="162"/>
      <c r="AJ36" s="162"/>
    </row>
    <row r="37">
      <c r="A37" s="150" t="s">
        <v>2306</v>
      </c>
      <c r="B37" s="131"/>
      <c r="C37" s="132"/>
      <c r="D37" s="133"/>
      <c r="E37" s="134">
        <v>44855.0</v>
      </c>
      <c r="F37" s="132"/>
      <c r="G37" s="134">
        <v>44862.0</v>
      </c>
      <c r="H37" s="132"/>
      <c r="I37" s="134">
        <v>44869.0</v>
      </c>
      <c r="J37" s="132"/>
      <c r="K37" s="134">
        <v>44876.0</v>
      </c>
      <c r="L37" s="132"/>
      <c r="M37" s="134">
        <v>44883.0</v>
      </c>
      <c r="N37" s="132"/>
      <c r="O37" s="134">
        <v>44890.0</v>
      </c>
      <c r="P37" s="132"/>
      <c r="Q37" s="134">
        <v>44897.0</v>
      </c>
      <c r="R37" s="132"/>
      <c r="S37" s="134">
        <v>44904.0</v>
      </c>
      <c r="T37" s="132"/>
      <c r="U37" s="134">
        <v>44911.0</v>
      </c>
      <c r="V37" s="132"/>
      <c r="W37" s="134">
        <v>44918.0</v>
      </c>
      <c r="X37" s="132"/>
      <c r="Y37" s="134">
        <v>44925.0</v>
      </c>
      <c r="Z37" s="132"/>
      <c r="AA37" s="165">
        <v>44869.0</v>
      </c>
      <c r="AB37" s="132"/>
      <c r="AC37" s="165">
        <v>44883.0</v>
      </c>
      <c r="AD37" s="132"/>
      <c r="AE37" s="165">
        <v>44890.0</v>
      </c>
      <c r="AF37" s="132"/>
      <c r="AG37" s="165">
        <v>44897.0</v>
      </c>
      <c r="AH37" s="132"/>
      <c r="AI37" s="135"/>
      <c r="AJ37" s="135"/>
    </row>
    <row r="38">
      <c r="A38" s="136" t="s">
        <v>3909</v>
      </c>
      <c r="B38" s="137">
        <f>COUNTIFS(Seeds!D:D,"=Pendiente de revisión",Seeds!Y:Y,"=Estadística y probabilidad")+B39</f>
        <v>24</v>
      </c>
      <c r="C38" s="151">
        <f>B38/B44</f>
        <v>1</v>
      </c>
      <c r="D38" s="133"/>
      <c r="E38" s="139">
        <v>0.0</v>
      </c>
      <c r="F38" s="140">
        <f>E38/E44</f>
        <v>0</v>
      </c>
      <c r="G38" s="139">
        <v>0.0</v>
      </c>
      <c r="H38" s="140">
        <f>G38/G44</f>
        <v>0</v>
      </c>
      <c r="I38" s="139">
        <v>0.0</v>
      </c>
      <c r="J38" s="140">
        <f>I38/I44</f>
        <v>0</v>
      </c>
      <c r="K38" s="139">
        <v>0.0</v>
      </c>
      <c r="L38" s="140">
        <f>K38/K44</f>
        <v>0</v>
      </c>
      <c r="M38" s="139">
        <v>0.0</v>
      </c>
      <c r="N38" s="140">
        <f>M38/M44</f>
        <v>0</v>
      </c>
      <c r="O38" s="139">
        <v>24.0</v>
      </c>
      <c r="P38" s="140">
        <f>O38/O44</f>
        <v>1</v>
      </c>
      <c r="Q38" s="139"/>
      <c r="R38" s="140">
        <f>Q38/Q44</f>
        <v>0</v>
      </c>
      <c r="S38" s="139"/>
      <c r="T38" s="140">
        <f>S38/S44</f>
        <v>0</v>
      </c>
      <c r="U38" s="139"/>
      <c r="V38" s="140">
        <f>U38/U44</f>
        <v>0</v>
      </c>
      <c r="W38" s="139"/>
      <c r="X38" s="140">
        <f>W38/W44</f>
        <v>0</v>
      </c>
      <c r="Y38" s="139"/>
      <c r="Z38" s="140">
        <f>Y38/Y44</f>
        <v>0</v>
      </c>
      <c r="AA38" s="139"/>
      <c r="AB38" s="140">
        <f>AA38/AA44</f>
        <v>0</v>
      </c>
      <c r="AC38" s="139"/>
      <c r="AD38" s="140">
        <f>AC38/AC44</f>
        <v>0</v>
      </c>
      <c r="AE38" s="139"/>
      <c r="AF38" s="140">
        <f>AE38/AE44</f>
        <v>0</v>
      </c>
      <c r="AG38" s="139"/>
      <c r="AH38" s="140">
        <f>AG38/AG44</f>
        <v>0</v>
      </c>
      <c r="AI38" s="140"/>
      <c r="AJ38" s="140"/>
    </row>
    <row r="39">
      <c r="A39" s="141" t="s">
        <v>3910</v>
      </c>
      <c r="B39" s="137">
        <f>COUNTIFS(Seeds!D:D,"=Ortografía+cast",Seeds!Y:Y,"=Estadística y probabilidad")+B40</f>
        <v>24</v>
      </c>
      <c r="C39" s="151">
        <f>B39/B44</f>
        <v>1</v>
      </c>
      <c r="D39" s="133"/>
      <c r="E39" s="139">
        <v>0.0</v>
      </c>
      <c r="F39" s="140">
        <f>E39/E44</f>
        <v>0</v>
      </c>
      <c r="G39" s="139">
        <v>0.0</v>
      </c>
      <c r="H39" s="140">
        <f>G39/G44</f>
        <v>0</v>
      </c>
      <c r="I39" s="139">
        <v>0.0</v>
      </c>
      <c r="J39" s="140">
        <f>I39/I44</f>
        <v>0</v>
      </c>
      <c r="K39" s="139">
        <v>0.0</v>
      </c>
      <c r="L39" s="140">
        <f>K39/K44</f>
        <v>0</v>
      </c>
      <c r="M39" s="139">
        <v>0.0</v>
      </c>
      <c r="N39" s="140">
        <f>M39/M44</f>
        <v>0</v>
      </c>
      <c r="O39" s="139">
        <v>21.0</v>
      </c>
      <c r="P39" s="140">
        <f>O39/O44</f>
        <v>0.875</v>
      </c>
      <c r="Q39" s="139"/>
      <c r="R39" s="140">
        <f>Q39/Q44</f>
        <v>0</v>
      </c>
      <c r="S39" s="139"/>
      <c r="T39" s="140">
        <f>S39/S44</f>
        <v>0</v>
      </c>
      <c r="U39" s="139"/>
      <c r="V39" s="140">
        <f>U39/U44</f>
        <v>0</v>
      </c>
      <c r="W39" s="139"/>
      <c r="X39" s="140">
        <f>W39/W44</f>
        <v>0</v>
      </c>
      <c r="Y39" s="139"/>
      <c r="Z39" s="140">
        <f>Y39/Y44</f>
        <v>0</v>
      </c>
      <c r="AA39" s="139"/>
      <c r="AB39" s="140">
        <f>AA39/AA44</f>
        <v>0</v>
      </c>
      <c r="AC39" s="139"/>
      <c r="AD39" s="140">
        <f>AC39/AC44</f>
        <v>0</v>
      </c>
      <c r="AE39" s="139"/>
      <c r="AF39" s="140">
        <f>AE39/AE44</f>
        <v>0</v>
      </c>
      <c r="AG39" s="139"/>
      <c r="AH39" s="140">
        <f>AG39/AG44</f>
        <v>0</v>
      </c>
      <c r="AI39" s="140"/>
      <c r="AJ39" s="140"/>
    </row>
    <row r="40">
      <c r="A40" s="136" t="s">
        <v>3911</v>
      </c>
      <c r="B40" s="137">
        <f>COUNTIFS(Seeds!D:D,"=JSON sin imagen",Seeds!Y:Y,"=Estadística y probabilidad")+B41</f>
        <v>24</v>
      </c>
      <c r="C40" s="151">
        <f>B40/B44</f>
        <v>1</v>
      </c>
      <c r="D40" s="133"/>
      <c r="E40" s="139">
        <v>0.0</v>
      </c>
      <c r="F40" s="140">
        <f>E40/E44</f>
        <v>0</v>
      </c>
      <c r="G40" s="139">
        <v>0.0</v>
      </c>
      <c r="H40" s="140">
        <f>G40/G44</f>
        <v>0</v>
      </c>
      <c r="I40" s="139">
        <v>0.0</v>
      </c>
      <c r="J40" s="140">
        <f>I40/I44</f>
        <v>0</v>
      </c>
      <c r="K40" s="139">
        <v>0.0</v>
      </c>
      <c r="L40" s="140">
        <f>K40/K44</f>
        <v>0</v>
      </c>
      <c r="M40" s="139">
        <v>0.0</v>
      </c>
      <c r="N40" s="140">
        <f>M40/M44</f>
        <v>0</v>
      </c>
      <c r="O40" s="139">
        <v>21.0</v>
      </c>
      <c r="P40" s="140">
        <f>O40/O44</f>
        <v>0.875</v>
      </c>
      <c r="Q40" s="139"/>
      <c r="R40" s="140">
        <f>Q40/Q44</f>
        <v>0</v>
      </c>
      <c r="S40" s="139"/>
      <c r="T40" s="140">
        <f>S40/S44</f>
        <v>0</v>
      </c>
      <c r="U40" s="139"/>
      <c r="V40" s="140">
        <f>U40/U44</f>
        <v>0</v>
      </c>
      <c r="W40" s="139"/>
      <c r="X40" s="140">
        <f>W40/W44</f>
        <v>0</v>
      </c>
      <c r="Y40" s="139"/>
      <c r="Z40" s="140">
        <f>Y40/Y44</f>
        <v>0</v>
      </c>
      <c r="AA40" s="139"/>
      <c r="AB40" s="140">
        <f>AA40/AA44</f>
        <v>0</v>
      </c>
      <c r="AC40" s="139"/>
      <c r="AD40" s="140">
        <f>AC40/AC44</f>
        <v>0</v>
      </c>
      <c r="AE40" s="139"/>
      <c r="AF40" s="140">
        <f>AE40/AE44</f>
        <v>0</v>
      </c>
      <c r="AG40" s="139"/>
      <c r="AH40" s="140">
        <f>AG40/AG44</f>
        <v>0</v>
      </c>
      <c r="AI40" s="140"/>
      <c r="AJ40" s="140"/>
    </row>
    <row r="41">
      <c r="A41" s="136" t="s">
        <v>3912</v>
      </c>
      <c r="B41" s="137">
        <f>COUNTIFS(Seeds!D:D,"=JSON con imagen",Seeds!Y:Y,"=Estadística y probabilidad")+B42</f>
        <v>24</v>
      </c>
      <c r="C41" s="151">
        <f>B41/B44</f>
        <v>1</v>
      </c>
      <c r="D41" s="133"/>
      <c r="E41" s="139">
        <v>0.0</v>
      </c>
      <c r="F41" s="140">
        <f>E41/E44</f>
        <v>0</v>
      </c>
      <c r="G41" s="139">
        <v>0.0</v>
      </c>
      <c r="H41" s="140">
        <f>G41/G44</f>
        <v>0</v>
      </c>
      <c r="I41" s="139">
        <v>0.0</v>
      </c>
      <c r="J41" s="140">
        <f>I41/I44</f>
        <v>0</v>
      </c>
      <c r="K41" s="139">
        <v>0.0</v>
      </c>
      <c r="L41" s="140">
        <f>K41/K44</f>
        <v>0</v>
      </c>
      <c r="M41" s="139">
        <v>0.0</v>
      </c>
      <c r="N41" s="140">
        <f>M41/M44</f>
        <v>0</v>
      </c>
      <c r="O41" s="139">
        <v>18.0</v>
      </c>
      <c r="P41" s="140">
        <f>O41/O44</f>
        <v>0.75</v>
      </c>
      <c r="Q41" s="139"/>
      <c r="R41" s="140">
        <f>Q41/Q44</f>
        <v>0</v>
      </c>
      <c r="S41" s="139"/>
      <c r="T41" s="140">
        <f>S41/S44</f>
        <v>0</v>
      </c>
      <c r="U41" s="139"/>
      <c r="V41" s="140">
        <f>U41/U44</f>
        <v>0</v>
      </c>
      <c r="W41" s="139"/>
      <c r="X41" s="140">
        <f>W41/W44</f>
        <v>0</v>
      </c>
      <c r="Y41" s="139"/>
      <c r="Z41" s="140">
        <f>Y41/Y44</f>
        <v>0</v>
      </c>
      <c r="AA41" s="139"/>
      <c r="AB41" s="140">
        <f>AA41/AA44</f>
        <v>0</v>
      </c>
      <c r="AC41" s="139"/>
      <c r="AD41" s="140">
        <f>AC41/AC44</f>
        <v>0</v>
      </c>
      <c r="AE41" s="139"/>
      <c r="AF41" s="140">
        <f>AE41/AE44</f>
        <v>0</v>
      </c>
      <c r="AG41" s="139"/>
      <c r="AH41" s="140">
        <f>AG41/AG44</f>
        <v>0</v>
      </c>
      <c r="AI41" s="140"/>
      <c r="AJ41" s="140"/>
    </row>
    <row r="42">
      <c r="A42" s="136" t="s">
        <v>35</v>
      </c>
      <c r="B42" s="137">
        <f>COUNTIFS(Seeds!D:D,"=JSON revisado",Seeds!Y:Y,"=Estadística y probabilidad")</f>
        <v>24</v>
      </c>
      <c r="C42" s="151">
        <f>B42/B44</f>
        <v>1</v>
      </c>
      <c r="D42" s="133"/>
      <c r="E42" s="139">
        <v>0.0</v>
      </c>
      <c r="F42" s="140">
        <f>E42/E44</f>
        <v>0</v>
      </c>
      <c r="G42" s="139">
        <v>0.0</v>
      </c>
      <c r="H42" s="140">
        <f>G42/G44</f>
        <v>0</v>
      </c>
      <c r="I42" s="139">
        <v>0.0</v>
      </c>
      <c r="J42" s="140">
        <f>I42/I44</f>
        <v>0</v>
      </c>
      <c r="K42" s="139">
        <v>0.0</v>
      </c>
      <c r="L42" s="140">
        <f>K42/K44</f>
        <v>0</v>
      </c>
      <c r="M42" s="139">
        <v>0.0</v>
      </c>
      <c r="N42" s="140">
        <f>M42/M44</f>
        <v>0</v>
      </c>
      <c r="O42" s="139">
        <v>12.0</v>
      </c>
      <c r="P42" s="140">
        <f>O42/O44</f>
        <v>0.5</v>
      </c>
      <c r="Q42" s="139"/>
      <c r="R42" s="140">
        <f>Q42/Q44</f>
        <v>0</v>
      </c>
      <c r="S42" s="139"/>
      <c r="T42" s="140">
        <f>S42/S44</f>
        <v>0</v>
      </c>
      <c r="U42" s="139"/>
      <c r="V42" s="140">
        <f>U42/U44</f>
        <v>0</v>
      </c>
      <c r="W42" s="139"/>
      <c r="X42" s="140">
        <f>W42/W44</f>
        <v>0</v>
      </c>
      <c r="Y42" s="139"/>
      <c r="Z42" s="140">
        <f>Y42/Y44</f>
        <v>0</v>
      </c>
      <c r="AA42" s="139"/>
      <c r="AB42" s="140">
        <f>AA42/AA44</f>
        <v>0</v>
      </c>
      <c r="AC42" s="139"/>
      <c r="AD42" s="140">
        <f>AC42/AC44</f>
        <v>0</v>
      </c>
      <c r="AE42" s="139"/>
      <c r="AF42" s="140">
        <f>AE42/AE44</f>
        <v>0</v>
      </c>
      <c r="AG42" s="139"/>
      <c r="AH42" s="140">
        <f>AG42/AG44</f>
        <v>0</v>
      </c>
      <c r="AI42" s="140"/>
      <c r="AJ42" s="140"/>
    </row>
    <row r="43">
      <c r="A43" s="142" t="s">
        <v>3913</v>
      </c>
      <c r="B43" s="137">
        <f>COUNTIFS(Seeds!E:E,"=Sí",Seeds!Y:Y,"=Estadística y probabilidad")</f>
        <v>0</v>
      </c>
      <c r="C43" s="151">
        <f>B43/B44</f>
        <v>0</v>
      </c>
      <c r="D43" s="133"/>
      <c r="E43" s="139">
        <v>0.0</v>
      </c>
      <c r="F43" s="140">
        <f>E43/E44</f>
        <v>0</v>
      </c>
      <c r="G43" s="139">
        <v>0.0</v>
      </c>
      <c r="H43" s="140">
        <f>G43/G44</f>
        <v>0</v>
      </c>
      <c r="I43" s="139">
        <v>0.0</v>
      </c>
      <c r="J43" s="140">
        <f>I43/I44</f>
        <v>0</v>
      </c>
      <c r="K43" s="139">
        <v>0.0</v>
      </c>
      <c r="L43" s="140">
        <f>K43/K44</f>
        <v>0</v>
      </c>
      <c r="M43" s="139">
        <v>0.0</v>
      </c>
      <c r="N43" s="140">
        <f>M43/M44</f>
        <v>0</v>
      </c>
      <c r="O43" s="139">
        <v>0.0</v>
      </c>
      <c r="P43" s="140">
        <f>O43/O44</f>
        <v>0</v>
      </c>
      <c r="Q43" s="139"/>
      <c r="R43" s="140">
        <f>Q43/Q44</f>
        <v>0</v>
      </c>
      <c r="S43" s="139"/>
      <c r="T43" s="140">
        <f>S43/S44</f>
        <v>0</v>
      </c>
      <c r="U43" s="139"/>
      <c r="V43" s="140">
        <f>U43/U44</f>
        <v>0</v>
      </c>
      <c r="W43" s="139"/>
      <c r="X43" s="140">
        <f>W43/W44</f>
        <v>0</v>
      </c>
      <c r="Y43" s="139"/>
      <c r="Z43" s="140">
        <f>Y43/Y44</f>
        <v>0</v>
      </c>
      <c r="AA43" s="139"/>
      <c r="AB43" s="140">
        <f>AA43/AA44</f>
        <v>0</v>
      </c>
      <c r="AC43" s="139"/>
      <c r="AD43" s="140">
        <f>AC43/AC44</f>
        <v>0</v>
      </c>
      <c r="AE43" s="139"/>
      <c r="AF43" s="140">
        <f>AE43/AE44</f>
        <v>0</v>
      </c>
      <c r="AG43" s="139"/>
      <c r="AH43" s="140">
        <f>AG43/AG44</f>
        <v>0</v>
      </c>
      <c r="AI43" s="140"/>
      <c r="AJ43" s="140"/>
    </row>
    <row r="44">
      <c r="A44" s="142" t="s">
        <v>521</v>
      </c>
      <c r="B44" s="137">
        <f>COUNTIFS(Seeds!Y:Y,"=Estadística y probabilidad")-COUNTIFS(Seeds!Y:Y,"=Estadística y probabilidad",Seeds!D:D,"=No hacer")</f>
        <v>24</v>
      </c>
      <c r="C44" s="143">
        <f>SUM(C38:C42)/5</f>
        <v>1</v>
      </c>
      <c r="D44" s="133"/>
      <c r="E44" s="144">
        <f>B44</f>
        <v>24</v>
      </c>
      <c r="F44" s="153"/>
      <c r="G44" s="144">
        <f>B44</f>
        <v>24</v>
      </c>
      <c r="H44" s="153"/>
      <c r="I44" s="144">
        <f>B44</f>
        <v>24</v>
      </c>
      <c r="J44" s="153"/>
      <c r="K44" s="144">
        <f>B44</f>
        <v>24</v>
      </c>
      <c r="L44" s="153"/>
      <c r="M44" s="144">
        <f>B44</f>
        <v>24</v>
      </c>
      <c r="N44" s="153"/>
      <c r="O44" s="144">
        <f>B44</f>
        <v>24</v>
      </c>
      <c r="P44" s="153"/>
      <c r="Q44" s="144">
        <f>B44</f>
        <v>24</v>
      </c>
      <c r="R44" s="153"/>
      <c r="S44" s="144">
        <f>B44</f>
        <v>24</v>
      </c>
      <c r="T44" s="154"/>
      <c r="U44" s="144">
        <f>B44</f>
        <v>24</v>
      </c>
      <c r="V44" s="154"/>
      <c r="W44" s="144">
        <f>B44</f>
        <v>24</v>
      </c>
      <c r="X44" s="154"/>
      <c r="Y44" s="144">
        <f>B44</f>
        <v>24</v>
      </c>
      <c r="Z44" s="145">
        <f>SUM(Z38:Z42)/5</f>
        <v>0</v>
      </c>
      <c r="AA44" s="144">
        <f>B44</f>
        <v>24</v>
      </c>
      <c r="AB44" s="145">
        <f>SUM(AB38:AB42)/5</f>
        <v>0</v>
      </c>
      <c r="AC44" s="144">
        <f>B44</f>
        <v>24</v>
      </c>
      <c r="AD44" s="145">
        <f>SUM(AD38:AD42)/5</f>
        <v>0</v>
      </c>
      <c r="AE44" s="144">
        <f>B44</f>
        <v>24</v>
      </c>
      <c r="AF44" s="145">
        <f>SUM(AF38:AF42)/5</f>
        <v>0</v>
      </c>
      <c r="AG44" s="144">
        <f>B44</f>
        <v>24</v>
      </c>
      <c r="AH44" s="145">
        <f>SUM(AH38:AH42)/5</f>
        <v>0</v>
      </c>
      <c r="AI44" s="153"/>
      <c r="AJ44" s="153"/>
    </row>
  </sheetData>
  <mergeCells count="80">
    <mergeCell ref="AE19:AF19"/>
    <mergeCell ref="AG19:AH19"/>
    <mergeCell ref="Q19:R19"/>
    <mergeCell ref="S19:T19"/>
    <mergeCell ref="U19:V19"/>
    <mergeCell ref="W19:X19"/>
    <mergeCell ref="Y19:Z19"/>
    <mergeCell ref="AA19:AB19"/>
    <mergeCell ref="AC19:AD19"/>
    <mergeCell ref="AE28:AF28"/>
    <mergeCell ref="AG28:AH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Q37:R37"/>
    <mergeCell ref="S37:T37"/>
    <mergeCell ref="U37:V37"/>
    <mergeCell ref="W37:X37"/>
    <mergeCell ref="Y37:Z37"/>
    <mergeCell ref="AA37:AB37"/>
    <mergeCell ref="AC37:AD37"/>
    <mergeCell ref="AE1:AF1"/>
    <mergeCell ref="AG1:AH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7" t="s">
        <v>3914</v>
      </c>
      <c r="D1" s="58"/>
      <c r="E1" s="58"/>
      <c r="F1" s="58"/>
      <c r="G1" s="58"/>
      <c r="H1" s="58"/>
      <c r="I1" s="58"/>
      <c r="J1" s="58"/>
      <c r="K1" s="58"/>
      <c r="L1" s="58"/>
      <c r="M1" s="58"/>
      <c r="N1" s="58"/>
      <c r="O1" s="58"/>
      <c r="P1" s="58"/>
      <c r="Q1" s="58"/>
      <c r="R1" s="58"/>
      <c r="S1" s="58"/>
      <c r="T1" s="58"/>
      <c r="U1" s="58"/>
      <c r="V1" s="58"/>
      <c r="W1" s="58"/>
      <c r="X1" s="58"/>
      <c r="Y1" s="58"/>
      <c r="Z1" s="58"/>
    </row>
    <row r="2">
      <c r="A2" s="168" t="s">
        <v>3</v>
      </c>
      <c r="B2" s="169" t="s">
        <v>3915</v>
      </c>
      <c r="C2" s="168" t="s">
        <v>3916</v>
      </c>
      <c r="D2" s="58"/>
      <c r="E2" s="58"/>
      <c r="F2" s="58"/>
      <c r="G2" s="58"/>
      <c r="H2" s="58"/>
      <c r="I2" s="58"/>
      <c r="J2" s="58"/>
      <c r="K2" s="58"/>
      <c r="L2" s="58"/>
      <c r="M2" s="58"/>
      <c r="N2" s="58"/>
      <c r="O2" s="58"/>
      <c r="P2" s="58"/>
      <c r="Q2" s="58"/>
      <c r="R2" s="58"/>
      <c r="S2" s="58"/>
      <c r="T2" s="58"/>
      <c r="U2" s="58"/>
      <c r="V2" s="58"/>
      <c r="W2" s="58"/>
      <c r="X2" s="58"/>
      <c r="Y2" s="58"/>
      <c r="Z2" s="58"/>
    </row>
    <row r="3">
      <c r="A3" s="170" t="s">
        <v>3909</v>
      </c>
      <c r="B3" s="171" t="s">
        <v>3917</v>
      </c>
      <c r="C3" s="172" t="s">
        <v>3918</v>
      </c>
      <c r="D3" s="58"/>
      <c r="E3" s="58"/>
      <c r="F3" s="58"/>
      <c r="G3" s="58"/>
      <c r="H3" s="58"/>
      <c r="I3" s="58"/>
      <c r="J3" s="58"/>
      <c r="K3" s="58"/>
      <c r="L3" s="58"/>
      <c r="M3" s="58"/>
      <c r="N3" s="58"/>
      <c r="O3" s="58"/>
      <c r="P3" s="58"/>
      <c r="Q3" s="58"/>
      <c r="R3" s="58"/>
      <c r="S3" s="58"/>
      <c r="T3" s="58"/>
      <c r="U3" s="58"/>
      <c r="V3" s="58"/>
      <c r="W3" s="58"/>
      <c r="X3" s="58"/>
      <c r="Y3" s="58"/>
      <c r="Z3" s="58"/>
    </row>
    <row r="4">
      <c r="A4" s="173" t="s">
        <v>3910</v>
      </c>
      <c r="B4" s="174" t="s">
        <v>3917</v>
      </c>
      <c r="C4" s="175" t="s">
        <v>3919</v>
      </c>
      <c r="D4" s="58"/>
      <c r="E4" s="58"/>
      <c r="F4" s="58"/>
      <c r="G4" s="58"/>
      <c r="H4" s="58"/>
      <c r="I4" s="58"/>
      <c r="J4" s="58"/>
      <c r="K4" s="58"/>
      <c r="L4" s="58"/>
      <c r="M4" s="58"/>
      <c r="N4" s="58"/>
      <c r="O4" s="58"/>
      <c r="P4" s="58"/>
      <c r="Q4" s="58"/>
      <c r="R4" s="58"/>
      <c r="S4" s="58"/>
      <c r="T4" s="58"/>
      <c r="U4" s="58"/>
      <c r="V4" s="58"/>
      <c r="W4" s="58"/>
      <c r="X4" s="58"/>
      <c r="Y4" s="58"/>
      <c r="Z4" s="58"/>
    </row>
    <row r="5">
      <c r="A5" s="176" t="s">
        <v>3911</v>
      </c>
      <c r="B5" s="177" t="s">
        <v>3917</v>
      </c>
      <c r="C5" s="178" t="s">
        <v>3920</v>
      </c>
      <c r="D5" s="58"/>
      <c r="E5" s="58"/>
      <c r="F5" s="58"/>
      <c r="G5" s="58"/>
      <c r="H5" s="58"/>
      <c r="I5" s="58"/>
      <c r="J5" s="58"/>
      <c r="K5" s="58"/>
      <c r="L5" s="58"/>
      <c r="M5" s="58"/>
      <c r="N5" s="58"/>
      <c r="O5" s="58"/>
      <c r="P5" s="58"/>
      <c r="Q5" s="58"/>
      <c r="R5" s="58"/>
      <c r="S5" s="58"/>
      <c r="T5" s="58"/>
      <c r="U5" s="58"/>
      <c r="V5" s="58"/>
      <c r="W5" s="58"/>
      <c r="X5" s="58"/>
      <c r="Y5" s="58"/>
      <c r="Z5" s="58"/>
    </row>
    <row r="6">
      <c r="A6" s="179" t="s">
        <v>3912</v>
      </c>
      <c r="B6" s="179" t="s">
        <v>3917</v>
      </c>
      <c r="C6" s="180" t="s">
        <v>3921</v>
      </c>
      <c r="D6" s="58"/>
      <c r="E6" s="58"/>
      <c r="F6" s="58"/>
      <c r="G6" s="58"/>
      <c r="H6" s="58"/>
      <c r="I6" s="58"/>
      <c r="J6" s="58"/>
      <c r="K6" s="58"/>
      <c r="L6" s="58"/>
      <c r="M6" s="58"/>
      <c r="N6" s="58"/>
      <c r="O6" s="58"/>
      <c r="P6" s="58"/>
      <c r="Q6" s="58"/>
      <c r="R6" s="58"/>
      <c r="S6" s="58"/>
      <c r="T6" s="58"/>
      <c r="U6" s="58"/>
      <c r="V6" s="58"/>
      <c r="W6" s="58"/>
      <c r="X6" s="58"/>
      <c r="Y6" s="58"/>
      <c r="Z6" s="58"/>
    </row>
    <row r="7">
      <c r="A7" s="181" t="s">
        <v>35</v>
      </c>
      <c r="B7" s="182" t="s">
        <v>3917</v>
      </c>
      <c r="C7" s="183" t="s">
        <v>3922</v>
      </c>
      <c r="D7" s="58"/>
      <c r="E7" s="58"/>
      <c r="F7" s="58"/>
      <c r="G7" s="58"/>
      <c r="H7" s="58"/>
      <c r="I7" s="58"/>
      <c r="J7" s="58"/>
      <c r="K7" s="58"/>
      <c r="L7" s="58"/>
      <c r="M7" s="58"/>
      <c r="N7" s="58"/>
      <c r="O7" s="58"/>
      <c r="P7" s="58"/>
      <c r="Q7" s="58"/>
      <c r="R7" s="58"/>
      <c r="S7" s="58"/>
      <c r="T7" s="58"/>
      <c r="U7" s="58"/>
      <c r="V7" s="58"/>
      <c r="W7" s="58"/>
      <c r="X7" s="58"/>
      <c r="Y7" s="58"/>
      <c r="Z7" s="58"/>
    </row>
    <row r="8">
      <c r="A8" s="184"/>
      <c r="B8" s="184"/>
      <c r="C8" s="184"/>
      <c r="D8" s="58"/>
      <c r="E8" s="58"/>
      <c r="F8" s="58"/>
      <c r="G8" s="58"/>
      <c r="H8" s="58"/>
      <c r="I8" s="58"/>
      <c r="J8" s="58"/>
      <c r="K8" s="58"/>
      <c r="L8" s="58"/>
      <c r="M8" s="58"/>
      <c r="N8" s="58"/>
      <c r="O8" s="58"/>
      <c r="P8" s="58"/>
      <c r="Q8" s="58"/>
      <c r="R8" s="58"/>
      <c r="S8" s="58"/>
      <c r="T8" s="58"/>
      <c r="U8" s="58"/>
      <c r="V8" s="58"/>
      <c r="W8" s="58"/>
      <c r="X8" s="58"/>
      <c r="Y8" s="58"/>
      <c r="Z8" s="58"/>
    </row>
    <row r="9">
      <c r="A9" s="185" t="s">
        <v>3923</v>
      </c>
      <c r="B9" s="131"/>
      <c r="C9" s="132"/>
      <c r="D9" s="58"/>
      <c r="E9" s="58"/>
      <c r="F9" s="58"/>
      <c r="G9" s="58"/>
      <c r="H9" s="58"/>
      <c r="I9" s="58"/>
      <c r="J9" s="58"/>
      <c r="K9" s="58"/>
      <c r="L9" s="58"/>
      <c r="M9" s="58"/>
      <c r="N9" s="58"/>
      <c r="O9" s="58"/>
      <c r="P9" s="58"/>
      <c r="Q9" s="58"/>
      <c r="R9" s="58"/>
      <c r="S9" s="58"/>
      <c r="T9" s="58"/>
      <c r="U9" s="58"/>
      <c r="V9" s="58"/>
      <c r="W9" s="58"/>
      <c r="X9" s="58"/>
      <c r="Y9" s="58"/>
      <c r="Z9" s="58"/>
    </row>
    <row r="10">
      <c r="A10" s="186" t="s">
        <v>3</v>
      </c>
      <c r="B10" s="169" t="s">
        <v>3915</v>
      </c>
      <c r="C10" s="186" t="s">
        <v>3916</v>
      </c>
      <c r="D10" s="58"/>
      <c r="E10" s="58"/>
      <c r="F10" s="58"/>
      <c r="G10" s="58"/>
      <c r="H10" s="58"/>
      <c r="I10" s="58"/>
      <c r="J10" s="58"/>
      <c r="K10" s="58"/>
      <c r="L10" s="58"/>
      <c r="M10" s="58"/>
      <c r="N10" s="58"/>
      <c r="O10" s="58"/>
      <c r="P10" s="58"/>
      <c r="Q10" s="58"/>
      <c r="R10" s="58"/>
      <c r="S10" s="58"/>
      <c r="T10" s="58"/>
      <c r="U10" s="58"/>
      <c r="V10" s="58"/>
      <c r="W10" s="58"/>
      <c r="X10" s="58"/>
      <c r="Y10" s="58"/>
      <c r="Z10" s="58"/>
    </row>
    <row r="11">
      <c r="A11" s="187"/>
      <c r="B11" s="187"/>
      <c r="C11" s="188" t="s">
        <v>3924</v>
      </c>
      <c r="D11" s="58"/>
      <c r="E11" s="58"/>
      <c r="F11" s="58"/>
      <c r="G11" s="58"/>
      <c r="H11" s="58"/>
      <c r="I11" s="58"/>
      <c r="J11" s="58"/>
      <c r="K11" s="58"/>
      <c r="L11" s="58"/>
      <c r="M11" s="58"/>
      <c r="N11" s="58"/>
      <c r="O11" s="58"/>
      <c r="P11" s="58"/>
      <c r="Q11" s="58"/>
      <c r="R11" s="58"/>
      <c r="S11" s="58"/>
      <c r="T11" s="58"/>
      <c r="U11" s="58"/>
      <c r="V11" s="58"/>
      <c r="W11" s="58"/>
      <c r="X11" s="58"/>
      <c r="Y11" s="58"/>
      <c r="Z11" s="58"/>
    </row>
    <row r="12">
      <c r="A12" s="189" t="s">
        <v>3323</v>
      </c>
      <c r="B12" s="189" t="s">
        <v>3917</v>
      </c>
      <c r="C12" s="190" t="s">
        <v>3925</v>
      </c>
      <c r="D12" s="58"/>
      <c r="E12" s="58"/>
      <c r="F12" s="58"/>
      <c r="G12" s="58"/>
      <c r="H12" s="58"/>
      <c r="I12" s="58"/>
      <c r="J12" s="58"/>
      <c r="K12" s="58"/>
      <c r="L12" s="58"/>
      <c r="M12" s="58"/>
      <c r="N12" s="58"/>
      <c r="O12" s="58"/>
      <c r="P12" s="58"/>
      <c r="Q12" s="58"/>
      <c r="R12" s="58"/>
      <c r="S12" s="58"/>
      <c r="T12" s="58"/>
      <c r="U12" s="58"/>
      <c r="V12" s="58"/>
      <c r="W12" s="58"/>
      <c r="X12" s="58"/>
      <c r="Y12" s="58"/>
      <c r="Z12" s="58"/>
    </row>
    <row r="13">
      <c r="A13" s="191" t="s">
        <v>3926</v>
      </c>
      <c r="B13" s="191" t="s">
        <v>3927</v>
      </c>
      <c r="C13" s="192" t="s">
        <v>3928</v>
      </c>
      <c r="D13" s="58"/>
      <c r="E13" s="58"/>
      <c r="F13" s="58"/>
      <c r="G13" s="58"/>
      <c r="H13" s="58"/>
      <c r="I13" s="58"/>
      <c r="J13" s="58"/>
      <c r="K13" s="58"/>
      <c r="L13" s="58"/>
      <c r="M13" s="58"/>
      <c r="N13" s="58"/>
      <c r="O13" s="58"/>
      <c r="P13" s="58"/>
      <c r="Q13" s="58"/>
      <c r="R13" s="58"/>
      <c r="S13" s="58"/>
      <c r="T13" s="58"/>
      <c r="U13" s="58"/>
      <c r="V13" s="58"/>
      <c r="W13" s="58"/>
      <c r="X13" s="58"/>
      <c r="Y13" s="58"/>
      <c r="Z13" s="58"/>
    </row>
    <row r="14">
      <c r="A14" s="193" t="s">
        <v>2722</v>
      </c>
      <c r="B14" s="193" t="s">
        <v>3917</v>
      </c>
      <c r="C14" s="194" t="s">
        <v>3929</v>
      </c>
      <c r="D14" s="58"/>
      <c r="E14" s="58"/>
      <c r="F14" s="58"/>
      <c r="G14" s="58"/>
      <c r="H14" s="58"/>
      <c r="I14" s="58"/>
      <c r="J14" s="58"/>
      <c r="K14" s="58"/>
      <c r="L14" s="58"/>
      <c r="M14" s="58"/>
      <c r="N14" s="58"/>
      <c r="O14" s="58"/>
      <c r="P14" s="58"/>
      <c r="Q14" s="58"/>
      <c r="R14" s="58"/>
      <c r="S14" s="58"/>
      <c r="T14" s="58"/>
      <c r="U14" s="58"/>
      <c r="V14" s="58"/>
      <c r="W14" s="58"/>
      <c r="X14" s="58"/>
      <c r="Y14" s="58"/>
      <c r="Z14" s="58"/>
    </row>
    <row r="15">
      <c r="A15" s="195" t="s">
        <v>2447</v>
      </c>
      <c r="B15" s="195" t="s">
        <v>3917</v>
      </c>
      <c r="C15" s="196" t="s">
        <v>3930</v>
      </c>
      <c r="D15" s="58"/>
      <c r="E15" s="58"/>
      <c r="F15" s="58"/>
      <c r="G15" s="58"/>
      <c r="H15" s="58"/>
      <c r="I15" s="58"/>
      <c r="J15" s="58"/>
      <c r="K15" s="58"/>
      <c r="L15" s="58"/>
      <c r="M15" s="58"/>
      <c r="N15" s="58"/>
      <c r="O15" s="58"/>
      <c r="P15" s="58"/>
      <c r="Q15" s="58"/>
      <c r="R15" s="58"/>
      <c r="S15" s="58"/>
      <c r="T15" s="58"/>
      <c r="U15" s="58"/>
      <c r="V15" s="58"/>
      <c r="W15" s="58"/>
      <c r="X15" s="58"/>
      <c r="Y15" s="58"/>
      <c r="Z15" s="58"/>
    </row>
    <row r="16">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8"/>
      <c r="B1" s="199"/>
      <c r="C1" s="200" t="s">
        <v>34</v>
      </c>
      <c r="D1" s="200" t="s">
        <v>54</v>
      </c>
      <c r="E1" s="200" t="s">
        <v>681</v>
      </c>
      <c r="F1" s="200" t="s">
        <v>521</v>
      </c>
    </row>
    <row r="2">
      <c r="A2" s="201" t="s">
        <v>3931</v>
      </c>
      <c r="B2" s="202" t="s">
        <v>3932</v>
      </c>
      <c r="C2" s="203" t="str">
        <f>COUNTIFS(Seeds!C:C,"=Identificar",#REF!,"*ct-chart*",#REF!,"*bar*")</f>
        <v>#VALUE!</v>
      </c>
      <c r="D2" s="203" t="str">
        <f>COUNTIFS(Seeds!C:C,"=Evocar",#REF!,"=*ct-chart*",#REF!,"*bar*")</f>
        <v>#VALUE!</v>
      </c>
      <c r="E2" s="203" t="str">
        <f>COUNTIFS(Seeds!C:C,"=Aplicar",#REF!,"=*ct-chart*",#REF!,"*bar*")</f>
        <v>#VALUE!</v>
      </c>
      <c r="F2" s="203" t="str">
        <f t="shared" ref="F2:F20" si="1">SUM(C2:E2)</f>
        <v>#VALUE!</v>
      </c>
    </row>
    <row r="3">
      <c r="A3" s="201" t="s">
        <v>3933</v>
      </c>
      <c r="B3" s="204" t="s">
        <v>3934</v>
      </c>
      <c r="C3" s="203" t="str">
        <f>COUNTIFS(Seeds!C:C,"=Identificar",#REF!,"*ct-chart*",#REF!,"*line*")</f>
        <v>#VALUE!</v>
      </c>
      <c r="D3" s="203" t="str">
        <f>COUNTIFS(Seeds!C:C,"=Evocar",#REF!,"=*ct-chart*",#REF!,"*line*")</f>
        <v>#VALUE!</v>
      </c>
      <c r="E3" s="203" t="str">
        <f>COUNTIFS(Seeds!C:C,"=Aplicar",#REF!,"=*ct-chart*",#REF!,"*line*")</f>
        <v>#VALUE!</v>
      </c>
      <c r="F3" s="203" t="str">
        <f t="shared" si="1"/>
        <v>#VALUE!</v>
      </c>
    </row>
    <row r="4">
      <c r="A4" s="201" t="s">
        <v>3935</v>
      </c>
      <c r="B4" s="202" t="s">
        <v>3936</v>
      </c>
      <c r="C4" s="203" t="str">
        <f>COUNTIFS(Seeds!C:C,"=Identificar",#REF!,"*ct-chart*",#REF!,"*pie*")</f>
        <v>#VALUE!</v>
      </c>
      <c r="D4" s="203" t="str">
        <f>COUNTIFS(Seeds!C:C,"=Evocar",#REF!,"=*ct-chart*",#REF!,"*pie*")</f>
        <v>#VALUE!</v>
      </c>
      <c r="E4" s="203" t="str">
        <f>COUNTIFS(Seeds!C:C,"=Aplicar",#REF!,"=*ct-chart*",#REF!,"*pie*")</f>
        <v>#VALUE!</v>
      </c>
      <c r="F4" s="203" t="str">
        <f t="shared" si="1"/>
        <v>#VALUE!</v>
      </c>
    </row>
    <row r="5">
      <c r="A5" s="201" t="s">
        <v>3937</v>
      </c>
      <c r="B5" s="202" t="s">
        <v>2396</v>
      </c>
      <c r="C5" s="203" t="str">
        <f>COUNTIFS(Seeds!C:C,"=Identificar",#REF!,"*Choice matrix – inline*")</f>
        <v>#VALUE!</v>
      </c>
      <c r="D5" s="203" t="str">
        <f>COUNTIFS(Seeds!C:C,"=Evocar",#REF!,"=*Choice matrix – inline*")</f>
        <v>#VALUE!</v>
      </c>
      <c r="E5" s="203" t="str">
        <f>COUNTIFS(Seeds!C:C,"=Aplicar",#REF!,"=*Choice matrix – inline*")</f>
        <v>#VALUE!</v>
      </c>
      <c r="F5" s="203" t="str">
        <f t="shared" si="1"/>
        <v>#VALUE!</v>
      </c>
    </row>
    <row r="6">
      <c r="A6" s="201" t="s">
        <v>3938</v>
      </c>
      <c r="B6" s="202" t="s">
        <v>1921</v>
      </c>
      <c r="C6" s="203" t="str">
        <f>COUNTIFS(Seeds!C:C,"=Identificar",#REF!,"*clock*")</f>
        <v>#VALUE!</v>
      </c>
      <c r="D6" s="203" t="str">
        <f>COUNTIFS(Seeds!C:C,"=Evocar",#REF!,"=*clock*")</f>
        <v>#VALUE!</v>
      </c>
      <c r="E6" s="203" t="str">
        <f>COUNTIFS(Seeds!C:C,"=Aplicar",#REF!,"=*clock*")</f>
        <v>#VALUE!</v>
      </c>
      <c r="F6" s="203" t="str">
        <f t="shared" si="1"/>
        <v>#VALUE!</v>
      </c>
    </row>
    <row r="7">
      <c r="A7" s="201" t="s">
        <v>3939</v>
      </c>
      <c r="B7" s="202" t="s">
        <v>68</v>
      </c>
      <c r="C7" s="203" t="str">
        <f>COUNTIFS(Seeds!C:C,"=Identificar",#REF!,"*Cloze with drag &amp; drop*",#REF!,"*calculateoperation*")</f>
        <v>#VALUE!</v>
      </c>
      <c r="D7" s="203" t="str">
        <f>COUNTIFS(Seeds!C:C,"=Evocar",#REF!,"=*Cloze with drag &amp; drop*",#REF!,"*calculateoperation*")</f>
        <v>#VALUE!</v>
      </c>
      <c r="E7" s="203" t="str">
        <f>COUNTIFS(Seeds!C:C,"=Aplicar",#REF!,"=*Cloze with drag &amp; drop*",#REF!,"*calculateoperation*")</f>
        <v>#VALUE!</v>
      </c>
      <c r="F7" s="203" t="str">
        <f t="shared" si="1"/>
        <v>#VALUE!</v>
      </c>
    </row>
    <row r="8">
      <c r="A8" s="201" t="s">
        <v>3940</v>
      </c>
      <c r="B8" s="202" t="s">
        <v>3941</v>
      </c>
      <c r="C8" s="203" t="str">
        <f>COUNTIFS(Seeds!C:C,"=Identificar",#REF!,"*Cloze with drop down*")</f>
        <v>#VALUE!</v>
      </c>
      <c r="D8" s="203" t="str">
        <f>COUNTIFS(Seeds!C:C,"=Evocar",#REF!,"=*Cloze with drop down*")</f>
        <v>#VALUE!</v>
      </c>
      <c r="E8" s="203" t="str">
        <f>COUNTIFS(Seeds!C:C,"=Aplicar",#REF!,"=*Cloze with drop down*")</f>
        <v>#VALUE!</v>
      </c>
      <c r="F8" s="203" t="str">
        <f t="shared" si="1"/>
        <v>#VALUE!</v>
      </c>
    </row>
    <row r="9">
      <c r="A9" s="201" t="s">
        <v>57</v>
      </c>
      <c r="B9" s="202" t="s">
        <v>57</v>
      </c>
      <c r="C9" s="203" t="str">
        <f>COUNTIFS(Seeds!C:C,"=Identificar",#REF!,"*Cloze with text*")</f>
        <v>#VALUE!</v>
      </c>
      <c r="D9" s="203" t="str">
        <f>COUNTIFS(Seeds!C:C,"=Evocar",#REF!,"=*Cloze with text*")</f>
        <v>#VALUE!</v>
      </c>
      <c r="E9" s="203" t="str">
        <f>COUNTIFS(Seeds!C:C,"=Aplicar",#REF!,"=*Cloze with text*")</f>
        <v>#VALUE!</v>
      </c>
      <c r="F9" s="203" t="str">
        <f t="shared" si="1"/>
        <v>#VALUE!</v>
      </c>
    </row>
    <row r="10">
      <c r="A10" s="201" t="s">
        <v>3942</v>
      </c>
      <c r="B10" s="202" t="s">
        <v>3943</v>
      </c>
      <c r="C10" s="203" t="str">
        <f>COUNTIFS(Seeds!C:C,"=Identificar",#REF!,"*counting*")</f>
        <v>#VALUE!</v>
      </c>
      <c r="D10" s="203" t="str">
        <f>COUNTIFS(Seeds!C:C,"=Evocar",#REF!,"=*counting*")</f>
        <v>#VALUE!</v>
      </c>
      <c r="E10" s="203" t="str">
        <f>COUNTIFS(Seeds!C:C,"=Aplicar",#REF!,"=*counting*")</f>
        <v>#VALUE!</v>
      </c>
      <c r="F10" s="203" t="str">
        <f t="shared" si="1"/>
        <v>#VALUE!</v>
      </c>
    </row>
    <row r="11">
      <c r="A11" s="201" t="s">
        <v>3944</v>
      </c>
      <c r="B11" s="202" t="s">
        <v>3945</v>
      </c>
      <c r="C11" s="203" t="str">
        <f>COUNTIFS(Seeds!C:C,"=Identificar",#REF!,"*equivLiteral*")</f>
        <v>#VALUE!</v>
      </c>
      <c r="D11" s="203" t="str">
        <f>COUNTIFS(Seeds!C:C,"=Evocar",#REF!,"=*equivLiteral*")</f>
        <v>#VALUE!</v>
      </c>
      <c r="E11" s="203" t="str">
        <f>COUNTIFS(Seeds!C:C,"=Aplicar",#REF!,"=*equivLiteral*")</f>
        <v>#VALUE!</v>
      </c>
      <c r="F11" s="203" t="str">
        <f t="shared" si="1"/>
        <v>#VALUE!</v>
      </c>
    </row>
    <row r="12">
      <c r="A12" s="201" t="s">
        <v>3946</v>
      </c>
      <c r="B12" s="202" t="s">
        <v>3947</v>
      </c>
      <c r="C12" s="203" t="str">
        <f>COUNTIFS(Seeds!C:C,"=Identificar",#REF!,"*equivSymbolic*")</f>
        <v>#VALUE!</v>
      </c>
      <c r="D12" s="203" t="str">
        <f>COUNTIFS(Seeds!C:C,"=Evocar",#REF!,"=*equivSymbolic*")</f>
        <v>#VALUE!</v>
      </c>
      <c r="E12" s="203" t="str">
        <f>COUNTIFS(Seeds!C:C,"=Aplicar",#REF!,"=*equivSymbolic*")</f>
        <v>#VALUE!</v>
      </c>
      <c r="F12" s="203" t="str">
        <f t="shared" si="1"/>
        <v>#VALUE!</v>
      </c>
    </row>
    <row r="13">
      <c r="A13" s="201" t="s">
        <v>3948</v>
      </c>
      <c r="B13" s="202" t="s">
        <v>1967</v>
      </c>
      <c r="C13" s="203" t="str">
        <f>COUNTIFS(Seeds!C:C,"=Identificar",#REF!,"*labelImage*")</f>
        <v>#VALUE!</v>
      </c>
      <c r="D13" s="203" t="str">
        <f>COUNTIFS(Seeds!C:C,"=Evocar",#REF!,"=*labelImage*")</f>
        <v>#VALUE!</v>
      </c>
      <c r="E13" s="203" t="str">
        <f>COUNTIFS(Seeds!C:C,"=Aplicar",#REF!,"=*labelImage*")</f>
        <v>#VALUE!</v>
      </c>
      <c r="F13" s="203" t="str">
        <f t="shared" si="1"/>
        <v>#VALUE!</v>
      </c>
    </row>
    <row r="14">
      <c r="A14" s="201" t="s">
        <v>3949</v>
      </c>
      <c r="B14" s="202" t="s">
        <v>3949</v>
      </c>
      <c r="C14" s="203" t="str">
        <f>COUNTIFS(Seeds!C:C,"=Identificar",#REF!,"*Match list*")</f>
        <v>#VALUE!</v>
      </c>
      <c r="D14" s="203" t="str">
        <f>COUNTIFS(Seeds!C:C,"=Evocar",#REF!,"=*Match list*")</f>
        <v>#VALUE!</v>
      </c>
      <c r="E14" s="203" t="str">
        <f>COUNTIFS(Seeds!C:C,"=Aplicar",#REF!,"=*Match list*")</f>
        <v>#VALUE!</v>
      </c>
      <c r="F14" s="203" t="str">
        <f t="shared" si="1"/>
        <v>#VALUE!</v>
      </c>
    </row>
    <row r="15">
      <c r="A15" s="201" t="s">
        <v>3950</v>
      </c>
      <c r="B15" s="202" t="s">
        <v>3951</v>
      </c>
      <c r="C15" s="203" t="str">
        <f>COUNTIFS(Seeds!C:C,"=Identificar",#REF!,"*Multiple choice – multiple response*")</f>
        <v>#VALUE!</v>
      </c>
      <c r="D15" s="203" t="str">
        <f>COUNTIFS(Seeds!C:C,"=Evocar",#REF!,"=*Multiple choice – multiple response*")</f>
        <v>#VALUE!</v>
      </c>
      <c r="E15" s="203" t="str">
        <f>COUNTIFS(Seeds!C:C,"=Aplicar",#REF!,"=*Multiple choice – multiple response*")</f>
        <v>#VALUE!</v>
      </c>
      <c r="F15" s="203" t="str">
        <f t="shared" si="1"/>
        <v>#VALUE!</v>
      </c>
    </row>
    <row r="16">
      <c r="A16" s="201" t="s">
        <v>3952</v>
      </c>
      <c r="B16" s="202" t="s">
        <v>38</v>
      </c>
      <c r="C16" s="203" t="str">
        <f>COUNTIFS(Seeds!C:C,"=Identificar",#REF!,"*Multiple choice – standard*")</f>
        <v>#VALUE!</v>
      </c>
      <c r="D16" s="203" t="str">
        <f>COUNTIFS(Seeds!C:C,"=Evocar",#REF!,"=*Multiple choice – standard*")</f>
        <v>#VALUE!</v>
      </c>
      <c r="E16" s="203" t="str">
        <f>COUNTIFS(Seeds!C:C,"=Aplicar",#REF!,"=*Multiple choice – standard*")</f>
        <v>#VALUE!</v>
      </c>
      <c r="F16" s="203" t="str">
        <f t="shared" si="1"/>
        <v>#VALUE!</v>
      </c>
    </row>
    <row r="17">
      <c r="A17" s="201" t="s">
        <v>3953</v>
      </c>
      <c r="B17" s="202" t="s">
        <v>3954</v>
      </c>
      <c r="C17" s="203" t="str">
        <f>COUNTIFS(Seeds!C:C,"=Identificar",#REF!,"*numberline*")</f>
        <v>#VALUE!</v>
      </c>
      <c r="D17" s="203" t="str">
        <f>COUNTIFS(Seeds!C:C,"=Evocar",#REF!,"=*numberline*")</f>
        <v>#VALUE!</v>
      </c>
      <c r="E17" s="203" t="str">
        <f>COUNTIFS(Seeds!C:C,"=Aplicar",#REF!,"=*numberline*")</f>
        <v>#VALUE!</v>
      </c>
      <c r="F17" s="203" t="str">
        <f t="shared" si="1"/>
        <v>#VALUE!</v>
      </c>
    </row>
    <row r="18">
      <c r="A18" s="201" t="s">
        <v>3955</v>
      </c>
      <c r="B18" s="202" t="s">
        <v>3956</v>
      </c>
      <c r="C18" s="203" t="str">
        <f>COUNTIFS(Seeds!C:C,"=Identificar",#REF!,"*orderNumbers*")</f>
        <v>#VALUE!</v>
      </c>
      <c r="D18" s="203" t="str">
        <f>COUNTIFS(Seeds!C:C,"=Evocar",#REF!,"=*orderNumbers*")</f>
        <v>#VALUE!</v>
      </c>
      <c r="E18" s="203" t="str">
        <f>COUNTIFS(Seeds!C:C,"=Aplicar",#REF!,"=*orderNumbers*")</f>
        <v>#VALUE!</v>
      </c>
      <c r="F18" s="203" t="str">
        <f t="shared" si="1"/>
        <v>#VALUE!</v>
      </c>
    </row>
    <row r="19">
      <c r="A19" s="201" t="s">
        <v>3957</v>
      </c>
      <c r="B19" s="202" t="s">
        <v>2118</v>
      </c>
      <c r="C19" s="203" t="str">
        <f>COUNTIFS(Seeds!C:C,"=Identificar",#REF!,"*pathway*")</f>
        <v>#VALUE!</v>
      </c>
      <c r="D19" s="203" t="str">
        <f>COUNTIFS(Seeds!C:C,"=Evocar",#REF!,"=*pathway*")</f>
        <v>#VALUE!</v>
      </c>
      <c r="E19" s="203" t="str">
        <f>COUNTIFS(Seeds!C:C,"=Aplicar",#REF!,"=*pathway*")</f>
        <v>#VALUE!</v>
      </c>
      <c r="F19" s="203" t="str">
        <f t="shared" si="1"/>
        <v>#VALUE!</v>
      </c>
    </row>
    <row r="20">
      <c r="A20" s="201" t="s">
        <v>3958</v>
      </c>
      <c r="B20" s="202" t="s">
        <v>3517</v>
      </c>
      <c r="C20" s="203" t="str">
        <f>COUNTIFS(Seeds!C:C,"=Identificar",#REF!,"*pictograph*")</f>
        <v>#VALUE!</v>
      </c>
      <c r="D20" s="203" t="str">
        <f>COUNTIFS(Seeds!C:C,"=Evocar",#REF!,"=*pictograph*")</f>
        <v>#VALUE!</v>
      </c>
      <c r="E20" s="203" t="str">
        <f>COUNTIFS(Seeds!C:C,"=Aplicar",#REF!,"=*pictograph*")</f>
        <v>#VALUE!</v>
      </c>
      <c r="F20" s="203"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s>
  <sheetData>
    <row r="1">
      <c r="A1" s="205" t="str">
        <f>Seeds!AB1</f>
        <v>Referencia para ID</v>
      </c>
      <c r="B1" s="205" t="str">
        <f t="shared" ref="B1:C1" si="1">#REF!</f>
        <v>#REF!</v>
      </c>
      <c r="C1" s="205" t="str">
        <f t="shared" si="1"/>
        <v>#REF!</v>
      </c>
      <c r="D1" s="206" t="s">
        <v>3959</v>
      </c>
    </row>
    <row r="2" ht="15.75" customHeight="1">
      <c r="A2" s="207" t="str">
        <f>Seeds!AB2</f>
        <v>M2-NyO-1a-I-1</v>
      </c>
      <c r="B2" s="207" t="str">
        <f t="shared" ref="B2:C2" si="2">#REF!</f>
        <v>#REF!</v>
      </c>
      <c r="C2" s="207" t="str">
        <f t="shared" si="2"/>
        <v>#REF!</v>
      </c>
      <c r="D2" s="207" t="str">
        <f t="shared" ref="D2:D832" si="4">IF(B2=C2,0,1)</f>
        <v>#REF!</v>
      </c>
    </row>
    <row r="3" ht="15.75" customHeight="1">
      <c r="A3" s="207" t="str">
        <f>Seeds!AB3</f>
        <v>M2-NyO-1a-I-2</v>
      </c>
      <c r="B3" s="207" t="str">
        <f t="shared" ref="B3:C3" si="3">#REF!</f>
        <v>#REF!</v>
      </c>
      <c r="C3" s="207" t="str">
        <f t="shared" si="3"/>
        <v>#REF!</v>
      </c>
      <c r="D3" s="207" t="str">
        <f t="shared" si="4"/>
        <v>#REF!</v>
      </c>
    </row>
    <row r="4" ht="15.75" customHeight="1">
      <c r="A4" s="207" t="str">
        <f>Seeds!AB4</f>
        <v>M2-NyO-1a-E-1</v>
      </c>
      <c r="B4" s="207" t="str">
        <f t="shared" ref="B4:C4" si="5">#REF!</f>
        <v>#REF!</v>
      </c>
      <c r="C4" s="207" t="str">
        <f t="shared" si="5"/>
        <v>#REF!</v>
      </c>
      <c r="D4" s="207" t="str">
        <f t="shared" si="4"/>
        <v>#REF!</v>
      </c>
    </row>
    <row r="5" ht="15.75" customHeight="1">
      <c r="A5" s="207" t="str">
        <f>Seeds!AB8</f>
        <v>M2-NyO-1b-I-1</v>
      </c>
      <c r="B5" s="207" t="str">
        <f t="shared" ref="B5:C5" si="6">#REF!</f>
        <v>#REF!</v>
      </c>
      <c r="C5" s="207" t="str">
        <f t="shared" si="6"/>
        <v>#REF!</v>
      </c>
      <c r="D5" s="207" t="str">
        <f t="shared" si="4"/>
        <v>#REF!</v>
      </c>
    </row>
    <row r="6" ht="15.75" customHeight="1">
      <c r="A6" s="207" t="str">
        <f>Seeds!AB9</f>
        <v>M2-NyO-1b-I-2</v>
      </c>
      <c r="B6" s="207" t="str">
        <f t="shared" ref="B6:C6" si="7">#REF!</f>
        <v>#REF!</v>
      </c>
      <c r="C6" s="207" t="str">
        <f t="shared" si="7"/>
        <v>#REF!</v>
      </c>
      <c r="D6" s="207" t="str">
        <f t="shared" si="4"/>
        <v>#REF!</v>
      </c>
    </row>
    <row r="7" ht="15.75" customHeight="1">
      <c r="A7" s="207" t="str">
        <f>Seeds!AB10</f>
        <v>M2-NyO-1b-E-1</v>
      </c>
      <c r="B7" s="207" t="str">
        <f t="shared" ref="B7:C7" si="8">#REF!</f>
        <v>#REF!</v>
      </c>
      <c r="C7" s="207" t="str">
        <f t="shared" si="8"/>
        <v>#REF!</v>
      </c>
      <c r="D7" s="207" t="str">
        <f t="shared" si="4"/>
        <v>#REF!</v>
      </c>
    </row>
    <row r="8" ht="15.75" customHeight="1">
      <c r="A8" s="207" t="str">
        <f>Seeds!AB11</f>
        <v>M2-NyO-1c-I-1</v>
      </c>
      <c r="B8" s="207" t="str">
        <f t="shared" ref="B8:C8" si="9">#REF!</f>
        <v>#REF!</v>
      </c>
      <c r="C8" s="207" t="str">
        <f t="shared" si="9"/>
        <v>#REF!</v>
      </c>
      <c r="D8" s="207" t="str">
        <f t="shared" si="4"/>
        <v>#REF!</v>
      </c>
    </row>
    <row r="9" ht="15.75" customHeight="1">
      <c r="A9" s="207" t="str">
        <f>Seeds!AB12</f>
        <v>M2-NyO-1c-E-1</v>
      </c>
      <c r="B9" s="207" t="str">
        <f t="shared" ref="B9:C9" si="10">#REF!</f>
        <v>#REF!</v>
      </c>
      <c r="C9" s="207" t="str">
        <f t="shared" si="10"/>
        <v>#REF!</v>
      </c>
      <c r="D9" s="207" t="str">
        <f t="shared" si="4"/>
        <v>#REF!</v>
      </c>
    </row>
    <row r="10" ht="15.75" customHeight="1">
      <c r="A10" s="207" t="str">
        <f t="shared" ref="A10:C10" si="11">#REF!</f>
        <v>#REF!</v>
      </c>
      <c r="B10" s="207" t="str">
        <f t="shared" si="11"/>
        <v>#REF!</v>
      </c>
      <c r="C10" s="207" t="str">
        <f t="shared" si="11"/>
        <v>#REF!</v>
      </c>
      <c r="D10" s="207" t="str">
        <f t="shared" si="4"/>
        <v>#REF!</v>
      </c>
    </row>
    <row r="11" ht="15.75" customHeight="1">
      <c r="A11" s="207" t="str">
        <f t="shared" ref="A11:C11" si="12">#REF!</f>
        <v>#REF!</v>
      </c>
      <c r="B11" s="207" t="str">
        <f t="shared" si="12"/>
        <v>#REF!</v>
      </c>
      <c r="C11" s="207" t="str">
        <f t="shared" si="12"/>
        <v>#REF!</v>
      </c>
      <c r="D11" s="207" t="str">
        <f t="shared" si="4"/>
        <v>#REF!</v>
      </c>
    </row>
    <row r="12" ht="15.75" customHeight="1">
      <c r="A12" s="207" t="str">
        <f t="shared" ref="A12:C12" si="13">#REF!</f>
        <v>#REF!</v>
      </c>
      <c r="B12" s="207" t="str">
        <f t="shared" si="13"/>
        <v>#REF!</v>
      </c>
      <c r="C12" s="207" t="str">
        <f t="shared" si="13"/>
        <v>#REF!</v>
      </c>
      <c r="D12" s="207" t="str">
        <f t="shared" si="4"/>
        <v>#REF!</v>
      </c>
    </row>
    <row r="13" ht="15.75" customHeight="1">
      <c r="A13" s="207" t="str">
        <f t="shared" ref="A13:C13" si="14">#REF!</f>
        <v>#REF!</v>
      </c>
      <c r="B13" s="207" t="str">
        <f t="shared" si="14"/>
        <v>#REF!</v>
      </c>
      <c r="C13" s="207" t="str">
        <f t="shared" si="14"/>
        <v>#REF!</v>
      </c>
      <c r="D13" s="207" t="str">
        <f t="shared" si="4"/>
        <v>#REF!</v>
      </c>
    </row>
    <row r="14" ht="15.75" customHeight="1">
      <c r="A14" s="207" t="str">
        <f t="shared" ref="A14:C14" si="15">#REF!</f>
        <v>#REF!</v>
      </c>
      <c r="B14" s="207" t="str">
        <f t="shared" si="15"/>
        <v>#REF!</v>
      </c>
      <c r="C14" s="207" t="str">
        <f t="shared" si="15"/>
        <v>#REF!</v>
      </c>
      <c r="D14" s="207" t="str">
        <f t="shared" si="4"/>
        <v>#REF!</v>
      </c>
    </row>
    <row r="15" ht="15.75" customHeight="1">
      <c r="A15" s="207" t="str">
        <f t="shared" ref="A15:C15" si="16">#REF!</f>
        <v>#REF!</v>
      </c>
      <c r="B15" s="207" t="str">
        <f t="shared" si="16"/>
        <v>#REF!</v>
      </c>
      <c r="C15" s="207" t="str">
        <f t="shared" si="16"/>
        <v>#REF!</v>
      </c>
      <c r="D15" s="207" t="str">
        <f t="shared" si="4"/>
        <v>#REF!</v>
      </c>
    </row>
    <row r="16" ht="15.75" customHeight="1">
      <c r="A16" s="207" t="str">
        <f t="shared" ref="A16:C16" si="17">#REF!</f>
        <v>#REF!</v>
      </c>
      <c r="B16" s="207" t="str">
        <f t="shared" si="17"/>
        <v>#REF!</v>
      </c>
      <c r="C16" s="207" t="str">
        <f t="shared" si="17"/>
        <v>#REF!</v>
      </c>
      <c r="D16" s="207" t="str">
        <f t="shared" si="4"/>
        <v>#REF!</v>
      </c>
    </row>
    <row r="17" ht="15.75" customHeight="1">
      <c r="A17" s="207" t="str">
        <f t="shared" ref="A17:C17" si="18">#REF!</f>
        <v>#REF!</v>
      </c>
      <c r="B17" s="207" t="str">
        <f t="shared" si="18"/>
        <v>#REF!</v>
      </c>
      <c r="C17" s="207" t="str">
        <f t="shared" si="18"/>
        <v>#REF!</v>
      </c>
      <c r="D17" s="207" t="str">
        <f t="shared" si="4"/>
        <v>#REF!</v>
      </c>
    </row>
    <row r="18" ht="15.75" customHeight="1">
      <c r="A18" s="207" t="str">
        <f t="shared" ref="A18:C18" si="19">#REF!</f>
        <v>#REF!</v>
      </c>
      <c r="B18" s="207" t="str">
        <f t="shared" si="19"/>
        <v>#REF!</v>
      </c>
      <c r="C18" s="207" t="str">
        <f t="shared" si="19"/>
        <v>#REF!</v>
      </c>
      <c r="D18" s="207" t="str">
        <f t="shared" si="4"/>
        <v>#REF!</v>
      </c>
    </row>
    <row r="19" ht="15.75" customHeight="1">
      <c r="A19" s="207" t="str">
        <f>Seeds!AB13</f>
        <v>M2-NyO-3a-I-1</v>
      </c>
      <c r="B19" s="207" t="str">
        <f t="shared" ref="B19:C19" si="20">#REF!</f>
        <v>#REF!</v>
      </c>
      <c r="C19" s="207" t="str">
        <f t="shared" si="20"/>
        <v>#REF!</v>
      </c>
      <c r="D19" s="207" t="str">
        <f t="shared" si="4"/>
        <v>#REF!</v>
      </c>
    </row>
    <row r="20" ht="15.75" customHeight="1">
      <c r="A20" s="207" t="str">
        <f>Seeds!AB14</f>
        <v>M2-NyO-3a-E-1</v>
      </c>
      <c r="B20" s="207" t="str">
        <f t="shared" ref="B20:C20" si="21">#REF!</f>
        <v>#REF!</v>
      </c>
      <c r="C20" s="207" t="str">
        <f t="shared" si="21"/>
        <v>#REF!</v>
      </c>
      <c r="D20" s="207" t="str">
        <f t="shared" si="4"/>
        <v>#REF!</v>
      </c>
    </row>
    <row r="21" ht="15.75" customHeight="1">
      <c r="A21" s="207" t="str">
        <f>Seeds!AB15</f>
        <v>M2-NyO-3a-E-2</v>
      </c>
      <c r="B21" s="207" t="str">
        <f t="shared" ref="B21:C21" si="22">#REF!</f>
        <v>#REF!</v>
      </c>
      <c r="C21" s="207" t="str">
        <f t="shared" si="22"/>
        <v>#REF!</v>
      </c>
      <c r="D21" s="207" t="str">
        <f t="shared" si="4"/>
        <v>#REF!</v>
      </c>
    </row>
    <row r="22" ht="15.75" customHeight="1">
      <c r="A22" s="207" t="str">
        <f>Seeds!AB16</f>
        <v>M2-NyO-4a-I-1</v>
      </c>
      <c r="B22" s="207" t="str">
        <f t="shared" ref="B22:C22" si="23">#REF!</f>
        <v>#REF!</v>
      </c>
      <c r="C22" s="207" t="str">
        <f t="shared" si="23"/>
        <v>#REF!</v>
      </c>
      <c r="D22" s="207" t="str">
        <f t="shared" si="4"/>
        <v>#REF!</v>
      </c>
    </row>
    <row r="23" ht="15.75" customHeight="1">
      <c r="A23" s="207" t="str">
        <f>Seeds!AB17</f>
        <v>M2-NyO-4a-I-2</v>
      </c>
      <c r="B23" s="207" t="str">
        <f t="shared" ref="B23:C23" si="24">#REF!</f>
        <v>#REF!</v>
      </c>
      <c r="C23" s="207" t="str">
        <f t="shared" si="24"/>
        <v>#REF!</v>
      </c>
      <c r="D23" s="207" t="str">
        <f t="shared" si="4"/>
        <v>#REF!</v>
      </c>
    </row>
    <row r="24" ht="15.75" customHeight="1">
      <c r="A24" s="207" t="str">
        <f>Seeds!AB18</f>
        <v>M2-NyO-4a-E-1</v>
      </c>
      <c r="B24" s="207" t="str">
        <f t="shared" ref="B24:C24" si="25">#REF!</f>
        <v>#REF!</v>
      </c>
      <c r="C24" s="207" t="str">
        <f t="shared" si="25"/>
        <v>#REF!</v>
      </c>
      <c r="D24" s="207" t="str">
        <f t="shared" si="4"/>
        <v>#REF!</v>
      </c>
    </row>
    <row r="25" ht="15.75" customHeight="1">
      <c r="A25" s="207" t="str">
        <f>Seeds!AB19</f>
        <v>M2-NyO-4a-E-2</v>
      </c>
      <c r="B25" s="207" t="str">
        <f t="shared" ref="B25:C25" si="26">#REF!</f>
        <v>#REF!</v>
      </c>
      <c r="C25" s="207" t="str">
        <f t="shared" si="26"/>
        <v>#REF!</v>
      </c>
      <c r="D25" s="207" t="str">
        <f t="shared" si="4"/>
        <v>#REF!</v>
      </c>
    </row>
    <row r="26" ht="15.75" customHeight="1">
      <c r="A26" s="207" t="str">
        <f>Seeds!AB20</f>
        <v>M2-NyO-4b-I-1</v>
      </c>
      <c r="B26" s="207" t="str">
        <f t="shared" ref="B26:C26" si="27">#REF!</f>
        <v>#REF!</v>
      </c>
      <c r="C26" s="207" t="str">
        <f t="shared" si="27"/>
        <v>#REF!</v>
      </c>
      <c r="D26" s="207" t="str">
        <f t="shared" si="4"/>
        <v>#REF!</v>
      </c>
    </row>
    <row r="27" ht="15.75" customHeight="1">
      <c r="A27" s="207" t="str">
        <f>Seeds!AB21</f>
        <v>M2-NyO-4b-I-2</v>
      </c>
      <c r="B27" s="207" t="str">
        <f t="shared" ref="B27:C27" si="28">#REF!</f>
        <v>#REF!</v>
      </c>
      <c r="C27" s="207" t="str">
        <f t="shared" si="28"/>
        <v>#REF!</v>
      </c>
      <c r="D27" s="207" t="str">
        <f t="shared" si="4"/>
        <v>#REF!</v>
      </c>
    </row>
    <row r="28" ht="15.75" customHeight="1">
      <c r="A28" s="207" t="str">
        <f>Seeds!AB22</f>
        <v>M2-NyO-4b-I-3</v>
      </c>
      <c r="B28" s="207" t="str">
        <f t="shared" ref="B28:C28" si="29">#REF!</f>
        <v>#REF!</v>
      </c>
      <c r="C28" s="207" t="str">
        <f t="shared" si="29"/>
        <v>#REF!</v>
      </c>
      <c r="D28" s="207" t="str">
        <f t="shared" si="4"/>
        <v>#REF!</v>
      </c>
    </row>
    <row r="29" ht="15.75" customHeight="1">
      <c r="A29" s="207" t="str">
        <f t="shared" ref="A29:C29" si="30">#REF!</f>
        <v>#REF!</v>
      </c>
      <c r="B29" s="207" t="str">
        <f t="shared" si="30"/>
        <v>#REF!</v>
      </c>
      <c r="C29" s="207" t="str">
        <f t="shared" si="30"/>
        <v>#REF!</v>
      </c>
      <c r="D29" s="207" t="str">
        <f t="shared" si="4"/>
        <v>#REF!</v>
      </c>
    </row>
    <row r="30" ht="15.75" customHeight="1">
      <c r="A30" s="207" t="str">
        <f>Seeds!AB23</f>
        <v>M2-NyO-4b-E-1</v>
      </c>
      <c r="B30" s="207" t="str">
        <f t="shared" ref="B30:C30" si="31">#REF!</f>
        <v>#REF!</v>
      </c>
      <c r="C30" s="207" t="str">
        <f t="shared" si="31"/>
        <v>#REF!</v>
      </c>
      <c r="D30" s="207" t="str">
        <f t="shared" si="4"/>
        <v>#REF!</v>
      </c>
    </row>
    <row r="31" ht="15.75" customHeight="1">
      <c r="A31" s="207" t="str">
        <f>Seeds!AB24</f>
        <v>M2-NyO-4b-E-2</v>
      </c>
      <c r="B31" s="207" t="str">
        <f t="shared" ref="B31:C31" si="32">#REF!</f>
        <v>#REF!</v>
      </c>
      <c r="C31" s="207" t="str">
        <f t="shared" si="32"/>
        <v>#REF!</v>
      </c>
      <c r="D31" s="207" t="str">
        <f t="shared" si="4"/>
        <v>#REF!</v>
      </c>
    </row>
    <row r="32" ht="15.75" customHeight="1">
      <c r="A32" s="207" t="str">
        <f>Seeds!AB25</f>
        <v>M2-NyO-4c-I-1</v>
      </c>
      <c r="B32" s="207" t="str">
        <f t="shared" ref="B32:C32" si="33">#REF!</f>
        <v>#REF!</v>
      </c>
      <c r="C32" s="207" t="str">
        <f t="shared" si="33"/>
        <v>#REF!</v>
      </c>
      <c r="D32" s="207" t="str">
        <f t="shared" si="4"/>
        <v>#REF!</v>
      </c>
    </row>
    <row r="33" ht="15.75" customHeight="1">
      <c r="A33" s="207" t="str">
        <f>Seeds!AB26</f>
        <v>M2-NyO-4c-I-2</v>
      </c>
      <c r="B33" s="207" t="str">
        <f t="shared" ref="B33:C33" si="34">#REF!</f>
        <v>#REF!</v>
      </c>
      <c r="C33" s="207" t="str">
        <f t="shared" si="34"/>
        <v>#REF!</v>
      </c>
      <c r="D33" s="207" t="str">
        <f t="shared" si="4"/>
        <v>#REF!</v>
      </c>
    </row>
    <row r="34" ht="15.75" customHeight="1">
      <c r="A34" s="207" t="str">
        <f>Seeds!AB27</f>
        <v>M2-NyO-4c-I-3</v>
      </c>
      <c r="B34" s="207" t="str">
        <f t="shared" ref="B34:C34" si="35">#REF!</f>
        <v>#REF!</v>
      </c>
      <c r="C34" s="207" t="str">
        <f t="shared" si="35"/>
        <v>#REF!</v>
      </c>
      <c r="D34" s="207" t="str">
        <f t="shared" si="4"/>
        <v>#REF!</v>
      </c>
    </row>
    <row r="35" ht="15.75" customHeight="1">
      <c r="A35" s="207" t="str">
        <f>Seeds!AB28</f>
        <v>M2-NyO-4c-E-1</v>
      </c>
      <c r="B35" s="207" t="str">
        <f t="shared" ref="B35:C35" si="36">#REF!</f>
        <v>#REF!</v>
      </c>
      <c r="C35" s="207" t="str">
        <f t="shared" si="36"/>
        <v>#REF!</v>
      </c>
      <c r="D35" s="207" t="str">
        <f t="shared" si="4"/>
        <v>#REF!</v>
      </c>
    </row>
    <row r="36" ht="15.75" customHeight="1">
      <c r="A36" s="207" t="str">
        <f>Seeds!AB29</f>
        <v>M2-NyO-4c-E-2</v>
      </c>
      <c r="B36" s="207" t="str">
        <f t="shared" ref="B36:C36" si="37">#REF!</f>
        <v>#REF!</v>
      </c>
      <c r="C36" s="207" t="str">
        <f t="shared" si="37"/>
        <v>#REF!</v>
      </c>
      <c r="D36" s="207" t="str">
        <f t="shared" si="4"/>
        <v>#REF!</v>
      </c>
    </row>
    <row r="37" ht="15.75" customHeight="1">
      <c r="A37" s="207" t="str">
        <f>Seeds!AB30</f>
        <v>M2-NyO-4c-E-3</v>
      </c>
      <c r="B37" s="207" t="str">
        <f t="shared" ref="B37:C37" si="38">#REF!</f>
        <v>#REF!</v>
      </c>
      <c r="C37" s="207" t="str">
        <f t="shared" si="38"/>
        <v>#REF!</v>
      </c>
      <c r="D37" s="207" t="str">
        <f t="shared" si="4"/>
        <v>#REF!</v>
      </c>
    </row>
    <row r="38" ht="15.75" customHeight="1">
      <c r="A38" s="207" t="str">
        <f>Seeds!AB31</f>
        <v>M2-NyO-5a-I-1</v>
      </c>
      <c r="B38" s="207" t="str">
        <f t="shared" ref="B38:C38" si="39">#REF!</f>
        <v>#REF!</v>
      </c>
      <c r="C38" s="207" t="str">
        <f t="shared" si="39"/>
        <v>#REF!</v>
      </c>
      <c r="D38" s="207" t="str">
        <f t="shared" si="4"/>
        <v>#REF!</v>
      </c>
    </row>
    <row r="39" ht="15.75" customHeight="1">
      <c r="A39" s="207" t="str">
        <f>Seeds!AB32</f>
        <v>M2-NyO-5a-I-2</v>
      </c>
      <c r="B39" s="207" t="str">
        <f t="shared" ref="B39:C39" si="40">#REF!</f>
        <v>#REF!</v>
      </c>
      <c r="C39" s="207" t="str">
        <f t="shared" si="40"/>
        <v>#REF!</v>
      </c>
      <c r="D39" s="207" t="str">
        <f t="shared" si="4"/>
        <v>#REF!</v>
      </c>
    </row>
    <row r="40" ht="15.75" customHeight="1">
      <c r="A40" s="207" t="str">
        <f>Seeds!AB33</f>
        <v>M2-NyO-5a-E-1</v>
      </c>
      <c r="B40" s="207" t="str">
        <f t="shared" ref="B40:C40" si="41">#REF!</f>
        <v>#REF!</v>
      </c>
      <c r="C40" s="207" t="str">
        <f t="shared" si="41"/>
        <v>#REF!</v>
      </c>
      <c r="D40" s="207" t="str">
        <f t="shared" si="4"/>
        <v>#REF!</v>
      </c>
    </row>
    <row r="41" ht="15.75" customHeight="1">
      <c r="A41" s="207" t="str">
        <f>Seeds!AB34</f>
        <v>M2-NyO-5a-E-2</v>
      </c>
      <c r="B41" s="207" t="str">
        <f t="shared" ref="B41:C41" si="42">#REF!</f>
        <v>#REF!</v>
      </c>
      <c r="C41" s="207" t="str">
        <f t="shared" si="42"/>
        <v>#REF!</v>
      </c>
      <c r="D41" s="207" t="str">
        <f t="shared" si="4"/>
        <v>#REF!</v>
      </c>
    </row>
    <row r="42" ht="15.75" customHeight="1">
      <c r="A42" s="207" t="str">
        <f>Seeds!AB35</f>
        <v>M2-NyO-5a-E-3</v>
      </c>
      <c r="B42" s="207" t="str">
        <f t="shared" ref="B42:C42" si="43">#REF!</f>
        <v>#REF!</v>
      </c>
      <c r="C42" s="207" t="str">
        <f t="shared" si="43"/>
        <v>#REF!</v>
      </c>
      <c r="D42" s="207" t="str">
        <f t="shared" si="4"/>
        <v>#REF!</v>
      </c>
    </row>
    <row r="43" ht="15.75" customHeight="1">
      <c r="A43" s="207" t="str">
        <f>Seeds!AB36</f>
        <v>M2-NyO-5a-E-4</v>
      </c>
      <c r="B43" s="207" t="str">
        <f t="shared" ref="B43:C43" si="44">#REF!</f>
        <v>#REF!</v>
      </c>
      <c r="C43" s="207" t="str">
        <f t="shared" si="44"/>
        <v>#REF!</v>
      </c>
      <c r="D43" s="207" t="str">
        <f t="shared" si="4"/>
        <v>#REF!</v>
      </c>
    </row>
    <row r="44" ht="15.75" customHeight="1">
      <c r="A44" s="207" t="str">
        <f>Seeds!AB37</f>
        <v>M2-NyO-5b-I-1</v>
      </c>
      <c r="B44" s="207" t="str">
        <f t="shared" ref="B44:C44" si="45">#REF!</f>
        <v>#REF!</v>
      </c>
      <c r="C44" s="207" t="str">
        <f t="shared" si="45"/>
        <v>#REF!</v>
      </c>
      <c r="D44" s="207" t="str">
        <f t="shared" si="4"/>
        <v>#REF!</v>
      </c>
    </row>
    <row r="45" ht="15.75" customHeight="1">
      <c r="A45" s="207" t="str">
        <f>Seeds!AB38</f>
        <v>M2-NyO-5b-I-2</v>
      </c>
      <c r="B45" s="207" t="str">
        <f t="shared" ref="B45:C45" si="46">#REF!</f>
        <v>#REF!</v>
      </c>
      <c r="C45" s="207" t="str">
        <f t="shared" si="46"/>
        <v>#REF!</v>
      </c>
      <c r="D45" s="207" t="str">
        <f t="shared" si="4"/>
        <v>#REF!</v>
      </c>
    </row>
    <row r="46" ht="15.75" customHeight="1">
      <c r="A46" s="207" t="str">
        <f>Seeds!AB39</f>
        <v>M2-NyO-5b-E-1</v>
      </c>
      <c r="B46" s="207" t="str">
        <f t="shared" ref="B46:C46" si="47">#REF!</f>
        <v>#REF!</v>
      </c>
      <c r="C46" s="207" t="str">
        <f t="shared" si="47"/>
        <v>#REF!</v>
      </c>
      <c r="D46" s="207" t="str">
        <f t="shared" si="4"/>
        <v>#REF!</v>
      </c>
    </row>
    <row r="47" ht="15.75" customHeight="1">
      <c r="A47" s="207" t="str">
        <f>Seeds!AB40</f>
        <v>M2-NyO-5c-I-1</v>
      </c>
      <c r="B47" s="207" t="str">
        <f t="shared" ref="B47:C47" si="48">#REF!</f>
        <v>#REF!</v>
      </c>
      <c r="C47" s="207" t="str">
        <f t="shared" si="48"/>
        <v>#REF!</v>
      </c>
      <c r="D47" s="207" t="str">
        <f t="shared" si="4"/>
        <v>#REF!</v>
      </c>
    </row>
    <row r="48" ht="15.75" customHeight="1">
      <c r="A48" s="207" t="str">
        <f>Seeds!AB41</f>
        <v>M2-NyO-5c-E-1</v>
      </c>
      <c r="B48" s="207" t="str">
        <f t="shared" ref="B48:C48" si="49">#REF!</f>
        <v>#REF!</v>
      </c>
      <c r="C48" s="207" t="str">
        <f t="shared" si="49"/>
        <v>#REF!</v>
      </c>
      <c r="D48" s="207" t="str">
        <f t="shared" si="4"/>
        <v>#REF!</v>
      </c>
    </row>
    <row r="49" ht="15.75" customHeight="1">
      <c r="A49" s="207" t="str">
        <f>Seeds!AB42</f>
        <v>M2-NyO-5d-I-1</v>
      </c>
      <c r="B49" s="207" t="str">
        <f t="shared" ref="B49:C49" si="50">#REF!</f>
        <v>#REF!</v>
      </c>
      <c r="C49" s="207" t="str">
        <f t="shared" si="50"/>
        <v>#REF!</v>
      </c>
      <c r="D49" s="207" t="str">
        <f t="shared" si="4"/>
        <v>#REF!</v>
      </c>
    </row>
    <row r="50" ht="15.75" customHeight="1">
      <c r="A50" s="207" t="str">
        <f>Seeds!AB43</f>
        <v>M2-NyO-5d-E-1</v>
      </c>
      <c r="B50" s="207" t="str">
        <f t="shared" ref="B50:C50" si="51">#REF!</f>
        <v>#REF!</v>
      </c>
      <c r="C50" s="207" t="str">
        <f t="shared" si="51"/>
        <v>#REF!</v>
      </c>
      <c r="D50" s="207" t="str">
        <f t="shared" si="4"/>
        <v>#REF!</v>
      </c>
    </row>
    <row r="51" ht="15.75" customHeight="1">
      <c r="A51" s="207" t="str">
        <f>Seeds!AB44</f>
        <v>M2-NyO-6a-I-1</v>
      </c>
      <c r="B51" s="207" t="str">
        <f t="shared" ref="B51:C51" si="52">#REF!</f>
        <v>#REF!</v>
      </c>
      <c r="C51" s="207" t="str">
        <f t="shared" si="52"/>
        <v>#REF!</v>
      </c>
      <c r="D51" s="207" t="str">
        <f t="shared" si="4"/>
        <v>#REF!</v>
      </c>
    </row>
    <row r="52" ht="15.75" customHeight="1">
      <c r="A52" s="207" t="str">
        <f>Seeds!AB45</f>
        <v>M2-NyO-6a-I-2</v>
      </c>
      <c r="B52" s="207" t="str">
        <f t="shared" ref="B52:C52" si="53">#REF!</f>
        <v>#REF!</v>
      </c>
      <c r="C52" s="207" t="str">
        <f t="shared" si="53"/>
        <v>#REF!</v>
      </c>
      <c r="D52" s="207" t="str">
        <f t="shared" si="4"/>
        <v>#REF!</v>
      </c>
    </row>
    <row r="53" ht="15.75" customHeight="1">
      <c r="A53" s="207" t="str">
        <f>Seeds!AB46</f>
        <v>M2-NyO-6a-E-1</v>
      </c>
      <c r="B53" s="207" t="str">
        <f t="shared" ref="B53:C53" si="54">#REF!</f>
        <v>#REF!</v>
      </c>
      <c r="C53" s="207" t="str">
        <f t="shared" si="54"/>
        <v>#REF!</v>
      </c>
      <c r="D53" s="207" t="str">
        <f t="shared" si="4"/>
        <v>#REF!</v>
      </c>
    </row>
    <row r="54" ht="15.75" customHeight="1">
      <c r="A54" s="207" t="str">
        <f>Seeds!AB47</f>
        <v>M2-NyO-6a-E-2</v>
      </c>
      <c r="B54" s="207" t="str">
        <f t="shared" ref="B54:C54" si="55">#REF!</f>
        <v>#REF!</v>
      </c>
      <c r="C54" s="207" t="str">
        <f t="shared" si="55"/>
        <v>#REF!</v>
      </c>
      <c r="D54" s="207" t="str">
        <f t="shared" si="4"/>
        <v>#REF!</v>
      </c>
    </row>
    <row r="55" ht="15.75" customHeight="1">
      <c r="A55" s="207" t="str">
        <f>Seeds!AB48</f>
        <v>M2-NyO-6a-E-3</v>
      </c>
      <c r="B55" s="207" t="str">
        <f t="shared" ref="B55:C55" si="56">#REF!</f>
        <v>#REF!</v>
      </c>
      <c r="C55" s="207" t="str">
        <f t="shared" si="56"/>
        <v>#REF!</v>
      </c>
      <c r="D55" s="207" t="str">
        <f t="shared" si="4"/>
        <v>#REF!</v>
      </c>
    </row>
    <row r="56" ht="15.75" customHeight="1">
      <c r="A56" s="207" t="str">
        <f>Seeds!AB49</f>
        <v>M2-NyO-6a-E-4</v>
      </c>
      <c r="B56" s="207" t="str">
        <f t="shared" ref="B56:C56" si="57">#REF!</f>
        <v>#REF!</v>
      </c>
      <c r="C56" s="207" t="str">
        <f t="shared" si="57"/>
        <v>#REF!</v>
      </c>
      <c r="D56" s="207" t="str">
        <f t="shared" si="4"/>
        <v>#REF!</v>
      </c>
    </row>
    <row r="57" ht="15.75" customHeight="1">
      <c r="A57" s="207" t="str">
        <f>Seeds!AB50</f>
        <v>M2-NyO-6b-I-1</v>
      </c>
      <c r="B57" s="207" t="str">
        <f t="shared" ref="B57:C57" si="58">#REF!</f>
        <v>#REF!</v>
      </c>
      <c r="C57" s="207" t="str">
        <f t="shared" si="58"/>
        <v>#REF!</v>
      </c>
      <c r="D57" s="207" t="str">
        <f t="shared" si="4"/>
        <v>#REF!</v>
      </c>
    </row>
    <row r="58" ht="15.75" customHeight="1">
      <c r="A58" s="207" t="str">
        <f>Seeds!AB51</f>
        <v>M2-NyO-6b-I-2</v>
      </c>
      <c r="B58" s="207" t="str">
        <f t="shared" ref="B58:C58" si="59">#REF!</f>
        <v>#REF!</v>
      </c>
      <c r="C58" s="207" t="str">
        <f t="shared" si="59"/>
        <v>#REF!</v>
      </c>
      <c r="D58" s="207" t="str">
        <f t="shared" si="4"/>
        <v>#REF!</v>
      </c>
    </row>
    <row r="59" ht="15.75" customHeight="1">
      <c r="A59" s="207" t="str">
        <f>Seeds!AB52</f>
        <v>M2-NyO-6b-E-1</v>
      </c>
      <c r="B59" s="207" t="str">
        <f t="shared" ref="B59:C59" si="60">#REF!</f>
        <v>#REF!</v>
      </c>
      <c r="C59" s="207" t="str">
        <f t="shared" si="60"/>
        <v>#REF!</v>
      </c>
      <c r="D59" s="207" t="str">
        <f t="shared" si="4"/>
        <v>#REF!</v>
      </c>
    </row>
    <row r="60" ht="15.75" customHeight="1">
      <c r="A60" s="207" t="str">
        <f>Seeds!AB53</f>
        <v>M2-NyO-6c-I-1</v>
      </c>
      <c r="B60" s="207" t="str">
        <f t="shared" ref="B60:C60" si="61">#REF!</f>
        <v>#REF!</v>
      </c>
      <c r="C60" s="207" t="str">
        <f t="shared" si="61"/>
        <v>#REF!</v>
      </c>
      <c r="D60" s="207" t="str">
        <f t="shared" si="4"/>
        <v>#REF!</v>
      </c>
    </row>
    <row r="61" ht="15.75" customHeight="1">
      <c r="A61" s="207" t="str">
        <f>Seeds!AB54</f>
        <v>M2-NyO-6c-E-1</v>
      </c>
      <c r="B61" s="207" t="str">
        <f t="shared" ref="B61:C61" si="62">#REF!</f>
        <v>#REF!</v>
      </c>
      <c r="C61" s="207" t="str">
        <f t="shared" si="62"/>
        <v>#REF!</v>
      </c>
      <c r="D61" s="207" t="str">
        <f t="shared" si="4"/>
        <v>#REF!</v>
      </c>
    </row>
    <row r="62" ht="15.75" customHeight="1">
      <c r="A62" s="207" t="str">
        <f>Seeds!AB55</f>
        <v>M2-NyO-6c-E-2</v>
      </c>
      <c r="B62" s="207" t="str">
        <f t="shared" ref="B62:C62" si="63">#REF!</f>
        <v>#REF!</v>
      </c>
      <c r="C62" s="207" t="str">
        <f t="shared" si="63"/>
        <v>#REF!</v>
      </c>
      <c r="D62" s="207" t="str">
        <f t="shared" si="4"/>
        <v>#REF!</v>
      </c>
    </row>
    <row r="63" ht="15.75" customHeight="1">
      <c r="A63" s="207" t="str">
        <f>Seeds!AB56</f>
        <v>M2-NyO-6d-I-1</v>
      </c>
      <c r="B63" s="207" t="str">
        <f t="shared" ref="B63:C63" si="64">#REF!</f>
        <v>#REF!</v>
      </c>
      <c r="C63" s="207" t="str">
        <f t="shared" si="64"/>
        <v>#REF!</v>
      </c>
      <c r="D63" s="207" t="str">
        <f t="shared" si="4"/>
        <v>#REF!</v>
      </c>
    </row>
    <row r="64" ht="15.75" customHeight="1">
      <c r="A64" s="207" t="str">
        <f>Seeds!AB57</f>
        <v>M2-NyO-6d-E-1</v>
      </c>
      <c r="B64" s="207" t="str">
        <f t="shared" ref="B64:C64" si="65">#REF!</f>
        <v>#REF!</v>
      </c>
      <c r="C64" s="207" t="str">
        <f t="shared" si="65"/>
        <v>#REF!</v>
      </c>
      <c r="D64" s="207" t="str">
        <f t="shared" si="4"/>
        <v>#REF!</v>
      </c>
    </row>
    <row r="65" ht="15.75" customHeight="1">
      <c r="A65" s="207" t="str">
        <f>Seeds!AB58</f>
        <v>M2-NyO-7a-I-1</v>
      </c>
      <c r="B65" s="207" t="str">
        <f t="shared" ref="B65:C65" si="66">#REF!</f>
        <v>#REF!</v>
      </c>
      <c r="C65" s="207" t="str">
        <f t="shared" si="66"/>
        <v>#REF!</v>
      </c>
      <c r="D65" s="207" t="str">
        <f t="shared" si="4"/>
        <v>#REF!</v>
      </c>
    </row>
    <row r="66" ht="15.75" customHeight="1">
      <c r="A66" s="207" t="str">
        <f>Seeds!AB59</f>
        <v>M2-NyO-7a-I-2</v>
      </c>
      <c r="B66" s="207" t="str">
        <f t="shared" ref="B66:C66" si="67">#REF!</f>
        <v>#REF!</v>
      </c>
      <c r="C66" s="207" t="str">
        <f t="shared" si="67"/>
        <v>#REF!</v>
      </c>
      <c r="D66" s="207" t="str">
        <f t="shared" si="4"/>
        <v>#REF!</v>
      </c>
    </row>
    <row r="67" ht="15.75" customHeight="1">
      <c r="A67" s="207" t="str">
        <f>Seeds!AB60</f>
        <v>M2-NyO-7a-E-1</v>
      </c>
      <c r="B67" s="207" t="str">
        <f t="shared" ref="B67:C67" si="68">#REF!</f>
        <v>#REF!</v>
      </c>
      <c r="C67" s="207" t="str">
        <f t="shared" si="68"/>
        <v>#REF!</v>
      </c>
      <c r="D67" s="207" t="str">
        <f t="shared" si="4"/>
        <v>#REF!</v>
      </c>
    </row>
    <row r="68" ht="15.75" customHeight="1">
      <c r="A68" s="207" t="str">
        <f>Seeds!AB61</f>
        <v>M2-NyO-7a-E-2</v>
      </c>
      <c r="B68" s="207" t="str">
        <f t="shared" ref="B68:C68" si="69">#REF!</f>
        <v>#REF!</v>
      </c>
      <c r="C68" s="207" t="str">
        <f t="shared" si="69"/>
        <v>#REF!</v>
      </c>
      <c r="D68" s="207" t="str">
        <f t="shared" si="4"/>
        <v>#REF!</v>
      </c>
    </row>
    <row r="69" ht="15.75" customHeight="1">
      <c r="A69" s="207" t="str">
        <f>Seeds!AB62</f>
        <v>M2-NyO-7a-E-3</v>
      </c>
      <c r="B69" s="207" t="str">
        <f t="shared" ref="B69:C69" si="70">#REF!</f>
        <v>#REF!</v>
      </c>
      <c r="C69" s="207" t="str">
        <f t="shared" si="70"/>
        <v>#REF!</v>
      </c>
      <c r="D69" s="207" t="str">
        <f t="shared" si="4"/>
        <v>#REF!</v>
      </c>
    </row>
    <row r="70" ht="15.75" customHeight="1">
      <c r="A70" s="207" t="str">
        <f>Seeds!AB63</f>
        <v>M2-NyO-7a-E-4</v>
      </c>
      <c r="B70" s="207" t="str">
        <f t="shared" ref="B70:C70" si="71">#REF!</f>
        <v>#REF!</v>
      </c>
      <c r="C70" s="207" t="str">
        <f t="shared" si="71"/>
        <v>#REF!</v>
      </c>
      <c r="D70" s="207" t="str">
        <f t="shared" si="4"/>
        <v>#REF!</v>
      </c>
    </row>
    <row r="71" ht="15.75" customHeight="1">
      <c r="A71" s="207" t="str">
        <f>Seeds!AB64</f>
        <v>M2-NyO-7b-I-1</v>
      </c>
      <c r="B71" s="207" t="str">
        <f t="shared" ref="B71:C71" si="72">#REF!</f>
        <v>#REF!</v>
      </c>
      <c r="C71" s="207" t="str">
        <f t="shared" si="72"/>
        <v>#REF!</v>
      </c>
      <c r="D71" s="207" t="str">
        <f t="shared" si="4"/>
        <v>#REF!</v>
      </c>
    </row>
    <row r="72" ht="15.75" customHeight="1">
      <c r="A72" s="207" t="str">
        <f>Seeds!AB65</f>
        <v>M2-NyO-7b-I-2</v>
      </c>
      <c r="B72" s="207" t="str">
        <f t="shared" ref="B72:C72" si="73">#REF!</f>
        <v>#REF!</v>
      </c>
      <c r="C72" s="207" t="str">
        <f t="shared" si="73"/>
        <v>#REF!</v>
      </c>
      <c r="D72" s="207" t="str">
        <f t="shared" si="4"/>
        <v>#REF!</v>
      </c>
    </row>
    <row r="73" ht="15.75" customHeight="1">
      <c r="A73" s="207" t="str">
        <f>Seeds!AB66</f>
        <v>M2-NyO-7b-E-1</v>
      </c>
      <c r="B73" s="207" t="str">
        <f t="shared" ref="B73:C73" si="74">#REF!</f>
        <v>#REF!</v>
      </c>
      <c r="C73" s="207" t="str">
        <f t="shared" si="74"/>
        <v>#REF!</v>
      </c>
      <c r="D73" s="207" t="str">
        <f t="shared" si="4"/>
        <v>#REF!</v>
      </c>
    </row>
    <row r="74" ht="15.75" customHeight="1">
      <c r="A74" s="207" t="str">
        <f>Seeds!AB67</f>
        <v>M2-NyO-7c-I-1</v>
      </c>
      <c r="B74" s="207" t="str">
        <f t="shared" ref="B74:C74" si="75">#REF!</f>
        <v>#REF!</v>
      </c>
      <c r="C74" s="207" t="str">
        <f t="shared" si="75"/>
        <v>#REF!</v>
      </c>
      <c r="D74" s="207" t="str">
        <f t="shared" si="4"/>
        <v>#REF!</v>
      </c>
    </row>
    <row r="75" ht="15.75" customHeight="1">
      <c r="A75" s="207" t="str">
        <f>Seeds!AB68</f>
        <v>M2-NyO-7c-E-1</v>
      </c>
      <c r="B75" s="207" t="str">
        <f t="shared" ref="B75:C75" si="76">#REF!</f>
        <v>#REF!</v>
      </c>
      <c r="C75" s="207" t="str">
        <f t="shared" si="76"/>
        <v>#REF!</v>
      </c>
      <c r="D75" s="207" t="str">
        <f t="shared" si="4"/>
        <v>#REF!</v>
      </c>
    </row>
    <row r="76" ht="15.75" customHeight="1">
      <c r="A76" s="207" t="str">
        <f>Seeds!AB69</f>
        <v>M2-NyO-7c-E-2</v>
      </c>
      <c r="B76" s="207" t="str">
        <f t="shared" ref="B76:C76" si="77">#REF!</f>
        <v>#REF!</v>
      </c>
      <c r="C76" s="207" t="str">
        <f t="shared" si="77"/>
        <v>#REF!</v>
      </c>
      <c r="D76" s="207" t="str">
        <f t="shared" si="4"/>
        <v>#REF!</v>
      </c>
    </row>
    <row r="77" ht="15.75" customHeight="1">
      <c r="A77" s="207" t="str">
        <f>Seeds!AB70</f>
        <v>M2-NyO-7d-I-1</v>
      </c>
      <c r="B77" s="207" t="str">
        <f t="shared" ref="B77:C77" si="78">#REF!</f>
        <v>#REF!</v>
      </c>
      <c r="C77" s="207" t="str">
        <f t="shared" si="78"/>
        <v>#REF!</v>
      </c>
      <c r="D77" s="207" t="str">
        <f t="shared" si="4"/>
        <v>#REF!</v>
      </c>
    </row>
    <row r="78" ht="15.75" customHeight="1">
      <c r="A78" s="207" t="str">
        <f>Seeds!AB71</f>
        <v>M2-NyO-7d-E-1</v>
      </c>
      <c r="B78" s="207" t="str">
        <f t="shared" ref="B78:C78" si="79">#REF!</f>
        <v>#REF!</v>
      </c>
      <c r="C78" s="207" t="str">
        <f t="shared" si="79"/>
        <v>#REF!</v>
      </c>
      <c r="D78" s="207" t="str">
        <f t="shared" si="4"/>
        <v>#REF!</v>
      </c>
    </row>
    <row r="79" ht="15.75" customHeight="1">
      <c r="A79" s="207" t="str">
        <f>Seeds!AB72</f>
        <v>M2-NyO-8a-I-1</v>
      </c>
      <c r="B79" s="207" t="str">
        <f t="shared" ref="B79:C79" si="80">#REF!</f>
        <v>#REF!</v>
      </c>
      <c r="C79" s="207" t="str">
        <f t="shared" si="80"/>
        <v>#REF!</v>
      </c>
      <c r="D79" s="207" t="str">
        <f t="shared" si="4"/>
        <v>#REF!</v>
      </c>
    </row>
    <row r="80" ht="15.75" customHeight="1">
      <c r="A80" s="207" t="str">
        <f>Seeds!AB73</f>
        <v>M2-NyO-8a-I-2</v>
      </c>
      <c r="B80" s="207" t="str">
        <f t="shared" ref="B80:C80" si="81">#REF!</f>
        <v>#REF!</v>
      </c>
      <c r="C80" s="207" t="str">
        <f t="shared" si="81"/>
        <v>#REF!</v>
      </c>
      <c r="D80" s="207" t="str">
        <f t="shared" si="4"/>
        <v>#REF!</v>
      </c>
    </row>
    <row r="81" ht="15.75" customHeight="1">
      <c r="A81" s="207" t="str">
        <f>Seeds!AB74</f>
        <v>M2-NyO-8a-E-1</v>
      </c>
      <c r="B81" s="207" t="str">
        <f t="shared" ref="B81:C81" si="82">#REF!</f>
        <v>#REF!</v>
      </c>
      <c r="C81" s="207" t="str">
        <f t="shared" si="82"/>
        <v>#REF!</v>
      </c>
      <c r="D81" s="207" t="str">
        <f t="shared" si="4"/>
        <v>#REF!</v>
      </c>
    </row>
    <row r="82" ht="15.75" customHeight="1">
      <c r="A82" s="207" t="str">
        <f>Seeds!AB75</f>
        <v>M2-NyO-8a-E-2</v>
      </c>
      <c r="B82" s="207" t="str">
        <f t="shared" ref="B82:C82" si="83">#REF!</f>
        <v>#REF!</v>
      </c>
      <c r="C82" s="207" t="str">
        <f t="shared" si="83"/>
        <v>#REF!</v>
      </c>
      <c r="D82" s="207" t="str">
        <f t="shared" si="4"/>
        <v>#REF!</v>
      </c>
    </row>
    <row r="83" ht="15.75" customHeight="1">
      <c r="A83" s="207" t="str">
        <f>Seeds!AB76</f>
        <v>M2-NyO-8a-E-3</v>
      </c>
      <c r="B83" s="207" t="str">
        <f t="shared" ref="B83:C83" si="84">#REF!</f>
        <v>#REF!</v>
      </c>
      <c r="C83" s="207" t="str">
        <f t="shared" si="84"/>
        <v>#REF!</v>
      </c>
      <c r="D83" s="207" t="str">
        <f t="shared" si="4"/>
        <v>#REF!</v>
      </c>
    </row>
    <row r="84" ht="15.75" customHeight="1">
      <c r="A84" s="207" t="str">
        <f>Seeds!AB77</f>
        <v>M2-NyO-8a-E-4</v>
      </c>
      <c r="B84" s="207" t="str">
        <f t="shared" ref="B84:C84" si="85">#REF!</f>
        <v>#REF!</v>
      </c>
      <c r="C84" s="207" t="str">
        <f t="shared" si="85"/>
        <v>#REF!</v>
      </c>
      <c r="D84" s="207" t="str">
        <f t="shared" si="4"/>
        <v>#REF!</v>
      </c>
    </row>
    <row r="85" ht="15.75" customHeight="1">
      <c r="A85" s="207" t="str">
        <f>Seeds!AB78</f>
        <v>M2-NyO-8b-I-1</v>
      </c>
      <c r="B85" s="207" t="str">
        <f t="shared" ref="B85:C85" si="86">#REF!</f>
        <v>#REF!</v>
      </c>
      <c r="C85" s="207" t="str">
        <f t="shared" si="86"/>
        <v>#REF!</v>
      </c>
      <c r="D85" s="207" t="str">
        <f t="shared" si="4"/>
        <v>#REF!</v>
      </c>
    </row>
    <row r="86" ht="15.75" customHeight="1">
      <c r="A86" s="207" t="str">
        <f>Seeds!AB79</f>
        <v>M2-NyO-8b-I-2</v>
      </c>
      <c r="B86" s="207" t="str">
        <f t="shared" ref="B86:C86" si="87">#REF!</f>
        <v>#REF!</v>
      </c>
      <c r="C86" s="207" t="str">
        <f t="shared" si="87"/>
        <v>#REF!</v>
      </c>
      <c r="D86" s="207" t="str">
        <f t="shared" si="4"/>
        <v>#REF!</v>
      </c>
    </row>
    <row r="87" ht="15.75" customHeight="1">
      <c r="A87" s="207" t="str">
        <f>Seeds!AB80</f>
        <v>M2-NyO-8b-E-1</v>
      </c>
      <c r="B87" s="207" t="str">
        <f t="shared" ref="B87:C87" si="88">#REF!</f>
        <v>#REF!</v>
      </c>
      <c r="C87" s="207" t="str">
        <f t="shared" si="88"/>
        <v>#REF!</v>
      </c>
      <c r="D87" s="207" t="str">
        <f t="shared" si="4"/>
        <v>#REF!</v>
      </c>
    </row>
    <row r="88" ht="15.75" customHeight="1">
      <c r="A88" s="207" t="str">
        <f>Seeds!AB81</f>
        <v>M2-NyO-8c-I-1</v>
      </c>
      <c r="B88" s="207" t="str">
        <f t="shared" ref="B88:C88" si="89">#REF!</f>
        <v>#REF!</v>
      </c>
      <c r="C88" s="207" t="str">
        <f t="shared" si="89"/>
        <v>#REF!</v>
      </c>
      <c r="D88" s="207" t="str">
        <f t="shared" si="4"/>
        <v>#REF!</v>
      </c>
    </row>
    <row r="89" ht="15.75" customHeight="1">
      <c r="A89" s="207" t="str">
        <f>Seeds!AB82</f>
        <v>M2-NyO-8c-I-2</v>
      </c>
      <c r="B89" s="207" t="str">
        <f t="shared" ref="B89:C89" si="90">#REF!</f>
        <v>#REF!</v>
      </c>
      <c r="C89" s="207" t="str">
        <f t="shared" si="90"/>
        <v>#REF!</v>
      </c>
      <c r="D89" s="207" t="str">
        <f t="shared" si="4"/>
        <v>#REF!</v>
      </c>
    </row>
    <row r="90" ht="15.75" customHeight="1">
      <c r="A90" s="207" t="str">
        <f>Seeds!AB83</f>
        <v>M2-NyO-8c-E-1</v>
      </c>
      <c r="B90" s="207" t="str">
        <f t="shared" ref="B90:C90" si="91">#REF!</f>
        <v>#REF!</v>
      </c>
      <c r="C90" s="207" t="str">
        <f t="shared" si="91"/>
        <v>#REF!</v>
      </c>
      <c r="D90" s="207" t="str">
        <f t="shared" si="4"/>
        <v>#REF!</v>
      </c>
    </row>
    <row r="91" ht="15.75" customHeight="1">
      <c r="A91" s="207" t="str">
        <f>Seeds!AB84</f>
        <v>M2-NyO-8c-E-2</v>
      </c>
      <c r="B91" s="207" t="str">
        <f t="shared" ref="B91:C91" si="92">#REF!</f>
        <v>#REF!</v>
      </c>
      <c r="C91" s="207" t="str">
        <f t="shared" si="92"/>
        <v>#REF!</v>
      </c>
      <c r="D91" s="207" t="str">
        <f t="shared" si="4"/>
        <v>#REF!</v>
      </c>
    </row>
    <row r="92" ht="15.75" customHeight="1">
      <c r="A92" s="207" t="str">
        <f>Seeds!AB85</f>
        <v>M2-NyO-8d-I-1</v>
      </c>
      <c r="B92" s="207" t="str">
        <f t="shared" ref="B92:C92" si="93">#REF!</f>
        <v>#REF!</v>
      </c>
      <c r="C92" s="207" t="str">
        <f t="shared" si="93"/>
        <v>#REF!</v>
      </c>
      <c r="D92" s="207" t="str">
        <f t="shared" si="4"/>
        <v>#REF!</v>
      </c>
    </row>
    <row r="93" ht="15.75" customHeight="1">
      <c r="A93" s="207" t="str">
        <f>Seeds!AB86</f>
        <v>M2-NyO-8d-E-1</v>
      </c>
      <c r="B93" s="207" t="str">
        <f t="shared" ref="B93:C93" si="94">#REF!</f>
        <v>#REF!</v>
      </c>
      <c r="C93" s="207" t="str">
        <f t="shared" si="94"/>
        <v>#REF!</v>
      </c>
      <c r="D93" s="207" t="str">
        <f t="shared" si="4"/>
        <v>#REF!</v>
      </c>
    </row>
    <row r="94" ht="15.75" customHeight="1">
      <c r="A94" s="207" t="str">
        <f>Seeds!AB87</f>
        <v>M2-NyO-9a-I-1</v>
      </c>
      <c r="B94" s="207" t="str">
        <f t="shared" ref="B94:C94" si="95">#REF!</f>
        <v>#REF!</v>
      </c>
      <c r="C94" s="207" t="str">
        <f t="shared" si="95"/>
        <v>#REF!</v>
      </c>
      <c r="D94" s="207" t="str">
        <f t="shared" si="4"/>
        <v>#REF!</v>
      </c>
    </row>
    <row r="95" ht="15.75" customHeight="1">
      <c r="A95" s="207" t="str">
        <f>Seeds!AB88</f>
        <v>M2-NyO-9a-I-2</v>
      </c>
      <c r="B95" s="207" t="str">
        <f t="shared" ref="B95:C95" si="96">#REF!</f>
        <v>#REF!</v>
      </c>
      <c r="C95" s="207" t="str">
        <f t="shared" si="96"/>
        <v>#REF!</v>
      </c>
      <c r="D95" s="207" t="str">
        <f t="shared" si="4"/>
        <v>#REF!</v>
      </c>
    </row>
    <row r="96" ht="15.75" customHeight="1">
      <c r="A96" s="207" t="str">
        <f>Seeds!AB89</f>
        <v>M2-NyO-9a-E-1</v>
      </c>
      <c r="B96" s="207" t="str">
        <f t="shared" ref="B96:C96" si="97">#REF!</f>
        <v>#REF!</v>
      </c>
      <c r="C96" s="207" t="str">
        <f t="shared" si="97"/>
        <v>#REF!</v>
      </c>
      <c r="D96" s="207" t="str">
        <f t="shared" si="4"/>
        <v>#REF!</v>
      </c>
    </row>
    <row r="97" ht="15.75" customHeight="1">
      <c r="A97" s="207" t="str">
        <f>Seeds!AB90</f>
        <v>M2-NyO-9a-E-2</v>
      </c>
      <c r="B97" s="207" t="str">
        <f t="shared" ref="B97:C97" si="98">#REF!</f>
        <v>#REF!</v>
      </c>
      <c r="C97" s="207" t="str">
        <f t="shared" si="98"/>
        <v>#REF!</v>
      </c>
      <c r="D97" s="207" t="str">
        <f t="shared" si="4"/>
        <v>#REF!</v>
      </c>
    </row>
    <row r="98" ht="15.75" customHeight="1">
      <c r="A98" s="207" t="str">
        <f>Seeds!AB91</f>
        <v>M2-NyO-9a-E-3</v>
      </c>
      <c r="B98" s="207" t="str">
        <f t="shared" ref="B98:C98" si="99">#REF!</f>
        <v>#REF!</v>
      </c>
      <c r="C98" s="207" t="str">
        <f t="shared" si="99"/>
        <v>#REF!</v>
      </c>
      <c r="D98" s="207" t="str">
        <f t="shared" si="4"/>
        <v>#REF!</v>
      </c>
    </row>
    <row r="99" ht="15.75" customHeight="1">
      <c r="A99" s="207" t="str">
        <f>Seeds!AB92</f>
        <v>M2-NyO-9a-E-4</v>
      </c>
      <c r="B99" s="207" t="str">
        <f t="shared" ref="B99:C99" si="100">#REF!</f>
        <v>#REF!</v>
      </c>
      <c r="C99" s="207" t="str">
        <f t="shared" si="100"/>
        <v>#REF!</v>
      </c>
      <c r="D99" s="207" t="str">
        <f t="shared" si="4"/>
        <v>#REF!</v>
      </c>
    </row>
    <row r="100" ht="15.75" customHeight="1">
      <c r="A100" s="207" t="str">
        <f>Seeds!AB93</f>
        <v>M2-NyO-9b-I-1</v>
      </c>
      <c r="B100" s="207" t="str">
        <f t="shared" ref="B100:C100" si="101">#REF!</f>
        <v>#REF!</v>
      </c>
      <c r="C100" s="207" t="str">
        <f t="shared" si="101"/>
        <v>#REF!</v>
      </c>
      <c r="D100" s="207" t="str">
        <f t="shared" si="4"/>
        <v>#REF!</v>
      </c>
    </row>
    <row r="101" ht="15.75" customHeight="1">
      <c r="A101" s="207" t="str">
        <f>Seeds!AB94</f>
        <v>M2-NyO-9b-I-2</v>
      </c>
      <c r="B101" s="207" t="str">
        <f t="shared" ref="B101:C101" si="102">#REF!</f>
        <v>#REF!</v>
      </c>
      <c r="C101" s="207" t="str">
        <f t="shared" si="102"/>
        <v>#REF!</v>
      </c>
      <c r="D101" s="207" t="str">
        <f t="shared" si="4"/>
        <v>#REF!</v>
      </c>
    </row>
    <row r="102" ht="15.75" customHeight="1">
      <c r="A102" s="207" t="str">
        <f>Seeds!AB95</f>
        <v>M2-NyO-9b-E-1</v>
      </c>
      <c r="B102" s="207" t="str">
        <f t="shared" ref="B102:C102" si="103">#REF!</f>
        <v>#REF!</v>
      </c>
      <c r="C102" s="207" t="str">
        <f t="shared" si="103"/>
        <v>#REF!</v>
      </c>
      <c r="D102" s="207" t="str">
        <f t="shared" si="4"/>
        <v>#REF!</v>
      </c>
    </row>
    <row r="103" ht="15.75" customHeight="1">
      <c r="A103" s="207" t="str">
        <f>Seeds!AB96</f>
        <v>M2-NyO-9c-I-1</v>
      </c>
      <c r="B103" s="207" t="str">
        <f t="shared" ref="B103:C103" si="104">#REF!</f>
        <v>#REF!</v>
      </c>
      <c r="C103" s="207" t="str">
        <f t="shared" si="104"/>
        <v>#REF!</v>
      </c>
      <c r="D103" s="207" t="str">
        <f t="shared" si="4"/>
        <v>#REF!</v>
      </c>
    </row>
    <row r="104" ht="15.75" customHeight="1">
      <c r="A104" s="207" t="str">
        <f>Seeds!AB97</f>
        <v>M2-NyO-9c-I-2</v>
      </c>
      <c r="B104" s="207" t="str">
        <f t="shared" ref="B104:C104" si="105">#REF!</f>
        <v>#REF!</v>
      </c>
      <c r="C104" s="207" t="str">
        <f t="shared" si="105"/>
        <v>#REF!</v>
      </c>
      <c r="D104" s="207" t="str">
        <f t="shared" si="4"/>
        <v>#REF!</v>
      </c>
    </row>
    <row r="105" ht="15.75" customHeight="1">
      <c r="A105" s="207" t="str">
        <f>Seeds!AB98</f>
        <v>M2-NyO-9c-E-1</v>
      </c>
      <c r="B105" s="207" t="str">
        <f t="shared" ref="B105:C105" si="106">#REF!</f>
        <v>#REF!</v>
      </c>
      <c r="C105" s="207" t="str">
        <f t="shared" si="106"/>
        <v>#REF!</v>
      </c>
      <c r="D105" s="207" t="str">
        <f t="shared" si="4"/>
        <v>#REF!</v>
      </c>
    </row>
    <row r="106" ht="15.75" customHeight="1">
      <c r="A106" s="207" t="str">
        <f>Seeds!AB99</f>
        <v>M2-NyO-9c-E-2</v>
      </c>
      <c r="B106" s="207" t="str">
        <f t="shared" ref="B106:C106" si="107">#REF!</f>
        <v>#REF!</v>
      </c>
      <c r="C106" s="207" t="str">
        <f t="shared" si="107"/>
        <v>#REF!</v>
      </c>
      <c r="D106" s="207" t="str">
        <f t="shared" si="4"/>
        <v>#REF!</v>
      </c>
    </row>
    <row r="107" ht="15.75" customHeight="1">
      <c r="A107" s="207" t="str">
        <f>Seeds!AB100</f>
        <v>M2-NyO-9d-I-1</v>
      </c>
      <c r="B107" s="207" t="str">
        <f t="shared" ref="B107:C107" si="108">#REF!</f>
        <v>#REF!</v>
      </c>
      <c r="C107" s="207" t="str">
        <f t="shared" si="108"/>
        <v>#REF!</v>
      </c>
      <c r="D107" s="207" t="str">
        <f t="shared" si="4"/>
        <v>#REF!</v>
      </c>
    </row>
    <row r="108" ht="15.75" customHeight="1">
      <c r="A108" s="207" t="str">
        <f>Seeds!AB101</f>
        <v>M2-NyO-9d-E-1</v>
      </c>
      <c r="B108" s="207" t="str">
        <f t="shared" ref="B108:C108" si="109">#REF!</f>
        <v>#REF!</v>
      </c>
      <c r="C108" s="207" t="str">
        <f t="shared" si="109"/>
        <v>#REF!</v>
      </c>
      <c r="D108" s="207" t="str">
        <f t="shared" si="4"/>
        <v>#REF!</v>
      </c>
    </row>
    <row r="109" ht="15.75" customHeight="1">
      <c r="A109" s="207" t="str">
        <f>Seeds!AB102</f>
        <v>M2-NyO-10a-I-1</v>
      </c>
      <c r="B109" s="207" t="str">
        <f t="shared" ref="B109:C109" si="110">#REF!</f>
        <v>#REF!</v>
      </c>
      <c r="C109" s="207" t="str">
        <f t="shared" si="110"/>
        <v>#REF!</v>
      </c>
      <c r="D109" s="207" t="str">
        <f t="shared" si="4"/>
        <v>#REF!</v>
      </c>
    </row>
    <row r="110" ht="15.75" customHeight="1">
      <c r="A110" s="207" t="str">
        <f>Seeds!AB103</f>
        <v>M2-NyO-10a-I-2</v>
      </c>
      <c r="B110" s="207" t="str">
        <f t="shared" ref="B110:C110" si="111">#REF!</f>
        <v>#REF!</v>
      </c>
      <c r="C110" s="207" t="str">
        <f t="shared" si="111"/>
        <v>#REF!</v>
      </c>
      <c r="D110" s="207" t="str">
        <f t="shared" si="4"/>
        <v>#REF!</v>
      </c>
    </row>
    <row r="111" ht="15.75" customHeight="1">
      <c r="A111" s="207" t="str">
        <f>Seeds!AB104</f>
        <v>M2-NyO-10a-E-1</v>
      </c>
      <c r="B111" s="207" t="str">
        <f t="shared" ref="B111:C111" si="112">#REF!</f>
        <v>#REF!</v>
      </c>
      <c r="C111" s="207" t="str">
        <f t="shared" si="112"/>
        <v>#REF!</v>
      </c>
      <c r="D111" s="207" t="str">
        <f t="shared" si="4"/>
        <v>#REF!</v>
      </c>
    </row>
    <row r="112" ht="15.75" customHeight="1">
      <c r="A112" s="207" t="str">
        <f>Seeds!AB105</f>
        <v>M2-NyO-10a-E-2</v>
      </c>
      <c r="B112" s="207" t="str">
        <f t="shared" ref="B112:C112" si="113">#REF!</f>
        <v>#REF!</v>
      </c>
      <c r="C112" s="207" t="str">
        <f t="shared" si="113"/>
        <v>#REF!</v>
      </c>
      <c r="D112" s="207" t="str">
        <f t="shared" si="4"/>
        <v>#REF!</v>
      </c>
    </row>
    <row r="113" ht="15.75" customHeight="1">
      <c r="A113" s="207" t="str">
        <f>Seeds!AB106</f>
        <v>M2-NyO-10a-E-3</v>
      </c>
      <c r="B113" s="207" t="str">
        <f t="shared" ref="B113:C113" si="114">#REF!</f>
        <v>#REF!</v>
      </c>
      <c r="C113" s="207" t="str">
        <f t="shared" si="114"/>
        <v>#REF!</v>
      </c>
      <c r="D113" s="207" t="str">
        <f t="shared" si="4"/>
        <v>#REF!</v>
      </c>
    </row>
    <row r="114" ht="15.75" customHeight="1">
      <c r="A114" s="207" t="str">
        <f>Seeds!AB107</f>
        <v>M2-NyO-10a-E-4</v>
      </c>
      <c r="B114" s="207" t="str">
        <f t="shared" ref="B114:C114" si="115">#REF!</f>
        <v>#REF!</v>
      </c>
      <c r="C114" s="207" t="str">
        <f t="shared" si="115"/>
        <v>#REF!</v>
      </c>
      <c r="D114" s="207" t="str">
        <f t="shared" si="4"/>
        <v>#REF!</v>
      </c>
    </row>
    <row r="115" ht="15.75" customHeight="1">
      <c r="A115" s="207" t="str">
        <f>Seeds!AB108</f>
        <v>M2-NyO-10b-I-1</v>
      </c>
      <c r="B115" s="207" t="str">
        <f t="shared" ref="B115:C115" si="116">#REF!</f>
        <v>#REF!</v>
      </c>
      <c r="C115" s="207" t="str">
        <f t="shared" si="116"/>
        <v>#REF!</v>
      </c>
      <c r="D115" s="207" t="str">
        <f t="shared" si="4"/>
        <v>#REF!</v>
      </c>
    </row>
    <row r="116" ht="15.75" customHeight="1">
      <c r="A116" s="207" t="str">
        <f>Seeds!AB109</f>
        <v>M2-NyO-10b-I-2</v>
      </c>
      <c r="B116" s="207" t="str">
        <f t="shared" ref="B116:C116" si="117">#REF!</f>
        <v>#REF!</v>
      </c>
      <c r="C116" s="207" t="str">
        <f t="shared" si="117"/>
        <v>#REF!</v>
      </c>
      <c r="D116" s="207" t="str">
        <f t="shared" si="4"/>
        <v>#REF!</v>
      </c>
    </row>
    <row r="117" ht="15.75" customHeight="1">
      <c r="A117" s="207" t="str">
        <f>Seeds!AB110</f>
        <v>M2-NyO-10b-E-1</v>
      </c>
      <c r="B117" s="207" t="str">
        <f t="shared" ref="B117:C117" si="118">#REF!</f>
        <v>#REF!</v>
      </c>
      <c r="C117" s="207" t="str">
        <f t="shared" si="118"/>
        <v>#REF!</v>
      </c>
      <c r="D117" s="207" t="str">
        <f t="shared" si="4"/>
        <v>#REF!</v>
      </c>
    </row>
    <row r="118" ht="15.75" customHeight="1">
      <c r="A118" s="207" t="str">
        <f>Seeds!AB111</f>
        <v>M2-NyO-10c-I-1</v>
      </c>
      <c r="B118" s="207" t="str">
        <f t="shared" ref="B118:C118" si="119">#REF!</f>
        <v>#REF!</v>
      </c>
      <c r="C118" s="207" t="str">
        <f t="shared" si="119"/>
        <v>#REF!</v>
      </c>
      <c r="D118" s="207" t="str">
        <f t="shared" si="4"/>
        <v>#REF!</v>
      </c>
    </row>
    <row r="119" ht="15.75" customHeight="1">
      <c r="A119" s="207" t="str">
        <f>Seeds!AB112</f>
        <v>M2-NyO-10c-E-1</v>
      </c>
      <c r="B119" s="207" t="str">
        <f t="shared" ref="B119:C119" si="120">#REF!</f>
        <v>#REF!</v>
      </c>
      <c r="C119" s="207" t="str">
        <f t="shared" si="120"/>
        <v>#REF!</v>
      </c>
      <c r="D119" s="207" t="str">
        <f t="shared" si="4"/>
        <v>#REF!</v>
      </c>
    </row>
    <row r="120" ht="15.75" customHeight="1">
      <c r="A120" s="207" t="str">
        <f>Seeds!AB113</f>
        <v>M2-NyO-10c-E-2</v>
      </c>
      <c r="B120" s="207" t="str">
        <f t="shared" ref="B120:C120" si="121">#REF!</f>
        <v>#REF!</v>
      </c>
      <c r="C120" s="207" t="str">
        <f t="shared" si="121"/>
        <v>#REF!</v>
      </c>
      <c r="D120" s="207" t="str">
        <f t="shared" si="4"/>
        <v>#REF!</v>
      </c>
    </row>
    <row r="121" ht="15.75" customHeight="1">
      <c r="A121" s="207" t="str">
        <f>Seeds!AB114</f>
        <v>M2-NyO-10d-I-1</v>
      </c>
      <c r="B121" s="207" t="str">
        <f t="shared" ref="B121:C121" si="122">#REF!</f>
        <v>#REF!</v>
      </c>
      <c r="C121" s="207" t="str">
        <f t="shared" si="122"/>
        <v>#REF!</v>
      </c>
      <c r="D121" s="207" t="str">
        <f t="shared" si="4"/>
        <v>#REF!</v>
      </c>
    </row>
    <row r="122" ht="15.75" customHeight="1">
      <c r="A122" s="207" t="str">
        <f>Seeds!AB115</f>
        <v>M2-NyO-10d-E-1</v>
      </c>
      <c r="B122" s="207" t="str">
        <f t="shared" ref="B122:C122" si="123">#REF!</f>
        <v>#REF!</v>
      </c>
      <c r="C122" s="207" t="str">
        <f t="shared" si="123"/>
        <v>#REF!</v>
      </c>
      <c r="D122" s="207" t="str">
        <f t="shared" si="4"/>
        <v>#REF!</v>
      </c>
    </row>
    <row r="123" ht="15.75" customHeight="1">
      <c r="A123" s="207" t="str">
        <f>Seeds!AB116</f>
        <v>M2-NyO-11a-I-1</v>
      </c>
      <c r="B123" s="207" t="str">
        <f t="shared" ref="B123:C123" si="124">#REF!</f>
        <v>#REF!</v>
      </c>
      <c r="C123" s="207" t="str">
        <f t="shared" si="124"/>
        <v>#REF!</v>
      </c>
      <c r="D123" s="207" t="str">
        <f t="shared" si="4"/>
        <v>#REF!</v>
      </c>
    </row>
    <row r="124" ht="15.75" customHeight="1">
      <c r="A124" s="207" t="str">
        <f>Seeds!AB117</f>
        <v>M2-NyO-11a-I-2</v>
      </c>
      <c r="B124" s="207" t="str">
        <f t="shared" ref="B124:C124" si="125">#REF!</f>
        <v>#REF!</v>
      </c>
      <c r="C124" s="207" t="str">
        <f t="shared" si="125"/>
        <v>#REF!</v>
      </c>
      <c r="D124" s="207" t="str">
        <f t="shared" si="4"/>
        <v>#REF!</v>
      </c>
    </row>
    <row r="125" ht="15.75" customHeight="1">
      <c r="A125" s="207" t="str">
        <f>Seeds!AB118</f>
        <v>M2-NyO-11a-E-1</v>
      </c>
      <c r="B125" s="207" t="str">
        <f t="shared" ref="B125:C125" si="126">#REF!</f>
        <v>#REF!</v>
      </c>
      <c r="C125" s="207" t="str">
        <f t="shared" si="126"/>
        <v>#REF!</v>
      </c>
      <c r="D125" s="207" t="str">
        <f t="shared" si="4"/>
        <v>#REF!</v>
      </c>
    </row>
    <row r="126" ht="15.75" customHeight="1">
      <c r="A126" s="207" t="str">
        <f>Seeds!AB119</f>
        <v>M2-NyO-11a-E-2</v>
      </c>
      <c r="B126" s="207" t="str">
        <f t="shared" ref="B126:C126" si="127">#REF!</f>
        <v>#REF!</v>
      </c>
      <c r="C126" s="207" t="str">
        <f t="shared" si="127"/>
        <v>#REF!</v>
      </c>
      <c r="D126" s="207" t="str">
        <f t="shared" si="4"/>
        <v>#REF!</v>
      </c>
    </row>
    <row r="127" ht="15.75" customHeight="1">
      <c r="A127" s="207" t="str">
        <f>Seeds!AB120</f>
        <v>M2-NyO-11a-E-3</v>
      </c>
      <c r="B127" s="207" t="str">
        <f t="shared" ref="B127:C127" si="128">#REF!</f>
        <v>#REF!</v>
      </c>
      <c r="C127" s="207" t="str">
        <f t="shared" si="128"/>
        <v>#REF!</v>
      </c>
      <c r="D127" s="207" t="str">
        <f t="shared" si="4"/>
        <v>#REF!</v>
      </c>
    </row>
    <row r="128" ht="15.75" customHeight="1">
      <c r="A128" s="207" t="str">
        <f>Seeds!AB121</f>
        <v>M2-NyO-11a-E-4</v>
      </c>
      <c r="B128" s="207" t="str">
        <f t="shared" ref="B128:C128" si="129">#REF!</f>
        <v>#REF!</v>
      </c>
      <c r="C128" s="207" t="str">
        <f t="shared" si="129"/>
        <v>#REF!</v>
      </c>
      <c r="D128" s="207" t="str">
        <f t="shared" si="4"/>
        <v>#REF!</v>
      </c>
    </row>
    <row r="129" ht="15.75" customHeight="1">
      <c r="A129" s="207" t="str">
        <f>Seeds!AB122</f>
        <v>M2-NyO-11b-I-1</v>
      </c>
      <c r="B129" s="207" t="str">
        <f t="shared" ref="B129:C129" si="130">#REF!</f>
        <v>#REF!</v>
      </c>
      <c r="C129" s="207" t="str">
        <f t="shared" si="130"/>
        <v>#REF!</v>
      </c>
      <c r="D129" s="207" t="str">
        <f t="shared" si="4"/>
        <v>#REF!</v>
      </c>
    </row>
    <row r="130" ht="15.75" customHeight="1">
      <c r="A130" s="207" t="str">
        <f>Seeds!AB123</f>
        <v>M2-NyO-11b-I-2</v>
      </c>
      <c r="B130" s="207" t="str">
        <f t="shared" ref="B130:C130" si="131">#REF!</f>
        <v>#REF!</v>
      </c>
      <c r="C130" s="207" t="str">
        <f t="shared" si="131"/>
        <v>#REF!</v>
      </c>
      <c r="D130" s="207" t="str">
        <f t="shared" si="4"/>
        <v>#REF!</v>
      </c>
    </row>
    <row r="131" ht="15.75" customHeight="1">
      <c r="A131" s="207" t="str">
        <f>Seeds!AB124</f>
        <v>M2-NyO-11b-E-1</v>
      </c>
      <c r="B131" s="207" t="str">
        <f t="shared" ref="B131:C131" si="132">#REF!</f>
        <v>#REF!</v>
      </c>
      <c r="C131" s="207" t="str">
        <f t="shared" si="132"/>
        <v>#REF!</v>
      </c>
      <c r="D131" s="207" t="str">
        <f t="shared" si="4"/>
        <v>#REF!</v>
      </c>
    </row>
    <row r="132" ht="15.75" customHeight="1">
      <c r="A132" s="207" t="str">
        <f>Seeds!AB125</f>
        <v>M2-NyO-11c-I-1</v>
      </c>
      <c r="B132" s="207" t="str">
        <f t="shared" ref="B132:C132" si="133">#REF!</f>
        <v>#REF!</v>
      </c>
      <c r="C132" s="207" t="str">
        <f t="shared" si="133"/>
        <v>#REF!</v>
      </c>
      <c r="D132" s="207" t="str">
        <f t="shared" si="4"/>
        <v>#REF!</v>
      </c>
    </row>
    <row r="133" ht="15.75" customHeight="1">
      <c r="A133" s="207" t="str">
        <f>Seeds!AB126</f>
        <v>M2-NyO-11c-I-2</v>
      </c>
      <c r="B133" s="207" t="str">
        <f t="shared" ref="B133:C133" si="134">#REF!</f>
        <v>#REF!</v>
      </c>
      <c r="C133" s="207" t="str">
        <f t="shared" si="134"/>
        <v>#REF!</v>
      </c>
      <c r="D133" s="207" t="str">
        <f t="shared" si="4"/>
        <v>#REF!</v>
      </c>
    </row>
    <row r="134" ht="15.75" customHeight="1">
      <c r="A134" s="207" t="str">
        <f>Seeds!AB127</f>
        <v>M2-NyO-11c-I-3</v>
      </c>
      <c r="B134" s="207" t="str">
        <f t="shared" ref="B134:C134" si="135">#REF!</f>
        <v>#REF!</v>
      </c>
      <c r="C134" s="207" t="str">
        <f t="shared" si="135"/>
        <v>#REF!</v>
      </c>
      <c r="D134" s="207" t="str">
        <f t="shared" si="4"/>
        <v>#REF!</v>
      </c>
    </row>
    <row r="135" ht="15.75" customHeight="1">
      <c r="A135" s="207" t="str">
        <f>Seeds!AB128</f>
        <v>M2-NyO-11c-E-1</v>
      </c>
      <c r="B135" s="207" t="str">
        <f t="shared" ref="B135:C135" si="136">#REF!</f>
        <v>#REF!</v>
      </c>
      <c r="C135" s="207" t="str">
        <f t="shared" si="136"/>
        <v>#REF!</v>
      </c>
      <c r="D135" s="207" t="str">
        <f t="shared" si="4"/>
        <v>#REF!</v>
      </c>
    </row>
    <row r="136" ht="15.75" customHeight="1">
      <c r="A136" s="207" t="str">
        <f>Seeds!AB129</f>
        <v>M2-NyO-11c-E-2</v>
      </c>
      <c r="B136" s="207" t="str">
        <f t="shared" ref="B136:C136" si="137">#REF!</f>
        <v>#REF!</v>
      </c>
      <c r="C136" s="207" t="str">
        <f t="shared" si="137"/>
        <v>#REF!</v>
      </c>
      <c r="D136" s="207" t="str">
        <f t="shared" si="4"/>
        <v>#REF!</v>
      </c>
    </row>
    <row r="137" ht="15.75" customHeight="1">
      <c r="A137" s="207" t="str">
        <f>Seeds!AB130</f>
        <v>M2-NyO-11d-I-1</v>
      </c>
      <c r="B137" s="207" t="str">
        <f t="shared" ref="B137:C137" si="138">#REF!</f>
        <v>#REF!</v>
      </c>
      <c r="C137" s="207" t="str">
        <f t="shared" si="138"/>
        <v>#REF!</v>
      </c>
      <c r="D137" s="207" t="str">
        <f t="shared" si="4"/>
        <v>#REF!</v>
      </c>
    </row>
    <row r="138" ht="15.75" customHeight="1">
      <c r="A138" s="207" t="str">
        <f>Seeds!AB131</f>
        <v>M2-NyO-11d-E-1</v>
      </c>
      <c r="B138" s="207" t="str">
        <f t="shared" ref="B138:C138" si="139">#REF!</f>
        <v>#REF!</v>
      </c>
      <c r="C138" s="207" t="str">
        <f t="shared" si="139"/>
        <v>#REF!</v>
      </c>
      <c r="D138" s="207" t="str">
        <f t="shared" si="4"/>
        <v>#REF!</v>
      </c>
    </row>
    <row r="139" ht="15.75" customHeight="1">
      <c r="A139" s="207" t="str">
        <f>Seeds!AB132</f>
        <v>M2-NyO-12a-I-1</v>
      </c>
      <c r="B139" s="207" t="str">
        <f t="shared" ref="B139:C139" si="140">#REF!</f>
        <v>#REF!</v>
      </c>
      <c r="C139" s="207" t="str">
        <f t="shared" si="140"/>
        <v>#REF!</v>
      </c>
      <c r="D139" s="207" t="str">
        <f t="shared" si="4"/>
        <v>#REF!</v>
      </c>
    </row>
    <row r="140" ht="15.75" customHeight="1">
      <c r="A140" s="207" t="str">
        <f>Seeds!AB133</f>
        <v>M2-NyO-12a-I-2</v>
      </c>
      <c r="B140" s="207" t="str">
        <f t="shared" ref="B140:C140" si="141">#REF!</f>
        <v>#REF!</v>
      </c>
      <c r="C140" s="207" t="str">
        <f t="shared" si="141"/>
        <v>#REF!</v>
      </c>
      <c r="D140" s="207" t="str">
        <f t="shared" si="4"/>
        <v>#REF!</v>
      </c>
    </row>
    <row r="141" ht="15.75" customHeight="1">
      <c r="A141" s="207" t="str">
        <f>Seeds!AB134</f>
        <v>M2-NyO-12a-E-1</v>
      </c>
      <c r="B141" s="207" t="str">
        <f t="shared" ref="B141:C141" si="142">#REF!</f>
        <v>#REF!</v>
      </c>
      <c r="C141" s="207" t="str">
        <f t="shared" si="142"/>
        <v>#REF!</v>
      </c>
      <c r="D141" s="207" t="str">
        <f t="shared" si="4"/>
        <v>#REF!</v>
      </c>
    </row>
    <row r="142" ht="15.75" customHeight="1">
      <c r="A142" s="207" t="str">
        <f>Seeds!AB135</f>
        <v>M2-NyO-12a-E-2</v>
      </c>
      <c r="B142" s="207" t="str">
        <f t="shared" ref="B142:C142" si="143">#REF!</f>
        <v>#REF!</v>
      </c>
      <c r="C142" s="207" t="str">
        <f t="shared" si="143"/>
        <v>#REF!</v>
      </c>
      <c r="D142" s="207" t="str">
        <f t="shared" si="4"/>
        <v>#REF!</v>
      </c>
    </row>
    <row r="143" ht="15.75" customHeight="1">
      <c r="A143" s="207" t="str">
        <f>Seeds!AB136</f>
        <v>M2-NyO-12a-E-3</v>
      </c>
      <c r="B143" s="207" t="str">
        <f t="shared" ref="B143:C143" si="144">#REF!</f>
        <v>#REF!</v>
      </c>
      <c r="C143" s="207" t="str">
        <f t="shared" si="144"/>
        <v>#REF!</v>
      </c>
      <c r="D143" s="207" t="str">
        <f t="shared" si="4"/>
        <v>#REF!</v>
      </c>
    </row>
    <row r="144" ht="15.75" customHeight="1">
      <c r="A144" s="207" t="str">
        <f>Seeds!AB137</f>
        <v>M2-NyO-12a-E-4</v>
      </c>
      <c r="B144" s="207" t="str">
        <f t="shared" ref="B144:C144" si="145">#REF!</f>
        <v>#REF!</v>
      </c>
      <c r="C144" s="207" t="str">
        <f t="shared" si="145"/>
        <v>#REF!</v>
      </c>
      <c r="D144" s="207" t="str">
        <f t="shared" si="4"/>
        <v>#REF!</v>
      </c>
    </row>
    <row r="145" ht="15.75" customHeight="1">
      <c r="A145" s="207" t="str">
        <f>Seeds!AB138</f>
        <v>M2-NyO-12b-I-1</v>
      </c>
      <c r="B145" s="207" t="str">
        <f t="shared" ref="B145:C145" si="146">#REF!</f>
        <v>#REF!</v>
      </c>
      <c r="C145" s="207" t="str">
        <f t="shared" si="146"/>
        <v>#REF!</v>
      </c>
      <c r="D145" s="207" t="str">
        <f t="shared" si="4"/>
        <v>#REF!</v>
      </c>
    </row>
    <row r="146" ht="15.75" customHeight="1">
      <c r="A146" s="207" t="str">
        <f>Seeds!AB139</f>
        <v>M2-NyO-12b-I-2</v>
      </c>
      <c r="B146" s="207" t="str">
        <f t="shared" ref="B146:C146" si="147">#REF!</f>
        <v>#REF!</v>
      </c>
      <c r="C146" s="207" t="str">
        <f t="shared" si="147"/>
        <v>#REF!</v>
      </c>
      <c r="D146" s="207" t="str">
        <f t="shared" si="4"/>
        <v>#REF!</v>
      </c>
    </row>
    <row r="147" ht="15.75" customHeight="1">
      <c r="A147" s="207" t="str">
        <f>Seeds!AB140</f>
        <v>M2-NyO-12b-E-1</v>
      </c>
      <c r="B147" s="207" t="str">
        <f t="shared" ref="B147:C147" si="148">#REF!</f>
        <v>#REF!</v>
      </c>
      <c r="C147" s="207" t="str">
        <f t="shared" si="148"/>
        <v>#REF!</v>
      </c>
      <c r="D147" s="207" t="str">
        <f t="shared" si="4"/>
        <v>#REF!</v>
      </c>
    </row>
    <row r="148" ht="15.75" customHeight="1">
      <c r="A148" s="207" t="str">
        <f>Seeds!AB141</f>
        <v>M2-NyO-12c-I-1</v>
      </c>
      <c r="B148" s="207" t="str">
        <f t="shared" ref="B148:C148" si="149">#REF!</f>
        <v>#REF!</v>
      </c>
      <c r="C148" s="207" t="str">
        <f t="shared" si="149"/>
        <v>#REF!</v>
      </c>
      <c r="D148" s="207" t="str">
        <f t="shared" si="4"/>
        <v>#REF!</v>
      </c>
    </row>
    <row r="149" ht="15.75" customHeight="1">
      <c r="A149" s="207" t="str">
        <f>Seeds!AB142</f>
        <v>M2-NyO-12c-I-2</v>
      </c>
      <c r="B149" s="207" t="str">
        <f t="shared" ref="B149:C149" si="150">#REF!</f>
        <v>#REF!</v>
      </c>
      <c r="C149" s="207" t="str">
        <f t="shared" si="150"/>
        <v>#REF!</v>
      </c>
      <c r="D149" s="207" t="str">
        <f t="shared" si="4"/>
        <v>#REF!</v>
      </c>
    </row>
    <row r="150" ht="15.75" customHeight="1">
      <c r="A150" s="207" t="str">
        <f>Seeds!AB143</f>
        <v>M2-NyO-12c-E-1</v>
      </c>
      <c r="B150" s="207" t="str">
        <f t="shared" ref="B150:C150" si="151">#REF!</f>
        <v>#REF!</v>
      </c>
      <c r="C150" s="207" t="str">
        <f t="shared" si="151"/>
        <v>#REF!</v>
      </c>
      <c r="D150" s="207" t="str">
        <f t="shared" si="4"/>
        <v>#REF!</v>
      </c>
    </row>
    <row r="151" ht="15.75" customHeight="1">
      <c r="A151" s="207" t="str">
        <f>Seeds!AB144</f>
        <v>M2-NyO-12c-E-2</v>
      </c>
      <c r="B151" s="207" t="str">
        <f t="shared" ref="B151:C151" si="152">#REF!</f>
        <v>#REF!</v>
      </c>
      <c r="C151" s="207" t="str">
        <f t="shared" si="152"/>
        <v>#REF!</v>
      </c>
      <c r="D151" s="207" t="str">
        <f t="shared" si="4"/>
        <v>#REF!</v>
      </c>
    </row>
    <row r="152" ht="15.75" customHeight="1">
      <c r="A152" s="207" t="str">
        <f>Seeds!AB145</f>
        <v>M2-NyO-12d-I-1</v>
      </c>
      <c r="B152" s="207" t="str">
        <f t="shared" ref="B152:C152" si="153">#REF!</f>
        <v>#REF!</v>
      </c>
      <c r="C152" s="207" t="str">
        <f t="shared" si="153"/>
        <v>#REF!</v>
      </c>
      <c r="D152" s="207" t="str">
        <f t="shared" si="4"/>
        <v>#REF!</v>
      </c>
    </row>
    <row r="153" ht="15.75" customHeight="1">
      <c r="A153" s="207" t="str">
        <f>Seeds!AB146</f>
        <v>M2-NyO-12d-E-1</v>
      </c>
      <c r="B153" s="207" t="str">
        <f t="shared" ref="B153:C153" si="154">#REF!</f>
        <v>#REF!</v>
      </c>
      <c r="C153" s="207" t="str">
        <f t="shared" si="154"/>
        <v>#REF!</v>
      </c>
      <c r="D153" s="207" t="str">
        <f t="shared" si="4"/>
        <v>#REF!</v>
      </c>
    </row>
    <row r="154" ht="15.75" customHeight="1">
      <c r="A154" s="207" t="str">
        <f>Seeds!AB147</f>
        <v>M2-NyO-13a-I-1</v>
      </c>
      <c r="B154" s="207" t="str">
        <f t="shared" ref="B154:C154" si="155">#REF!</f>
        <v>#REF!</v>
      </c>
      <c r="C154" s="207" t="str">
        <f t="shared" si="155"/>
        <v>#REF!</v>
      </c>
      <c r="D154" s="207" t="str">
        <f t="shared" si="4"/>
        <v>#REF!</v>
      </c>
    </row>
    <row r="155" ht="15.75" customHeight="1">
      <c r="A155" s="207" t="str">
        <f>Seeds!AB148</f>
        <v>M2-NyO-13a-I-2</v>
      </c>
      <c r="B155" s="207" t="str">
        <f t="shared" ref="B155:C155" si="156">#REF!</f>
        <v>#REF!</v>
      </c>
      <c r="C155" s="207" t="str">
        <f t="shared" si="156"/>
        <v>#REF!</v>
      </c>
      <c r="D155" s="207" t="str">
        <f t="shared" si="4"/>
        <v>#REF!</v>
      </c>
    </row>
    <row r="156" ht="15.75" customHeight="1">
      <c r="A156" s="207" t="str">
        <f>Seeds!AB149</f>
        <v>M2-NyO-13a-E-1</v>
      </c>
      <c r="B156" s="207" t="str">
        <f t="shared" ref="B156:C156" si="157">#REF!</f>
        <v>#REF!</v>
      </c>
      <c r="C156" s="207" t="str">
        <f t="shared" si="157"/>
        <v>#REF!</v>
      </c>
      <c r="D156" s="207" t="str">
        <f t="shared" si="4"/>
        <v>#REF!</v>
      </c>
    </row>
    <row r="157" ht="15.75" customHeight="1">
      <c r="A157" s="207" t="str">
        <f>Seeds!AB150</f>
        <v>M2-NyO-13a-E-2</v>
      </c>
      <c r="B157" s="207" t="str">
        <f t="shared" ref="B157:C157" si="158">#REF!</f>
        <v>#REF!</v>
      </c>
      <c r="C157" s="207" t="str">
        <f t="shared" si="158"/>
        <v>#REF!</v>
      </c>
      <c r="D157" s="207" t="str">
        <f t="shared" si="4"/>
        <v>#REF!</v>
      </c>
    </row>
    <row r="158" ht="15.75" customHeight="1">
      <c r="A158" s="207" t="str">
        <f>Seeds!AB151</f>
        <v>M2-NyO-13a-E-3</v>
      </c>
      <c r="B158" s="207" t="str">
        <f t="shared" ref="B158:C158" si="159">#REF!</f>
        <v>#REF!</v>
      </c>
      <c r="C158" s="207" t="str">
        <f t="shared" si="159"/>
        <v>#REF!</v>
      </c>
      <c r="D158" s="207" t="str">
        <f t="shared" si="4"/>
        <v>#REF!</v>
      </c>
    </row>
    <row r="159" ht="15.75" customHeight="1">
      <c r="A159" s="207" t="str">
        <f>Seeds!AB152</f>
        <v>M2-NyO-13a-E-4</v>
      </c>
      <c r="B159" s="207" t="str">
        <f t="shared" ref="B159:C159" si="160">#REF!</f>
        <v>#REF!</v>
      </c>
      <c r="C159" s="207" t="str">
        <f t="shared" si="160"/>
        <v>#REF!</v>
      </c>
      <c r="D159" s="207" t="str">
        <f t="shared" si="4"/>
        <v>#REF!</v>
      </c>
    </row>
    <row r="160" ht="15.75" customHeight="1">
      <c r="A160" s="207" t="str">
        <f>Seeds!AB153</f>
        <v>M2-NyO-13b-I-1</v>
      </c>
      <c r="B160" s="207" t="str">
        <f t="shared" ref="B160:C160" si="161">#REF!</f>
        <v>#REF!</v>
      </c>
      <c r="C160" s="207" t="str">
        <f t="shared" si="161"/>
        <v>#REF!</v>
      </c>
      <c r="D160" s="207" t="str">
        <f t="shared" si="4"/>
        <v>#REF!</v>
      </c>
    </row>
    <row r="161" ht="15.75" customHeight="1">
      <c r="A161" s="207" t="str">
        <f>Seeds!AB154</f>
        <v>M2-NyO-13b-I-2</v>
      </c>
      <c r="B161" s="207" t="str">
        <f t="shared" ref="B161:C161" si="162">#REF!</f>
        <v>#REF!</v>
      </c>
      <c r="C161" s="207" t="str">
        <f t="shared" si="162"/>
        <v>#REF!</v>
      </c>
      <c r="D161" s="207" t="str">
        <f t="shared" si="4"/>
        <v>#REF!</v>
      </c>
    </row>
    <row r="162" ht="15.75" customHeight="1">
      <c r="A162" s="207" t="str">
        <f>Seeds!AB155</f>
        <v>M2-NyO-13b-E-1</v>
      </c>
      <c r="B162" s="207" t="str">
        <f t="shared" ref="B162:C162" si="163">#REF!</f>
        <v>#REF!</v>
      </c>
      <c r="C162" s="207" t="str">
        <f t="shared" si="163"/>
        <v>#REF!</v>
      </c>
      <c r="D162" s="207" t="str">
        <f t="shared" si="4"/>
        <v>#REF!</v>
      </c>
    </row>
    <row r="163" ht="15.75" customHeight="1">
      <c r="A163" s="207" t="str">
        <f>Seeds!AB156</f>
        <v>M2-NyO-13c-I-1</v>
      </c>
      <c r="B163" s="207" t="str">
        <f t="shared" ref="B163:C163" si="164">#REF!</f>
        <v>#REF!</v>
      </c>
      <c r="C163" s="207" t="str">
        <f t="shared" si="164"/>
        <v>#REF!</v>
      </c>
      <c r="D163" s="207" t="str">
        <f t="shared" si="4"/>
        <v>#REF!</v>
      </c>
    </row>
    <row r="164" ht="15.75" customHeight="1">
      <c r="A164" s="207" t="str">
        <f>Seeds!AB157</f>
        <v>M2-NyO-13c-E-1</v>
      </c>
      <c r="B164" s="207" t="str">
        <f t="shared" ref="B164:C164" si="165">#REF!</f>
        <v>#REF!</v>
      </c>
      <c r="C164" s="207" t="str">
        <f t="shared" si="165"/>
        <v>#REF!</v>
      </c>
      <c r="D164" s="207" t="str">
        <f t="shared" si="4"/>
        <v>#REF!</v>
      </c>
    </row>
    <row r="165" ht="15.75" customHeight="1">
      <c r="A165" s="207" t="str">
        <f>Seeds!AB158</f>
        <v>M2-NyO-13c-E-2</v>
      </c>
      <c r="B165" s="207" t="str">
        <f t="shared" ref="B165:C165" si="166">#REF!</f>
        <v>#REF!</v>
      </c>
      <c r="C165" s="207" t="str">
        <f t="shared" si="166"/>
        <v>#REF!</v>
      </c>
      <c r="D165" s="207" t="str">
        <f t="shared" si="4"/>
        <v>#REF!</v>
      </c>
    </row>
    <row r="166" ht="15.75" customHeight="1">
      <c r="A166" s="207" t="str">
        <f>Seeds!AB159</f>
        <v>M2-NyO-13d-I-1</v>
      </c>
      <c r="B166" s="207" t="str">
        <f t="shared" ref="B166:C166" si="167">#REF!</f>
        <v>#REF!</v>
      </c>
      <c r="C166" s="207" t="str">
        <f t="shared" si="167"/>
        <v>#REF!</v>
      </c>
      <c r="D166" s="207" t="str">
        <f t="shared" si="4"/>
        <v>#REF!</v>
      </c>
    </row>
    <row r="167" ht="15.75" customHeight="1">
      <c r="A167" s="207" t="str">
        <f>Seeds!AB160</f>
        <v>M2-NyO-13d-E-1</v>
      </c>
      <c r="B167" s="207" t="str">
        <f t="shared" ref="B167:C167" si="168">#REF!</f>
        <v>#REF!</v>
      </c>
      <c r="C167" s="207" t="str">
        <f t="shared" si="168"/>
        <v>#REF!</v>
      </c>
      <c r="D167" s="207" t="str">
        <f t="shared" si="4"/>
        <v>#REF!</v>
      </c>
    </row>
    <row r="168" ht="15.75" customHeight="1">
      <c r="A168" s="207" t="str">
        <f t="shared" ref="A168:C168" si="169">#REF!</f>
        <v>#REF!</v>
      </c>
      <c r="B168" s="207" t="str">
        <f t="shared" si="169"/>
        <v>#REF!</v>
      </c>
      <c r="C168" s="207" t="str">
        <f t="shared" si="169"/>
        <v>#REF!</v>
      </c>
      <c r="D168" s="207" t="str">
        <f t="shared" si="4"/>
        <v>#REF!</v>
      </c>
    </row>
    <row r="169" ht="15.75" customHeight="1">
      <c r="A169" s="207" t="str">
        <f t="shared" ref="A169:C169" si="170">#REF!</f>
        <v>#REF!</v>
      </c>
      <c r="B169" s="207" t="str">
        <f t="shared" si="170"/>
        <v>#REF!</v>
      </c>
      <c r="C169" s="207" t="str">
        <f t="shared" si="170"/>
        <v>#REF!</v>
      </c>
      <c r="D169" s="207" t="str">
        <f t="shared" si="4"/>
        <v>#REF!</v>
      </c>
    </row>
    <row r="170" ht="15.75" customHeight="1">
      <c r="A170" s="207" t="str">
        <f t="shared" ref="A170:C170" si="171">#REF!</f>
        <v>#REF!</v>
      </c>
      <c r="B170" s="207" t="str">
        <f t="shared" si="171"/>
        <v>#REF!</v>
      </c>
      <c r="C170" s="207" t="str">
        <f t="shared" si="171"/>
        <v>#REF!</v>
      </c>
      <c r="D170" s="207" t="str">
        <f t="shared" si="4"/>
        <v>#REF!</v>
      </c>
    </row>
    <row r="171" ht="15.75" customHeight="1">
      <c r="A171" s="207" t="str">
        <f t="shared" ref="A171:C171" si="172">#REF!</f>
        <v>#REF!</v>
      </c>
      <c r="B171" s="207" t="str">
        <f t="shared" si="172"/>
        <v>#REF!</v>
      </c>
      <c r="C171" s="207" t="str">
        <f t="shared" si="172"/>
        <v>#REF!</v>
      </c>
      <c r="D171" s="207" t="str">
        <f t="shared" si="4"/>
        <v>#REF!</v>
      </c>
    </row>
    <row r="172" ht="15.75" customHeight="1">
      <c r="A172" s="207" t="str">
        <f t="shared" ref="A172:C172" si="173">#REF!</f>
        <v>#REF!</v>
      </c>
      <c r="B172" s="207" t="str">
        <f t="shared" si="173"/>
        <v>#REF!</v>
      </c>
      <c r="C172" s="207" t="str">
        <f t="shared" si="173"/>
        <v>#REF!</v>
      </c>
      <c r="D172" s="207" t="str">
        <f t="shared" si="4"/>
        <v>#REF!</v>
      </c>
    </row>
    <row r="173" ht="15.75" customHeight="1">
      <c r="A173" s="207" t="str">
        <f t="shared" ref="A173:C173" si="174">#REF!</f>
        <v>#REF!</v>
      </c>
      <c r="B173" s="207" t="str">
        <f t="shared" si="174"/>
        <v>#REF!</v>
      </c>
      <c r="C173" s="207" t="str">
        <f t="shared" si="174"/>
        <v>#REF!</v>
      </c>
      <c r="D173" s="207" t="str">
        <f t="shared" si="4"/>
        <v>#REF!</v>
      </c>
    </row>
    <row r="174" ht="15.75" customHeight="1">
      <c r="A174" s="207" t="str">
        <f>Seeds!AB161</f>
        <v>M2-NyO-16a-I-1</v>
      </c>
      <c r="B174" s="207" t="str">
        <f t="shared" ref="B174:C174" si="175">#REF!</f>
        <v>#REF!</v>
      </c>
      <c r="C174" s="207" t="str">
        <f t="shared" si="175"/>
        <v>#REF!</v>
      </c>
      <c r="D174" s="207" t="str">
        <f t="shared" si="4"/>
        <v>#REF!</v>
      </c>
    </row>
    <row r="175" ht="15.75" customHeight="1">
      <c r="A175" s="207" t="str">
        <f>Seeds!AB162</f>
        <v>M2-NyO-16a-I-2</v>
      </c>
      <c r="B175" s="207" t="str">
        <f t="shared" ref="B175:C175" si="176">#REF!</f>
        <v>#REF!</v>
      </c>
      <c r="C175" s="207" t="str">
        <f t="shared" si="176"/>
        <v>#REF!</v>
      </c>
      <c r="D175" s="207" t="str">
        <f t="shared" si="4"/>
        <v>#REF!</v>
      </c>
    </row>
    <row r="176" ht="15.75" customHeight="1">
      <c r="A176" s="207" t="str">
        <f>Seeds!AB163</f>
        <v>M2-NyO-16a-E-1</v>
      </c>
      <c r="B176" s="207" t="str">
        <f t="shared" ref="B176:C176" si="177">#REF!</f>
        <v>#REF!</v>
      </c>
      <c r="C176" s="207" t="str">
        <f t="shared" si="177"/>
        <v>#REF!</v>
      </c>
      <c r="D176" s="207" t="str">
        <f t="shared" si="4"/>
        <v>#REF!</v>
      </c>
    </row>
    <row r="177" ht="15.75" customHeight="1">
      <c r="A177" s="207" t="str">
        <f>Seeds!AB164</f>
        <v>M2-NyO-16a-E-2</v>
      </c>
      <c r="B177" s="207" t="str">
        <f t="shared" ref="B177:C177" si="178">#REF!</f>
        <v>#REF!</v>
      </c>
      <c r="C177" s="207" t="str">
        <f t="shared" si="178"/>
        <v>#REF!</v>
      </c>
      <c r="D177" s="207" t="str">
        <f t="shared" si="4"/>
        <v>#REF!</v>
      </c>
    </row>
    <row r="178" ht="15.75" customHeight="1">
      <c r="A178" s="207" t="str">
        <f t="shared" ref="A178:C178" si="179">#REF!</f>
        <v>#REF!</v>
      </c>
      <c r="B178" s="207" t="str">
        <f t="shared" si="179"/>
        <v>#REF!</v>
      </c>
      <c r="C178" s="207" t="str">
        <f t="shared" si="179"/>
        <v>#REF!</v>
      </c>
      <c r="D178" s="207" t="str">
        <f t="shared" si="4"/>
        <v>#REF!</v>
      </c>
    </row>
    <row r="179" ht="15.75" customHeight="1">
      <c r="A179" s="207" t="str">
        <f t="shared" ref="A179:C179" si="180">#REF!</f>
        <v>#REF!</v>
      </c>
      <c r="B179" s="207" t="str">
        <f t="shared" si="180"/>
        <v>#REF!</v>
      </c>
      <c r="C179" s="207" t="str">
        <f t="shared" si="180"/>
        <v>#REF!</v>
      </c>
      <c r="D179" s="207" t="str">
        <f t="shared" si="4"/>
        <v>#REF!</v>
      </c>
    </row>
    <row r="180" ht="15.75" customHeight="1">
      <c r="A180" s="207" t="str">
        <f t="shared" ref="A180:C180" si="181">#REF!</f>
        <v>#REF!</v>
      </c>
      <c r="B180" s="207" t="str">
        <f t="shared" si="181"/>
        <v>#REF!</v>
      </c>
      <c r="C180" s="207" t="str">
        <f t="shared" si="181"/>
        <v>#REF!</v>
      </c>
      <c r="D180" s="207" t="str">
        <f t="shared" si="4"/>
        <v>#REF!</v>
      </c>
    </row>
    <row r="181" ht="15.75" customHeight="1">
      <c r="A181" s="207" t="str">
        <f t="shared" ref="A181:C181" si="182">#REF!</f>
        <v>#REF!</v>
      </c>
      <c r="B181" s="207" t="str">
        <f t="shared" si="182"/>
        <v>#REF!</v>
      </c>
      <c r="C181" s="207" t="str">
        <f t="shared" si="182"/>
        <v>#REF!</v>
      </c>
      <c r="D181" s="207" t="str">
        <f t="shared" si="4"/>
        <v>#REF!</v>
      </c>
    </row>
    <row r="182" ht="15.75" customHeight="1">
      <c r="A182" s="207" t="str">
        <f>Seeds!AB165</f>
        <v>M2-NyO-18a-I-1</v>
      </c>
      <c r="B182" s="207" t="str">
        <f t="shared" ref="B182:C182" si="183">#REF!</f>
        <v>#REF!</v>
      </c>
      <c r="C182" s="207" t="str">
        <f t="shared" si="183"/>
        <v>#REF!</v>
      </c>
      <c r="D182" s="207" t="str">
        <f t="shared" si="4"/>
        <v>#REF!</v>
      </c>
    </row>
    <row r="183" ht="15.75" customHeight="1">
      <c r="A183" s="207" t="str">
        <f>Seeds!AB166</f>
        <v>M2-NyO-18a-I-2</v>
      </c>
      <c r="B183" s="207" t="str">
        <f t="shared" ref="B183:C183" si="184">#REF!</f>
        <v>#REF!</v>
      </c>
      <c r="C183" s="207" t="str">
        <f t="shared" si="184"/>
        <v>#REF!</v>
      </c>
      <c r="D183" s="207" t="str">
        <f t="shared" si="4"/>
        <v>#REF!</v>
      </c>
    </row>
    <row r="184" ht="15.75" customHeight="1">
      <c r="A184" s="207" t="str">
        <f>Seeds!AB167</f>
        <v>M2-NyO-18a-I-3</v>
      </c>
      <c r="B184" s="207" t="str">
        <f t="shared" ref="B184:C184" si="185">#REF!</f>
        <v>#REF!</v>
      </c>
      <c r="C184" s="207" t="str">
        <f t="shared" si="185"/>
        <v>#REF!</v>
      </c>
      <c r="D184" s="207" t="str">
        <f t="shared" si="4"/>
        <v>#REF!</v>
      </c>
    </row>
    <row r="185" ht="15.75" customHeight="1">
      <c r="A185" s="207" t="str">
        <f t="shared" ref="A185:C185" si="186">#REF!</f>
        <v>#REF!</v>
      </c>
      <c r="B185" s="207" t="str">
        <f t="shared" si="186"/>
        <v>#REF!</v>
      </c>
      <c r="C185" s="207" t="str">
        <f t="shared" si="186"/>
        <v>#REF!</v>
      </c>
      <c r="D185" s="207" t="str">
        <f t="shared" si="4"/>
        <v>#REF!</v>
      </c>
    </row>
    <row r="186" ht="15.75" customHeight="1">
      <c r="A186" s="207" t="str">
        <f t="shared" ref="A186:C186" si="187">#REF!</f>
        <v>#REF!</v>
      </c>
      <c r="B186" s="207" t="str">
        <f t="shared" si="187"/>
        <v>#REF!</v>
      </c>
      <c r="C186" s="207" t="str">
        <f t="shared" si="187"/>
        <v>#REF!</v>
      </c>
      <c r="D186" s="207" t="str">
        <f t="shared" si="4"/>
        <v>#REF!</v>
      </c>
    </row>
    <row r="187" ht="15.75" customHeight="1">
      <c r="A187" s="207" t="str">
        <f t="shared" ref="A187:C187" si="188">#REF!</f>
        <v>#REF!</v>
      </c>
      <c r="B187" s="207" t="str">
        <f t="shared" si="188"/>
        <v>#REF!</v>
      </c>
      <c r="C187" s="207" t="str">
        <f t="shared" si="188"/>
        <v>#REF!</v>
      </c>
      <c r="D187" s="207" t="str">
        <f t="shared" si="4"/>
        <v>#REF!</v>
      </c>
    </row>
    <row r="188" ht="15.75" customHeight="1">
      <c r="A188" s="207" t="str">
        <f t="shared" ref="A188:C188" si="189">#REF!</f>
        <v>#REF!</v>
      </c>
      <c r="B188" s="207" t="str">
        <f t="shared" si="189"/>
        <v>#REF!</v>
      </c>
      <c r="C188" s="207" t="str">
        <f t="shared" si="189"/>
        <v>#REF!</v>
      </c>
      <c r="D188" s="207" t="str">
        <f t="shared" si="4"/>
        <v>#REF!</v>
      </c>
    </row>
    <row r="189" ht="15.75" customHeight="1">
      <c r="A189" s="207" t="str">
        <f t="shared" ref="A189:C189" si="190">#REF!</f>
        <v>#REF!</v>
      </c>
      <c r="B189" s="207" t="str">
        <f t="shared" si="190"/>
        <v>#REF!</v>
      </c>
      <c r="C189" s="207" t="str">
        <f t="shared" si="190"/>
        <v>#REF!</v>
      </c>
      <c r="D189" s="207" t="str">
        <f t="shared" si="4"/>
        <v>#REF!</v>
      </c>
    </row>
    <row r="190" ht="15.75" customHeight="1">
      <c r="A190" s="207" t="str">
        <f t="shared" ref="A190:C190" si="191">#REF!</f>
        <v>#REF!</v>
      </c>
      <c r="B190" s="207" t="str">
        <f t="shared" si="191"/>
        <v>#REF!</v>
      </c>
      <c r="C190" s="207" t="str">
        <f t="shared" si="191"/>
        <v>#REF!</v>
      </c>
      <c r="D190" s="207" t="str">
        <f t="shared" si="4"/>
        <v>#REF!</v>
      </c>
    </row>
    <row r="191" ht="15.75" customHeight="1">
      <c r="A191" s="207" t="str">
        <f t="shared" ref="A191:C191" si="192">#REF!</f>
        <v>#REF!</v>
      </c>
      <c r="B191" s="207" t="str">
        <f t="shared" si="192"/>
        <v>#REF!</v>
      </c>
      <c r="C191" s="207" t="str">
        <f t="shared" si="192"/>
        <v>#REF!</v>
      </c>
      <c r="D191" s="207" t="str">
        <f t="shared" si="4"/>
        <v>#REF!</v>
      </c>
    </row>
    <row r="192" ht="15.75" customHeight="1">
      <c r="A192" s="207" t="str">
        <f t="shared" ref="A192:C192" si="193">#REF!</f>
        <v>#REF!</v>
      </c>
      <c r="B192" s="207" t="str">
        <f t="shared" si="193"/>
        <v>#REF!</v>
      </c>
      <c r="C192" s="207" t="str">
        <f t="shared" si="193"/>
        <v>#REF!</v>
      </c>
      <c r="D192" s="207" t="str">
        <f t="shared" si="4"/>
        <v>#REF!</v>
      </c>
    </row>
    <row r="193" ht="15.75" customHeight="1">
      <c r="A193" s="207" t="str">
        <f t="shared" ref="A193:C193" si="194">#REF!</f>
        <v>#REF!</v>
      </c>
      <c r="B193" s="207" t="str">
        <f t="shared" si="194"/>
        <v>#REF!</v>
      </c>
      <c r="C193" s="207" t="str">
        <f t="shared" si="194"/>
        <v>#REF!</v>
      </c>
      <c r="D193" s="207" t="str">
        <f t="shared" si="4"/>
        <v>#REF!</v>
      </c>
    </row>
    <row r="194" ht="15.75" customHeight="1">
      <c r="A194" s="207" t="str">
        <f t="shared" ref="A194:C194" si="195">#REF!</f>
        <v>#REF!</v>
      </c>
      <c r="B194" s="207" t="str">
        <f t="shared" si="195"/>
        <v>#REF!</v>
      </c>
      <c r="C194" s="207" t="str">
        <f t="shared" si="195"/>
        <v>#REF!</v>
      </c>
      <c r="D194" s="207" t="str">
        <f t="shared" si="4"/>
        <v>#REF!</v>
      </c>
    </row>
    <row r="195" ht="15.75" customHeight="1">
      <c r="A195" s="207" t="str">
        <f t="shared" ref="A195:C195" si="196">#REF!</f>
        <v>#REF!</v>
      </c>
      <c r="B195" s="207" t="str">
        <f t="shared" si="196"/>
        <v>#REF!</v>
      </c>
      <c r="C195" s="207" t="str">
        <f t="shared" si="196"/>
        <v>#REF!</v>
      </c>
      <c r="D195" s="207" t="str">
        <f t="shared" si="4"/>
        <v>#REF!</v>
      </c>
    </row>
    <row r="196" ht="15.75" customHeight="1">
      <c r="A196" s="207" t="str">
        <f t="shared" ref="A196:C196" si="197">#REF!</f>
        <v>#REF!</v>
      </c>
      <c r="B196" s="207" t="str">
        <f t="shared" si="197"/>
        <v>#REF!</v>
      </c>
      <c r="C196" s="207" t="str">
        <f t="shared" si="197"/>
        <v>#REF!</v>
      </c>
      <c r="D196" s="207" t="str">
        <f t="shared" si="4"/>
        <v>#REF!</v>
      </c>
    </row>
    <row r="197" ht="15.75" customHeight="1">
      <c r="A197" s="207" t="str">
        <f>Seeds!AB168</f>
        <v>M2-NyO-63a-I-1</v>
      </c>
      <c r="B197" s="207" t="str">
        <f t="shared" ref="B197:C197" si="198">#REF!</f>
        <v>#REF!</v>
      </c>
      <c r="C197" s="207" t="str">
        <f t="shared" si="198"/>
        <v>#REF!</v>
      </c>
      <c r="D197" s="207" t="str">
        <f t="shared" si="4"/>
        <v>#REF!</v>
      </c>
    </row>
    <row r="198" ht="15.75" customHeight="1">
      <c r="A198" s="207" t="str">
        <f>Seeds!AB169</f>
        <v>M2-NyO-63a-E-1</v>
      </c>
      <c r="B198" s="207" t="str">
        <f t="shared" ref="B198:C198" si="199">#REF!</f>
        <v>#REF!</v>
      </c>
      <c r="C198" s="207" t="str">
        <f t="shared" si="199"/>
        <v>#REF!</v>
      </c>
      <c r="D198" s="207" t="str">
        <f t="shared" si="4"/>
        <v>#REF!</v>
      </c>
    </row>
    <row r="199" ht="15.75" customHeight="1">
      <c r="A199" s="207" t="str">
        <f>Seeds!AB170</f>
        <v>M2-NyO-63a-A-1</v>
      </c>
      <c r="B199" s="207" t="str">
        <f t="shared" ref="B199:C199" si="200">#REF!</f>
        <v>#REF!</v>
      </c>
      <c r="C199" s="207" t="str">
        <f t="shared" si="200"/>
        <v>#REF!</v>
      </c>
      <c r="D199" s="207" t="str">
        <f t="shared" si="4"/>
        <v>#REF!</v>
      </c>
    </row>
    <row r="200" ht="15.75" customHeight="1">
      <c r="A200" s="207" t="str">
        <f>Seeds!AB171</f>
        <v>M2-NyO-63a-A-2</v>
      </c>
      <c r="B200" s="207" t="str">
        <f t="shared" ref="B200:C200" si="201">#REF!</f>
        <v>#REF!</v>
      </c>
      <c r="C200" s="207" t="str">
        <f t="shared" si="201"/>
        <v>#REF!</v>
      </c>
      <c r="D200" s="207" t="str">
        <f t="shared" si="4"/>
        <v>#REF!</v>
      </c>
    </row>
    <row r="201" ht="15.75" customHeight="1">
      <c r="A201" s="207" t="str">
        <f>Seeds!AB172</f>
        <v>M2-NyO-63a-A-3</v>
      </c>
      <c r="B201" s="207" t="str">
        <f t="shared" ref="B201:C201" si="202">#REF!</f>
        <v>#REF!</v>
      </c>
      <c r="C201" s="207" t="str">
        <f t="shared" si="202"/>
        <v>#REF!</v>
      </c>
      <c r="D201" s="207" t="str">
        <f t="shared" si="4"/>
        <v>#REF!</v>
      </c>
    </row>
    <row r="202" ht="15.75" customHeight="1">
      <c r="A202" s="207" t="str">
        <f>Seeds!AB173</f>
        <v>M2-NyO-65a-I-1</v>
      </c>
      <c r="B202" s="207" t="str">
        <f t="shared" ref="B202:C202" si="203">#REF!</f>
        <v>#REF!</v>
      </c>
      <c r="C202" s="207" t="str">
        <f t="shared" si="203"/>
        <v>#REF!</v>
      </c>
      <c r="D202" s="207" t="str">
        <f t="shared" si="4"/>
        <v>#REF!</v>
      </c>
    </row>
    <row r="203" ht="15.75" customHeight="1">
      <c r="A203" s="207" t="str">
        <f>Seeds!AB174</f>
        <v>M2-NyO-65a-I-2</v>
      </c>
      <c r="B203" s="207" t="str">
        <f t="shared" ref="B203:C203" si="204">#REF!</f>
        <v>#REF!</v>
      </c>
      <c r="C203" s="207" t="str">
        <f t="shared" si="204"/>
        <v>#REF!</v>
      </c>
      <c r="D203" s="207" t="str">
        <f t="shared" si="4"/>
        <v>#REF!</v>
      </c>
    </row>
    <row r="204" ht="15.75" customHeight="1">
      <c r="A204" s="207" t="str">
        <f>Seeds!AB175</f>
        <v>M2-NyO-65a-I-3</v>
      </c>
      <c r="B204" s="207" t="str">
        <f t="shared" ref="B204:C204" si="205">#REF!</f>
        <v>#REF!</v>
      </c>
      <c r="C204" s="207" t="str">
        <f t="shared" si="205"/>
        <v>#REF!</v>
      </c>
      <c r="D204" s="207" t="str">
        <f t="shared" si="4"/>
        <v>#REF!</v>
      </c>
    </row>
    <row r="205" ht="15.75" customHeight="1">
      <c r="A205" s="207" t="str">
        <f>Seeds!AB176</f>
        <v>M2-NyO-65a-E-1</v>
      </c>
      <c r="B205" s="207" t="str">
        <f t="shared" ref="B205:C205" si="206">#REF!</f>
        <v>#REF!</v>
      </c>
      <c r="C205" s="207" t="str">
        <f t="shared" si="206"/>
        <v>#REF!</v>
      </c>
      <c r="D205" s="207" t="str">
        <f t="shared" si="4"/>
        <v>#REF!</v>
      </c>
    </row>
    <row r="206" ht="15.75" customHeight="1">
      <c r="A206" s="207" t="str">
        <f>Seeds!AB177</f>
        <v>M2-NyO-65a-E-2</v>
      </c>
      <c r="B206" s="207" t="str">
        <f t="shared" ref="B206:C206" si="207">#REF!</f>
        <v>#REF!</v>
      </c>
      <c r="C206" s="207" t="str">
        <f t="shared" si="207"/>
        <v>#REF!</v>
      </c>
      <c r="D206" s="207" t="str">
        <f t="shared" si="4"/>
        <v>#REF!</v>
      </c>
    </row>
    <row r="207" ht="15.75" customHeight="1">
      <c r="A207" s="207" t="str">
        <f>Seeds!AB178</f>
        <v>M2-NyO-65a-E-3</v>
      </c>
      <c r="B207" s="207" t="str">
        <f t="shared" ref="B207:C207" si="208">#REF!</f>
        <v>#REF!</v>
      </c>
      <c r="C207" s="207" t="str">
        <f t="shared" si="208"/>
        <v>#REF!</v>
      </c>
      <c r="D207" s="207" t="str">
        <f t="shared" si="4"/>
        <v>#REF!</v>
      </c>
    </row>
    <row r="208" ht="15.75" customHeight="1">
      <c r="A208" s="207" t="str">
        <f>Seeds!AB179</f>
        <v>M2-NyO-21a-I-1</v>
      </c>
      <c r="B208" s="207" t="str">
        <f t="shared" ref="B208:C208" si="209">#REF!</f>
        <v>#REF!</v>
      </c>
      <c r="C208" s="207" t="str">
        <f t="shared" si="209"/>
        <v>#REF!</v>
      </c>
      <c r="D208" s="207" t="str">
        <f t="shared" si="4"/>
        <v>#REF!</v>
      </c>
    </row>
    <row r="209" ht="15.75" customHeight="1">
      <c r="A209" s="207" t="str">
        <f>Seeds!AB180</f>
        <v>M2-NyO-21a-E-1</v>
      </c>
      <c r="B209" s="207" t="str">
        <f t="shared" ref="B209:C209" si="210">#REF!</f>
        <v>#REF!</v>
      </c>
      <c r="C209" s="207" t="str">
        <f t="shared" si="210"/>
        <v>#REF!</v>
      </c>
      <c r="D209" s="207" t="str">
        <f t="shared" si="4"/>
        <v>#REF!</v>
      </c>
    </row>
    <row r="210" ht="15.75" customHeight="1">
      <c r="A210" s="207" t="str">
        <f>Seeds!AB181</f>
        <v>M2-NyO-21a-E-2</v>
      </c>
      <c r="B210" s="207" t="str">
        <f t="shared" ref="B210:C210" si="211">#REF!</f>
        <v>#REF!</v>
      </c>
      <c r="C210" s="207" t="str">
        <f t="shared" si="211"/>
        <v>#REF!</v>
      </c>
      <c r="D210" s="207" t="str">
        <f t="shared" si="4"/>
        <v>#REF!</v>
      </c>
    </row>
    <row r="211" ht="15.75" customHeight="1">
      <c r="A211" s="207" t="str">
        <f>Seeds!AB182</f>
        <v>M2-NyO-21b-I-1</v>
      </c>
      <c r="B211" s="207" t="str">
        <f t="shared" ref="B211:C211" si="212">#REF!</f>
        <v>#REF!</v>
      </c>
      <c r="C211" s="207" t="str">
        <f t="shared" si="212"/>
        <v>#REF!</v>
      </c>
      <c r="D211" s="207" t="str">
        <f t="shared" si="4"/>
        <v>#REF!</v>
      </c>
    </row>
    <row r="212" ht="15.75" customHeight="1">
      <c r="A212" s="207" t="str">
        <f>Seeds!AB183</f>
        <v>M2-NyO-21b-E-1</v>
      </c>
      <c r="B212" s="207" t="str">
        <f t="shared" ref="B212:C212" si="213">#REF!</f>
        <v>#REF!</v>
      </c>
      <c r="C212" s="207" t="str">
        <f t="shared" si="213"/>
        <v>#REF!</v>
      </c>
      <c r="D212" s="207" t="str">
        <f t="shared" si="4"/>
        <v>#REF!</v>
      </c>
    </row>
    <row r="213" ht="15.75" customHeight="1">
      <c r="A213" s="207" t="str">
        <f>Seeds!AB184</f>
        <v>M2-NyO-21b-A-1</v>
      </c>
      <c r="B213" s="207" t="str">
        <f t="shared" ref="B213:C213" si="214">#REF!</f>
        <v>#REF!</v>
      </c>
      <c r="C213" s="207" t="str">
        <f t="shared" si="214"/>
        <v>#REF!</v>
      </c>
      <c r="D213" s="207" t="str">
        <f t="shared" si="4"/>
        <v>#REF!</v>
      </c>
    </row>
    <row r="214" ht="15.75" customHeight="1">
      <c r="A214" s="207" t="str">
        <f>Seeds!AB185</f>
        <v>M2-NyO-21b-A-2</v>
      </c>
      <c r="B214" s="207" t="str">
        <f t="shared" ref="B214:C214" si="215">#REF!</f>
        <v>#REF!</v>
      </c>
      <c r="C214" s="207" t="str">
        <f t="shared" si="215"/>
        <v>#REF!</v>
      </c>
      <c r="D214" s="207" t="str">
        <f t="shared" si="4"/>
        <v>#REF!</v>
      </c>
    </row>
    <row r="215" ht="15.75" customHeight="1">
      <c r="A215" s="207" t="str">
        <f>Seeds!AB186</f>
        <v>M2-NyO-21b-A-3</v>
      </c>
      <c r="B215" s="207" t="str">
        <f t="shared" ref="B215:C215" si="216">#REF!</f>
        <v>#REF!</v>
      </c>
      <c r="C215" s="207" t="str">
        <f t="shared" si="216"/>
        <v>#REF!</v>
      </c>
      <c r="D215" s="207" t="str">
        <f t="shared" si="4"/>
        <v>#REF!</v>
      </c>
    </row>
    <row r="216" ht="15.75" customHeight="1">
      <c r="A216" s="207" t="str">
        <f>Seeds!AB187</f>
        <v>M2-NyO-21c-I-1</v>
      </c>
      <c r="B216" s="207" t="str">
        <f t="shared" ref="B216:C216" si="217">#REF!</f>
        <v>#REF!</v>
      </c>
      <c r="C216" s="207" t="str">
        <f t="shared" si="217"/>
        <v>#REF!</v>
      </c>
      <c r="D216" s="207" t="str">
        <f t="shared" si="4"/>
        <v>#REF!</v>
      </c>
    </row>
    <row r="217" ht="15.75" customHeight="1">
      <c r="A217" s="207" t="str">
        <f>Seeds!AB188</f>
        <v>M2-NyO-21c-E-1</v>
      </c>
      <c r="B217" s="207" t="str">
        <f t="shared" ref="B217:C217" si="218">#REF!</f>
        <v>#REF!</v>
      </c>
      <c r="C217" s="207" t="str">
        <f t="shared" si="218"/>
        <v>#REF!</v>
      </c>
      <c r="D217" s="207" t="str">
        <f t="shared" si="4"/>
        <v>#REF!</v>
      </c>
    </row>
    <row r="218" ht="15.75" customHeight="1">
      <c r="A218" s="207" t="str">
        <f>Seeds!AB189</f>
        <v>M2-NyO-21c-A-1</v>
      </c>
      <c r="B218" s="207" t="str">
        <f t="shared" ref="B218:C218" si="219">#REF!</f>
        <v>#REF!</v>
      </c>
      <c r="C218" s="207" t="str">
        <f t="shared" si="219"/>
        <v>#REF!</v>
      </c>
      <c r="D218" s="207" t="str">
        <f t="shared" si="4"/>
        <v>#REF!</v>
      </c>
    </row>
    <row r="219" ht="15.75" customHeight="1">
      <c r="A219" s="207" t="str">
        <f>Seeds!AB190</f>
        <v>M2-NyO-21c-A-2</v>
      </c>
      <c r="B219" s="207" t="str">
        <f t="shared" ref="B219:C219" si="220">#REF!</f>
        <v>#REF!</v>
      </c>
      <c r="C219" s="207" t="str">
        <f t="shared" si="220"/>
        <v>#REF!</v>
      </c>
      <c r="D219" s="207" t="str">
        <f t="shared" si="4"/>
        <v>#REF!</v>
      </c>
    </row>
    <row r="220" ht="15.75" customHeight="1">
      <c r="A220" s="207" t="str">
        <f>Seeds!AB191</f>
        <v>M2-NyO-21c-A-3</v>
      </c>
      <c r="B220" s="207" t="str">
        <f t="shared" ref="B220:C220" si="221">#REF!</f>
        <v>#REF!</v>
      </c>
      <c r="C220" s="207" t="str">
        <f t="shared" si="221"/>
        <v>#REF!</v>
      </c>
      <c r="D220" s="207" t="str">
        <f t="shared" si="4"/>
        <v>#REF!</v>
      </c>
    </row>
    <row r="221" ht="15.75" customHeight="1">
      <c r="A221" s="207" t="str">
        <f>Seeds!AB192</f>
        <v>M2-NyO-22a-I-1</v>
      </c>
      <c r="B221" s="207" t="str">
        <f t="shared" ref="B221:C221" si="222">#REF!</f>
        <v>#REF!</v>
      </c>
      <c r="C221" s="207" t="str">
        <f t="shared" si="222"/>
        <v>#REF!</v>
      </c>
      <c r="D221" s="207" t="str">
        <f t="shared" si="4"/>
        <v>#REF!</v>
      </c>
    </row>
    <row r="222" ht="15.75" customHeight="1">
      <c r="A222" s="207" t="str">
        <f t="shared" ref="A222:C222" si="223">#REF!</f>
        <v>#REF!</v>
      </c>
      <c r="B222" s="207" t="str">
        <f t="shared" si="223"/>
        <v>#REF!</v>
      </c>
      <c r="C222" s="207" t="str">
        <f t="shared" si="223"/>
        <v>#REF!</v>
      </c>
      <c r="D222" s="207" t="str">
        <f t="shared" si="4"/>
        <v>#REF!</v>
      </c>
    </row>
    <row r="223" ht="15.75" customHeight="1">
      <c r="A223" s="207" t="str">
        <f>Seeds!AB193</f>
        <v>M2-NyO-22a-E-1</v>
      </c>
      <c r="B223" s="207" t="str">
        <f t="shared" ref="B223:C223" si="224">#REF!</f>
        <v>#REF!</v>
      </c>
      <c r="C223" s="207" t="str">
        <f t="shared" si="224"/>
        <v>#REF!</v>
      </c>
      <c r="D223" s="207" t="str">
        <f t="shared" si="4"/>
        <v>#REF!</v>
      </c>
    </row>
    <row r="224" ht="15.75" customHeight="1">
      <c r="A224" s="207" t="str">
        <f t="shared" ref="A224:C224" si="225">#REF!</f>
        <v>#REF!</v>
      </c>
      <c r="B224" s="207" t="str">
        <f t="shared" si="225"/>
        <v>#REF!</v>
      </c>
      <c r="C224" s="207" t="str">
        <f t="shared" si="225"/>
        <v>#REF!</v>
      </c>
      <c r="D224" s="207" t="str">
        <f t="shared" si="4"/>
        <v>#REF!</v>
      </c>
    </row>
    <row r="225" ht="15.75" customHeight="1">
      <c r="A225" s="207" t="str">
        <f>Seeds!AB194</f>
        <v>M2-NyO-22a-A-1</v>
      </c>
      <c r="B225" s="207" t="str">
        <f t="shared" ref="B225:C225" si="226">#REF!</f>
        <v>#REF!</v>
      </c>
      <c r="C225" s="207" t="str">
        <f t="shared" si="226"/>
        <v>#REF!</v>
      </c>
      <c r="D225" s="207" t="str">
        <f t="shared" si="4"/>
        <v>#REF!</v>
      </c>
    </row>
    <row r="226" ht="15.75" customHeight="1">
      <c r="A226" s="207" t="str">
        <f>Seeds!AB195</f>
        <v>M2-NyO-22a-A-2</v>
      </c>
      <c r="B226" s="207" t="str">
        <f t="shared" ref="B226:C226" si="227">#REF!</f>
        <v>#REF!</v>
      </c>
      <c r="C226" s="207" t="str">
        <f t="shared" si="227"/>
        <v>#REF!</v>
      </c>
      <c r="D226" s="207" t="str">
        <f t="shared" si="4"/>
        <v>#REF!</v>
      </c>
    </row>
    <row r="227" ht="15.75" customHeight="1">
      <c r="A227" s="207" t="str">
        <f>Seeds!AB196</f>
        <v>M2-NyO-22a-A-3</v>
      </c>
      <c r="B227" s="207" t="str">
        <f t="shared" ref="B227:C227" si="228">#REF!</f>
        <v>#REF!</v>
      </c>
      <c r="C227" s="207" t="str">
        <f t="shared" si="228"/>
        <v>#REF!</v>
      </c>
      <c r="D227" s="207" t="str">
        <f t="shared" si="4"/>
        <v>#REF!</v>
      </c>
    </row>
    <row r="228" ht="15.75" customHeight="1">
      <c r="A228" s="207" t="str">
        <f>Seeds!AB197</f>
        <v>M2-NyO-22b-I-1</v>
      </c>
      <c r="B228" s="207" t="str">
        <f t="shared" ref="B228:C228" si="229">#REF!</f>
        <v>#REF!</v>
      </c>
      <c r="C228" s="207" t="str">
        <f t="shared" si="229"/>
        <v>#REF!</v>
      </c>
      <c r="D228" s="207" t="str">
        <f t="shared" si="4"/>
        <v>#REF!</v>
      </c>
    </row>
    <row r="229" ht="15.75" customHeight="1">
      <c r="A229" s="207" t="str">
        <f>Seeds!AB198</f>
        <v>M2-NyO-22b-E-1</v>
      </c>
      <c r="B229" s="207" t="str">
        <f t="shared" ref="B229:C229" si="230">#REF!</f>
        <v>#REF!</v>
      </c>
      <c r="C229" s="207" t="str">
        <f t="shared" si="230"/>
        <v>#REF!</v>
      </c>
      <c r="D229" s="207" t="str">
        <f t="shared" si="4"/>
        <v>#REF!</v>
      </c>
    </row>
    <row r="230" ht="15.75" customHeight="1">
      <c r="A230" s="207" t="str">
        <f>Seeds!AB199</f>
        <v>M2-NyO-22b-A-1</v>
      </c>
      <c r="B230" s="207" t="str">
        <f t="shared" ref="B230:C230" si="231">#REF!</f>
        <v>#REF!</v>
      </c>
      <c r="C230" s="207" t="str">
        <f t="shared" si="231"/>
        <v>#REF!</v>
      </c>
      <c r="D230" s="207" t="str">
        <f t="shared" si="4"/>
        <v>#REF!</v>
      </c>
    </row>
    <row r="231" ht="15.75" customHeight="1">
      <c r="A231" s="207" t="str">
        <f>Seeds!AB200</f>
        <v>M2-NyO-22b-A-2</v>
      </c>
      <c r="B231" s="207" t="str">
        <f t="shared" ref="B231:C231" si="232">#REF!</f>
        <v>#REF!</v>
      </c>
      <c r="C231" s="207" t="str">
        <f t="shared" si="232"/>
        <v>#REF!</v>
      </c>
      <c r="D231" s="207" t="str">
        <f t="shared" si="4"/>
        <v>#REF!</v>
      </c>
    </row>
    <row r="232" ht="15.75" customHeight="1">
      <c r="A232" s="207" t="str">
        <f>Seeds!AB201</f>
        <v>M2-NyO-22b-A-3</v>
      </c>
      <c r="B232" s="207" t="str">
        <f t="shared" ref="B232:C232" si="233">#REF!</f>
        <v>#REF!</v>
      </c>
      <c r="C232" s="207" t="str">
        <f t="shared" si="233"/>
        <v>#REF!</v>
      </c>
      <c r="D232" s="207" t="str">
        <f t="shared" si="4"/>
        <v>#REF!</v>
      </c>
    </row>
    <row r="233" ht="15.75" customHeight="1">
      <c r="A233" s="207" t="str">
        <f>Seeds!AB207</f>
        <v>M2-NyO-62a-I-1</v>
      </c>
      <c r="B233" s="207" t="str">
        <f t="shared" ref="B233:C233" si="234">#REF!</f>
        <v>#REF!</v>
      </c>
      <c r="C233" s="207" t="str">
        <f t="shared" si="234"/>
        <v>#REF!</v>
      </c>
      <c r="D233" s="207" t="str">
        <f t="shared" si="4"/>
        <v>#REF!</v>
      </c>
    </row>
    <row r="234" ht="15.75" customHeight="1">
      <c r="A234" s="207" t="str">
        <f>Seeds!AB208</f>
        <v>M2-NyO-62a-E-1</v>
      </c>
      <c r="B234" s="207" t="str">
        <f t="shared" ref="B234:C234" si="235">#REF!</f>
        <v>#REF!</v>
      </c>
      <c r="C234" s="207" t="str">
        <f t="shared" si="235"/>
        <v>#REF!</v>
      </c>
      <c r="D234" s="207" t="str">
        <f t="shared" si="4"/>
        <v>#REF!</v>
      </c>
    </row>
    <row r="235" ht="15.75" customHeight="1">
      <c r="A235" s="207" t="str">
        <f>Seeds!AB209</f>
        <v>M2-NyO-62a-A-1</v>
      </c>
      <c r="B235" s="207" t="str">
        <f t="shared" ref="B235:C235" si="236">#REF!</f>
        <v>#REF!</v>
      </c>
      <c r="C235" s="207" t="str">
        <f t="shared" si="236"/>
        <v>#REF!</v>
      </c>
      <c r="D235" s="207" t="str">
        <f t="shared" si="4"/>
        <v>#REF!</v>
      </c>
    </row>
    <row r="236" ht="15.75" customHeight="1">
      <c r="A236" s="207" t="str">
        <f>Seeds!AB210</f>
        <v>M2-NyO-62a-A-2</v>
      </c>
      <c r="B236" s="207" t="str">
        <f t="shared" ref="B236:C236" si="237">#REF!</f>
        <v>#REF!</v>
      </c>
      <c r="C236" s="207" t="str">
        <f t="shared" si="237"/>
        <v>#REF!</v>
      </c>
      <c r="D236" s="207" t="str">
        <f t="shared" si="4"/>
        <v>#REF!</v>
      </c>
    </row>
    <row r="237" ht="15.75" customHeight="1">
      <c r="A237" s="207" t="str">
        <f>Seeds!AB211</f>
        <v>M2-NyO-62a-A-3</v>
      </c>
      <c r="B237" s="207" t="str">
        <f t="shared" ref="B237:C237" si="238">#REF!</f>
        <v>#REF!</v>
      </c>
      <c r="C237" s="207" t="str">
        <f t="shared" si="238"/>
        <v>#REF!</v>
      </c>
      <c r="D237" s="207" t="str">
        <f t="shared" si="4"/>
        <v>#REF!</v>
      </c>
    </row>
    <row r="238" ht="15.75" customHeight="1">
      <c r="A238" s="207" t="str">
        <f>Seeds!AB212</f>
        <v>M2-NyO-66a-I-1</v>
      </c>
      <c r="B238" s="207" t="str">
        <f t="shared" ref="B238:C238" si="239">#REF!</f>
        <v>#REF!</v>
      </c>
      <c r="C238" s="207" t="str">
        <f t="shared" si="239"/>
        <v>#REF!</v>
      </c>
      <c r="D238" s="207" t="str">
        <f t="shared" si="4"/>
        <v>#REF!</v>
      </c>
    </row>
    <row r="239" ht="15.75" customHeight="1">
      <c r="A239" s="207" t="str">
        <f>Seeds!AB213</f>
        <v>M2-NyO-66a-E-1</v>
      </c>
      <c r="B239" s="207" t="str">
        <f t="shared" ref="B239:C239" si="240">#REF!</f>
        <v>#REF!</v>
      </c>
      <c r="C239" s="207" t="str">
        <f t="shared" si="240"/>
        <v>#REF!</v>
      </c>
      <c r="D239" s="207" t="str">
        <f t="shared" si="4"/>
        <v>#REF!</v>
      </c>
    </row>
    <row r="240" ht="15.75" customHeight="1">
      <c r="A240" s="207" t="str">
        <f>Seeds!AB214</f>
        <v>M2-NyO-66a-A-1</v>
      </c>
      <c r="B240" s="207" t="str">
        <f t="shared" ref="B240:C240" si="241">#REF!</f>
        <v>#REF!</v>
      </c>
      <c r="C240" s="207" t="str">
        <f t="shared" si="241"/>
        <v>#REF!</v>
      </c>
      <c r="D240" s="207" t="str">
        <f t="shared" si="4"/>
        <v>#REF!</v>
      </c>
    </row>
    <row r="241" ht="15.75" customHeight="1">
      <c r="A241" s="207" t="str">
        <f>Seeds!AB215</f>
        <v>M2-NyO-66a-A-2</v>
      </c>
      <c r="B241" s="207" t="str">
        <f t="shared" ref="B241:C241" si="242">#REF!</f>
        <v>#REF!</v>
      </c>
      <c r="C241" s="207" t="str">
        <f t="shared" si="242"/>
        <v>#REF!</v>
      </c>
      <c r="D241" s="207" t="str">
        <f t="shared" si="4"/>
        <v>#REF!</v>
      </c>
    </row>
    <row r="242" ht="15.75" customHeight="1">
      <c r="A242" s="207" t="str">
        <f>Seeds!AB216</f>
        <v>M2-NyO-66a-A-3</v>
      </c>
      <c r="B242" s="207" t="str">
        <f t="shared" ref="B242:C242" si="243">#REF!</f>
        <v>#REF!</v>
      </c>
      <c r="C242" s="207" t="str">
        <f t="shared" si="243"/>
        <v>#REF!</v>
      </c>
      <c r="D242" s="207" t="str">
        <f t="shared" si="4"/>
        <v>#REF!</v>
      </c>
    </row>
    <row r="243" ht="15.75" customHeight="1">
      <c r="A243" s="207" t="str">
        <f t="shared" ref="A243:C243" si="244">#REF!</f>
        <v>#REF!</v>
      </c>
      <c r="B243" s="207" t="str">
        <f t="shared" si="244"/>
        <v>#REF!</v>
      </c>
      <c r="C243" s="207" t="str">
        <f t="shared" si="244"/>
        <v>#REF!</v>
      </c>
      <c r="D243" s="207" t="str">
        <f t="shared" si="4"/>
        <v>#REF!</v>
      </c>
    </row>
    <row r="244" ht="15.75" customHeight="1">
      <c r="A244" s="207" t="str">
        <f t="shared" ref="A244:C244" si="245">#REF!</f>
        <v>#REF!</v>
      </c>
      <c r="B244" s="207" t="str">
        <f t="shared" si="245"/>
        <v>#REF!</v>
      </c>
      <c r="C244" s="207" t="str">
        <f t="shared" si="245"/>
        <v>#REF!</v>
      </c>
      <c r="D244" s="207" t="str">
        <f t="shared" si="4"/>
        <v>#REF!</v>
      </c>
    </row>
    <row r="245" ht="15.75" customHeight="1">
      <c r="A245" s="207" t="str">
        <f t="shared" ref="A245:C245" si="246">#REF!</f>
        <v>#REF!</v>
      </c>
      <c r="B245" s="207" t="str">
        <f t="shared" si="246"/>
        <v>#REF!</v>
      </c>
      <c r="C245" s="207" t="str">
        <f t="shared" si="246"/>
        <v>#REF!</v>
      </c>
      <c r="D245" s="207" t="str">
        <f t="shared" si="4"/>
        <v>#REF!</v>
      </c>
    </row>
    <row r="246" ht="15.75" customHeight="1">
      <c r="A246" s="207" t="str">
        <f t="shared" ref="A246:C246" si="247">#REF!</f>
        <v>#REF!</v>
      </c>
      <c r="B246" s="207" t="str">
        <f t="shared" si="247"/>
        <v>#REF!</v>
      </c>
      <c r="C246" s="207" t="str">
        <f t="shared" si="247"/>
        <v>#REF!</v>
      </c>
      <c r="D246" s="207" t="str">
        <f t="shared" si="4"/>
        <v>#REF!</v>
      </c>
    </row>
    <row r="247" ht="15.75" customHeight="1">
      <c r="A247" s="207" t="str">
        <f t="shared" ref="A247:C247" si="248">#REF!</f>
        <v>#REF!</v>
      </c>
      <c r="B247" s="207" t="str">
        <f t="shared" si="248"/>
        <v>#REF!</v>
      </c>
      <c r="C247" s="207" t="str">
        <f t="shared" si="248"/>
        <v>#REF!</v>
      </c>
      <c r="D247" s="207" t="str">
        <f t="shared" si="4"/>
        <v>#REF!</v>
      </c>
    </row>
    <row r="248" ht="15.75" customHeight="1">
      <c r="A248" s="207" t="str">
        <f t="shared" ref="A248:C248" si="249">#REF!</f>
        <v>#REF!</v>
      </c>
      <c r="B248" s="207" t="str">
        <f t="shared" si="249"/>
        <v>#REF!</v>
      </c>
      <c r="C248" s="207" t="str">
        <f t="shared" si="249"/>
        <v>#REF!</v>
      </c>
      <c r="D248" s="207" t="str">
        <f t="shared" si="4"/>
        <v>#REF!</v>
      </c>
    </row>
    <row r="249" ht="15.75" customHeight="1">
      <c r="A249" s="207" t="str">
        <f>Seeds!AB217</f>
        <v>M2-NyO-25a-I-1</v>
      </c>
      <c r="B249" s="207" t="str">
        <f t="shared" ref="B249:C249" si="250">#REF!</f>
        <v>#REF!</v>
      </c>
      <c r="C249" s="207" t="str">
        <f t="shared" si="250"/>
        <v>#REF!</v>
      </c>
      <c r="D249" s="207" t="str">
        <f t="shared" si="4"/>
        <v>#REF!</v>
      </c>
    </row>
    <row r="250" ht="15.75" customHeight="1">
      <c r="A250" s="207" t="str">
        <f>Seeds!AB218</f>
        <v>M2-NyO-25a-E-1</v>
      </c>
      <c r="B250" s="207" t="str">
        <f t="shared" ref="B250:C250" si="251">#REF!</f>
        <v>#REF!</v>
      </c>
      <c r="C250" s="207" t="str">
        <f t="shared" si="251"/>
        <v>#REF!</v>
      </c>
      <c r="D250" s="207" t="str">
        <f t="shared" si="4"/>
        <v>#REF!</v>
      </c>
    </row>
    <row r="251" ht="15.75" customHeight="1">
      <c r="A251" s="207" t="str">
        <f>Seeds!AB219</f>
        <v>M2-NyO-55a-I-1</v>
      </c>
      <c r="B251" s="207" t="str">
        <f t="shared" ref="B251:C251" si="252">#REF!</f>
        <v>#REF!</v>
      </c>
      <c r="C251" s="207" t="str">
        <f t="shared" si="252"/>
        <v>#REF!</v>
      </c>
      <c r="D251" s="207" t="str">
        <f t="shared" si="4"/>
        <v>#REF!</v>
      </c>
    </row>
    <row r="252" ht="15.75" customHeight="1">
      <c r="A252" s="207" t="str">
        <f>Seeds!AB220</f>
        <v>M2-NyO-55a-E-1</v>
      </c>
      <c r="B252" s="207" t="str">
        <f t="shared" ref="B252:C252" si="253">#REF!</f>
        <v>#REF!</v>
      </c>
      <c r="C252" s="207" t="str">
        <f t="shared" si="253"/>
        <v>#REF!</v>
      </c>
      <c r="D252" s="207" t="str">
        <f t="shared" si="4"/>
        <v>#REF!</v>
      </c>
    </row>
    <row r="253" ht="15.75" customHeight="1">
      <c r="A253" s="207" t="str">
        <f t="shared" ref="A253:C253" si="254">#REF!</f>
        <v>#REF!</v>
      </c>
      <c r="B253" s="207" t="str">
        <f t="shared" si="254"/>
        <v>#REF!</v>
      </c>
      <c r="C253" s="207" t="str">
        <f t="shared" si="254"/>
        <v>#REF!</v>
      </c>
      <c r="D253" s="207" t="str">
        <f t="shared" si="4"/>
        <v>#REF!</v>
      </c>
    </row>
    <row r="254" ht="15.75" customHeight="1">
      <c r="A254" s="207" t="str">
        <f t="shared" ref="A254:C254" si="255">#REF!</f>
        <v>#REF!</v>
      </c>
      <c r="B254" s="207" t="str">
        <f t="shared" si="255"/>
        <v>#REF!</v>
      </c>
      <c r="C254" s="207" t="str">
        <f t="shared" si="255"/>
        <v>#REF!</v>
      </c>
      <c r="D254" s="207" t="str">
        <f t="shared" si="4"/>
        <v>#REF!</v>
      </c>
    </row>
    <row r="255" ht="15.75" customHeight="1">
      <c r="A255" s="207" t="str">
        <f t="shared" ref="A255:C255" si="256">#REF!</f>
        <v>#REF!</v>
      </c>
      <c r="B255" s="207" t="str">
        <f t="shared" si="256"/>
        <v>#REF!</v>
      </c>
      <c r="C255" s="207" t="str">
        <f t="shared" si="256"/>
        <v>#REF!</v>
      </c>
      <c r="D255" s="207" t="str">
        <f t="shared" si="4"/>
        <v>#REF!</v>
      </c>
    </row>
    <row r="256" ht="15.75" customHeight="1">
      <c r="A256" s="207" t="str">
        <f t="shared" ref="A256:C256" si="257">#REF!</f>
        <v>#REF!</v>
      </c>
      <c r="B256" s="207" t="str">
        <f t="shared" si="257"/>
        <v>#REF!</v>
      </c>
      <c r="C256" s="207" t="str">
        <f t="shared" si="257"/>
        <v>#REF!</v>
      </c>
      <c r="D256" s="207" t="str">
        <f t="shared" si="4"/>
        <v>#REF!</v>
      </c>
    </row>
    <row r="257" ht="15.75" customHeight="1">
      <c r="A257" s="207" t="str">
        <f>Seeds!AB221</f>
        <v>M2-NyO-26a-I-1</v>
      </c>
      <c r="B257" s="207" t="str">
        <f t="shared" ref="B257:C257" si="258">#REF!</f>
        <v>#REF!</v>
      </c>
      <c r="C257" s="207" t="str">
        <f t="shared" si="258"/>
        <v>#REF!</v>
      </c>
      <c r="D257" s="207" t="str">
        <f t="shared" si="4"/>
        <v>#REF!</v>
      </c>
    </row>
    <row r="258" ht="15.75" customHeight="1">
      <c r="A258" s="207" t="str">
        <f>Seeds!AB222</f>
        <v>M2-NyO-26a-E-1</v>
      </c>
      <c r="B258" s="207" t="str">
        <f t="shared" ref="B258:C258" si="259">#REF!</f>
        <v>#REF!</v>
      </c>
      <c r="C258" s="207" t="str">
        <f t="shared" si="259"/>
        <v>#REF!</v>
      </c>
      <c r="D258" s="207" t="str">
        <f t="shared" si="4"/>
        <v>#REF!</v>
      </c>
    </row>
    <row r="259" ht="15.75" customHeight="1">
      <c r="A259" s="207" t="str">
        <f>Seeds!AB223</f>
        <v>M2-NyO-26b-I-1</v>
      </c>
      <c r="B259" s="207" t="str">
        <f t="shared" ref="B259:C259" si="260">#REF!</f>
        <v>#REF!</v>
      </c>
      <c r="C259" s="207" t="str">
        <f t="shared" si="260"/>
        <v>#REF!</v>
      </c>
      <c r="D259" s="207" t="str">
        <f t="shared" si="4"/>
        <v>#REF!</v>
      </c>
    </row>
    <row r="260" ht="15.75" customHeight="1">
      <c r="A260" s="207" t="str">
        <f>Seeds!AB224</f>
        <v>M2-NyO-26b-E-1</v>
      </c>
      <c r="B260" s="207" t="str">
        <f t="shared" ref="B260:C260" si="261">#REF!</f>
        <v>#REF!</v>
      </c>
      <c r="C260" s="207" t="str">
        <f t="shared" si="261"/>
        <v>#REF!</v>
      </c>
      <c r="D260" s="207" t="str">
        <f t="shared" si="4"/>
        <v>#REF!</v>
      </c>
    </row>
    <row r="261" ht="15.75" customHeight="1">
      <c r="A261" s="207" t="str">
        <f>Seeds!AB225</f>
        <v>M2-NyO-67a-I-1</v>
      </c>
      <c r="B261" s="207" t="str">
        <f t="shared" ref="B261:C261" si="262">#REF!</f>
        <v>#REF!</v>
      </c>
      <c r="C261" s="207" t="str">
        <f t="shared" si="262"/>
        <v>#REF!</v>
      </c>
      <c r="D261" s="207" t="str">
        <f t="shared" si="4"/>
        <v>#REF!</v>
      </c>
    </row>
    <row r="262" ht="15.75" customHeight="1">
      <c r="A262" s="207" t="str">
        <f>Seeds!AB226</f>
        <v>M2-NyO-67a-I-2</v>
      </c>
      <c r="B262" s="207" t="str">
        <f t="shared" ref="B262:C262" si="263">#REF!</f>
        <v>#REF!</v>
      </c>
      <c r="C262" s="207" t="str">
        <f t="shared" si="263"/>
        <v>#REF!</v>
      </c>
      <c r="D262" s="207" t="str">
        <f t="shared" si="4"/>
        <v>#REF!</v>
      </c>
    </row>
    <row r="263" ht="15.75" customHeight="1">
      <c r="A263" s="207" t="str">
        <f>Seeds!AB227</f>
        <v>M2-NyO-67a-E-1</v>
      </c>
      <c r="B263" s="207" t="str">
        <f t="shared" ref="B263:C263" si="264">#REF!</f>
        <v>#REF!</v>
      </c>
      <c r="C263" s="207" t="str">
        <f t="shared" si="264"/>
        <v>#REF!</v>
      </c>
      <c r="D263" s="207" t="str">
        <f t="shared" si="4"/>
        <v>#REF!</v>
      </c>
    </row>
    <row r="264" ht="15.75" customHeight="1">
      <c r="A264" s="207" t="str">
        <f>Seeds!AB228</f>
        <v>M2-NyO-67a-E-2</v>
      </c>
      <c r="B264" s="207" t="str">
        <f t="shared" ref="B264:C264" si="265">#REF!</f>
        <v>#REF!</v>
      </c>
      <c r="C264" s="207" t="str">
        <f t="shared" si="265"/>
        <v>#REF!</v>
      </c>
      <c r="D264" s="207" t="str">
        <f t="shared" si="4"/>
        <v>#REF!</v>
      </c>
    </row>
    <row r="265" ht="15.75" customHeight="1">
      <c r="A265" s="207" t="str">
        <f>Seeds!AB229</f>
        <v>M2-NyO-67b-I-1</v>
      </c>
      <c r="B265" s="207" t="str">
        <f t="shared" ref="B265:C265" si="266">#REF!</f>
        <v>#REF!</v>
      </c>
      <c r="C265" s="207" t="str">
        <f t="shared" si="266"/>
        <v>#REF!</v>
      </c>
      <c r="D265" s="207" t="str">
        <f t="shared" si="4"/>
        <v>#REF!</v>
      </c>
    </row>
    <row r="266" ht="15.75" customHeight="1">
      <c r="A266" s="207" t="str">
        <f>Seeds!AB230</f>
        <v>M2-NyO-67b-I-2</v>
      </c>
      <c r="B266" s="207" t="str">
        <f t="shared" ref="B266:C266" si="267">#REF!</f>
        <v>#REF!</v>
      </c>
      <c r="C266" s="207" t="str">
        <f t="shared" si="267"/>
        <v>#REF!</v>
      </c>
      <c r="D266" s="207" t="str">
        <f t="shared" si="4"/>
        <v>#REF!</v>
      </c>
    </row>
    <row r="267" ht="15.75" customHeight="1">
      <c r="A267" s="207" t="str">
        <f>Seeds!AB231</f>
        <v>M2-NyO-67b-E-1</v>
      </c>
      <c r="B267" s="207" t="str">
        <f t="shared" ref="B267:C267" si="268">#REF!</f>
        <v>#REF!</v>
      </c>
      <c r="C267" s="207" t="str">
        <f t="shared" si="268"/>
        <v>#REF!</v>
      </c>
      <c r="D267" s="207" t="str">
        <f t="shared" si="4"/>
        <v>#REF!</v>
      </c>
    </row>
    <row r="268" ht="15.75" customHeight="1">
      <c r="A268" s="207" t="str">
        <f>Seeds!AB232</f>
        <v>M2-NyO-67b-E-2</v>
      </c>
      <c r="B268" s="207" t="str">
        <f t="shared" ref="B268:C268" si="269">#REF!</f>
        <v>#REF!</v>
      </c>
      <c r="C268" s="207" t="str">
        <f t="shared" si="269"/>
        <v>#REF!</v>
      </c>
      <c r="D268" s="207" t="str">
        <f t="shared" si="4"/>
        <v>#REF!</v>
      </c>
    </row>
    <row r="269" ht="15.75" customHeight="1">
      <c r="A269" s="207" t="str">
        <f>Seeds!AB233</f>
        <v>M2-NyO-64a-I-1</v>
      </c>
      <c r="B269" s="207" t="str">
        <f t="shared" ref="B269:C269" si="270">#REF!</f>
        <v>#REF!</v>
      </c>
      <c r="C269" s="207" t="str">
        <f t="shared" si="270"/>
        <v>#REF!</v>
      </c>
      <c r="D269" s="207" t="str">
        <f t="shared" si="4"/>
        <v>#REF!</v>
      </c>
    </row>
    <row r="270" ht="15.75" customHeight="1">
      <c r="A270" s="207" t="str">
        <f>Seeds!AB234</f>
        <v>M2-NyO-64a-E-1</v>
      </c>
      <c r="B270" s="207" t="str">
        <f t="shared" ref="B270:C270" si="271">#REF!</f>
        <v>#REF!</v>
      </c>
      <c r="C270" s="207" t="str">
        <f t="shared" si="271"/>
        <v>#REF!</v>
      </c>
      <c r="D270" s="207" t="str">
        <f t="shared" si="4"/>
        <v>#REF!</v>
      </c>
    </row>
    <row r="271" ht="15.75" customHeight="1">
      <c r="A271" s="207" t="str">
        <f>Seeds!AB235</f>
        <v>M2-NyO-64a-A-1</v>
      </c>
      <c r="B271" s="207" t="str">
        <f t="shared" ref="B271:C271" si="272">#REF!</f>
        <v>#REF!</v>
      </c>
      <c r="C271" s="207" t="str">
        <f t="shared" si="272"/>
        <v>#REF!</v>
      </c>
      <c r="D271" s="207" t="str">
        <f t="shared" si="4"/>
        <v>#REF!</v>
      </c>
    </row>
    <row r="272" ht="15.75" customHeight="1">
      <c r="A272" s="207" t="str">
        <f>Seeds!AB236</f>
        <v>M2-NyO-64a-A-2</v>
      </c>
      <c r="B272" s="207" t="str">
        <f t="shared" ref="B272:C272" si="273">#REF!</f>
        <v>#REF!</v>
      </c>
      <c r="C272" s="207" t="str">
        <f t="shared" si="273"/>
        <v>#REF!</v>
      </c>
      <c r="D272" s="207" t="str">
        <f t="shared" si="4"/>
        <v>#REF!</v>
      </c>
    </row>
    <row r="273" ht="15.75" customHeight="1">
      <c r="A273" s="207" t="str">
        <f>Seeds!AB237</f>
        <v>M2-NyO-64a-A-3</v>
      </c>
      <c r="B273" s="207" t="str">
        <f t="shared" ref="B273:C273" si="274">#REF!</f>
        <v>#REF!</v>
      </c>
      <c r="C273" s="207" t="str">
        <f t="shared" si="274"/>
        <v>#REF!</v>
      </c>
      <c r="D273" s="207" t="str">
        <f t="shared" si="4"/>
        <v>#REF!</v>
      </c>
    </row>
    <row r="274" ht="15.75" customHeight="1">
      <c r="A274" s="207" t="str">
        <f>Seeds!AB238</f>
        <v>M2-NyO-27a-I-1</v>
      </c>
      <c r="B274" s="207" t="str">
        <f t="shared" ref="B274:C274" si="275">#REF!</f>
        <v>#REF!</v>
      </c>
      <c r="C274" s="207" t="str">
        <f t="shared" si="275"/>
        <v>#REF!</v>
      </c>
      <c r="D274" s="207" t="str">
        <f t="shared" si="4"/>
        <v>#REF!</v>
      </c>
    </row>
    <row r="275" ht="15.75" customHeight="1">
      <c r="A275" s="207" t="str">
        <f>Seeds!AB239</f>
        <v>M2-NyO-27a-I-2</v>
      </c>
      <c r="B275" s="207" t="str">
        <f t="shared" ref="B275:C275" si="276">#REF!</f>
        <v>#REF!</v>
      </c>
      <c r="C275" s="207" t="str">
        <f t="shared" si="276"/>
        <v>#REF!</v>
      </c>
      <c r="D275" s="207" t="str">
        <f t="shared" si="4"/>
        <v>#REF!</v>
      </c>
    </row>
    <row r="276" ht="15.75" customHeight="1">
      <c r="A276" s="207" t="str">
        <f>Seeds!AB240</f>
        <v>M2-NyO-27a-I-3</v>
      </c>
      <c r="B276" s="207" t="str">
        <f t="shared" ref="B276:C276" si="277">#REF!</f>
        <v>#REF!</v>
      </c>
      <c r="C276" s="207" t="str">
        <f t="shared" si="277"/>
        <v>#REF!</v>
      </c>
      <c r="D276" s="207" t="str">
        <f t="shared" si="4"/>
        <v>#REF!</v>
      </c>
    </row>
    <row r="277" ht="15.75" customHeight="1">
      <c r="A277" s="207" t="str">
        <f>Seeds!AB241</f>
        <v>M2-NyO-27a-E-1</v>
      </c>
      <c r="B277" s="207" t="str">
        <f t="shared" ref="B277:C277" si="278">#REF!</f>
        <v>#REF!</v>
      </c>
      <c r="C277" s="207" t="str">
        <f t="shared" si="278"/>
        <v>#REF!</v>
      </c>
      <c r="D277" s="207" t="str">
        <f t="shared" si="4"/>
        <v>#REF!</v>
      </c>
    </row>
    <row r="278" ht="15.75" customHeight="1">
      <c r="A278" s="207" t="str">
        <f>Seeds!AB242</f>
        <v>M2-NyO-27a-E-2</v>
      </c>
      <c r="B278" s="207" t="str">
        <f t="shared" ref="B278:C278" si="279">#REF!</f>
        <v>#REF!</v>
      </c>
      <c r="C278" s="207" t="str">
        <f t="shared" si="279"/>
        <v>#REF!</v>
      </c>
      <c r="D278" s="207" t="str">
        <f t="shared" si="4"/>
        <v>#REF!</v>
      </c>
    </row>
    <row r="279" ht="15.75" customHeight="1">
      <c r="A279" s="207" t="str">
        <f>Seeds!AB243</f>
        <v>M2-NyO-27a-E-3</v>
      </c>
      <c r="B279" s="207" t="str">
        <f t="shared" ref="B279:C279" si="280">#REF!</f>
        <v>#REF!</v>
      </c>
      <c r="C279" s="207" t="str">
        <f t="shared" si="280"/>
        <v>#REF!</v>
      </c>
      <c r="D279" s="207" t="str">
        <f t="shared" si="4"/>
        <v>#REF!</v>
      </c>
    </row>
    <row r="280" ht="15.75" customHeight="1">
      <c r="A280" s="207" t="str">
        <f>Seeds!AB244</f>
        <v>M2-NyO-27b-I-1</v>
      </c>
      <c r="B280" s="207" t="str">
        <f t="shared" ref="B280:C280" si="281">#REF!</f>
        <v>#REF!</v>
      </c>
      <c r="C280" s="207" t="str">
        <f t="shared" si="281"/>
        <v>#REF!</v>
      </c>
      <c r="D280" s="207" t="str">
        <f t="shared" si="4"/>
        <v>#REF!</v>
      </c>
    </row>
    <row r="281" ht="15.75" customHeight="1">
      <c r="A281" s="207" t="str">
        <f>Seeds!AB245</f>
        <v>M2-NyO-27b-E-1</v>
      </c>
      <c r="B281" s="207" t="str">
        <f t="shared" ref="B281:C281" si="282">#REF!</f>
        <v>#REF!</v>
      </c>
      <c r="C281" s="207" t="str">
        <f t="shared" si="282"/>
        <v>#REF!</v>
      </c>
      <c r="D281" s="207" t="str">
        <f t="shared" si="4"/>
        <v>#REF!</v>
      </c>
    </row>
    <row r="282" ht="15.75" customHeight="1">
      <c r="A282" s="207" t="str">
        <f>Seeds!AB246</f>
        <v>M2-NyO-27b-A-1</v>
      </c>
      <c r="B282" s="207" t="str">
        <f t="shared" ref="B282:C282" si="283">#REF!</f>
        <v>#REF!</v>
      </c>
      <c r="C282" s="207" t="str">
        <f t="shared" si="283"/>
        <v>#REF!</v>
      </c>
      <c r="D282" s="207" t="str">
        <f t="shared" si="4"/>
        <v>#REF!</v>
      </c>
    </row>
    <row r="283" ht="15.75" customHeight="1">
      <c r="A283" s="207" t="str">
        <f>Seeds!AB247</f>
        <v>M2-NyO-27b-A-2</v>
      </c>
      <c r="B283" s="207" t="str">
        <f t="shared" ref="B283:C283" si="284">#REF!</f>
        <v>#REF!</v>
      </c>
      <c r="C283" s="207" t="str">
        <f t="shared" si="284"/>
        <v>#REF!</v>
      </c>
      <c r="D283" s="207" t="str">
        <f t="shared" si="4"/>
        <v>#REF!</v>
      </c>
    </row>
    <row r="284" ht="15.75" customHeight="1">
      <c r="A284" s="207" t="str">
        <f>Seeds!AB248</f>
        <v>M2-NyO-27b-A-3</v>
      </c>
      <c r="B284" s="207" t="str">
        <f t="shared" ref="B284:C284" si="285">#REF!</f>
        <v>#REF!</v>
      </c>
      <c r="C284" s="207" t="str">
        <f t="shared" si="285"/>
        <v>#REF!</v>
      </c>
      <c r="D284" s="207" t="str">
        <f t="shared" si="4"/>
        <v>#REF!</v>
      </c>
    </row>
    <row r="285" ht="15.75" customHeight="1">
      <c r="A285" s="207" t="str">
        <f>Seeds!AB249</f>
        <v>M2-NyO-27c-I-1</v>
      </c>
      <c r="B285" s="207" t="str">
        <f t="shared" ref="B285:C285" si="286">#REF!</f>
        <v>#REF!</v>
      </c>
      <c r="C285" s="207" t="str">
        <f t="shared" si="286"/>
        <v>#REF!</v>
      </c>
      <c r="D285" s="207" t="str">
        <f t="shared" si="4"/>
        <v>#REF!</v>
      </c>
    </row>
    <row r="286" ht="15.75" customHeight="1">
      <c r="A286" s="207" t="str">
        <f>Seeds!AB250</f>
        <v>M2-NyO-27c-E-1</v>
      </c>
      <c r="B286" s="207" t="str">
        <f t="shared" ref="B286:C286" si="287">#REF!</f>
        <v>#REF!</v>
      </c>
      <c r="C286" s="207" t="str">
        <f t="shared" si="287"/>
        <v>#REF!</v>
      </c>
      <c r="D286" s="207" t="str">
        <f t="shared" si="4"/>
        <v>#REF!</v>
      </c>
    </row>
    <row r="287" ht="15.75" customHeight="1">
      <c r="A287" s="207" t="str">
        <f>Seeds!AB251</f>
        <v>M2-NyO-27c-A-1</v>
      </c>
      <c r="B287" s="207" t="str">
        <f t="shared" ref="B287:C287" si="288">#REF!</f>
        <v>#REF!</v>
      </c>
      <c r="C287" s="207" t="str">
        <f t="shared" si="288"/>
        <v>#REF!</v>
      </c>
      <c r="D287" s="207" t="str">
        <f t="shared" si="4"/>
        <v>#REF!</v>
      </c>
    </row>
    <row r="288" ht="15.75" customHeight="1">
      <c r="A288" s="207" t="str">
        <f>Seeds!AB252</f>
        <v>M2-NyO-27c-A-2</v>
      </c>
      <c r="B288" s="207" t="str">
        <f t="shared" ref="B288:C288" si="289">#REF!</f>
        <v>#REF!</v>
      </c>
      <c r="C288" s="207" t="str">
        <f t="shared" si="289"/>
        <v>#REF!</v>
      </c>
      <c r="D288" s="207" t="str">
        <f t="shared" si="4"/>
        <v>#REF!</v>
      </c>
    </row>
    <row r="289" ht="15.75" customHeight="1">
      <c r="A289" s="207" t="str">
        <f>Seeds!AB253</f>
        <v>M2-NyO-27c-A-3</v>
      </c>
      <c r="B289" s="207" t="str">
        <f t="shared" ref="B289:C289" si="290">#REF!</f>
        <v>#REF!</v>
      </c>
      <c r="C289" s="207" t="str">
        <f t="shared" si="290"/>
        <v>#REF!</v>
      </c>
      <c r="D289" s="207" t="str">
        <f t="shared" si="4"/>
        <v>#REF!</v>
      </c>
    </row>
    <row r="290" ht="15.75" customHeight="1">
      <c r="A290" s="207" t="str">
        <f>Seeds!AB254</f>
        <v>M2-NyO-28a-I-1</v>
      </c>
      <c r="B290" s="207" t="str">
        <f t="shared" ref="B290:C290" si="291">#REF!</f>
        <v>#REF!</v>
      </c>
      <c r="C290" s="207" t="str">
        <f t="shared" si="291"/>
        <v>#REF!</v>
      </c>
      <c r="D290" s="207" t="str">
        <f t="shared" si="4"/>
        <v>#REF!</v>
      </c>
    </row>
    <row r="291" ht="15.75" customHeight="1">
      <c r="A291" s="207" t="str">
        <f>Seeds!AB255</f>
        <v>M2-NyO-28a-E-1</v>
      </c>
      <c r="B291" s="207" t="str">
        <f t="shared" ref="B291:C291" si="292">#REF!</f>
        <v>#REF!</v>
      </c>
      <c r="C291" s="207" t="str">
        <f t="shared" si="292"/>
        <v>#REF!</v>
      </c>
      <c r="D291" s="207" t="str">
        <f t="shared" si="4"/>
        <v>#REF!</v>
      </c>
    </row>
    <row r="292" ht="15.75" customHeight="1">
      <c r="A292" s="207" t="str">
        <f>Seeds!AB256</f>
        <v>M2-NyO-28a-A-1</v>
      </c>
      <c r="B292" s="207" t="str">
        <f t="shared" ref="B292:C292" si="293">#REF!</f>
        <v>#REF!</v>
      </c>
      <c r="C292" s="207" t="str">
        <f t="shared" si="293"/>
        <v>#REF!</v>
      </c>
      <c r="D292" s="207" t="str">
        <f t="shared" si="4"/>
        <v>#REF!</v>
      </c>
    </row>
    <row r="293" ht="15.75" customHeight="1">
      <c r="A293" s="207" t="str">
        <f>Seeds!AB257</f>
        <v>M2-NyO-28a-A-2</v>
      </c>
      <c r="B293" s="207" t="str">
        <f t="shared" ref="B293:C293" si="294">#REF!</f>
        <v>#REF!</v>
      </c>
      <c r="C293" s="207" t="str">
        <f t="shared" si="294"/>
        <v>#REF!</v>
      </c>
      <c r="D293" s="207" t="str">
        <f t="shared" si="4"/>
        <v>#REF!</v>
      </c>
    </row>
    <row r="294" ht="15.75" customHeight="1">
      <c r="A294" s="207" t="str">
        <f>Seeds!AB258</f>
        <v>M2-NyO-28a-A-3</v>
      </c>
      <c r="B294" s="207" t="str">
        <f t="shared" ref="B294:C294" si="295">#REF!</f>
        <v>#REF!</v>
      </c>
      <c r="C294" s="207" t="str">
        <f t="shared" si="295"/>
        <v>#REF!</v>
      </c>
      <c r="D294" s="207" t="str">
        <f t="shared" si="4"/>
        <v>#REF!</v>
      </c>
    </row>
    <row r="295" ht="15.75" customHeight="1">
      <c r="A295" s="207" t="str">
        <f>Seeds!AB259</f>
        <v>M2-NyO-28b-I-1</v>
      </c>
      <c r="B295" s="207" t="str">
        <f t="shared" ref="B295:C295" si="296">#REF!</f>
        <v>#REF!</v>
      </c>
      <c r="C295" s="207" t="str">
        <f t="shared" si="296"/>
        <v>#REF!</v>
      </c>
      <c r="D295" s="207" t="str">
        <f t="shared" si="4"/>
        <v>#REF!</v>
      </c>
    </row>
    <row r="296" ht="15.75" customHeight="1">
      <c r="A296" s="207" t="str">
        <f>Seeds!AB260</f>
        <v>M2-NyO-28b-E-1</v>
      </c>
      <c r="B296" s="207" t="str">
        <f t="shared" ref="B296:C296" si="297">#REF!</f>
        <v>#REF!</v>
      </c>
      <c r="C296" s="207" t="str">
        <f t="shared" si="297"/>
        <v>#REF!</v>
      </c>
      <c r="D296" s="207" t="str">
        <f t="shared" si="4"/>
        <v>#REF!</v>
      </c>
    </row>
    <row r="297" ht="15.75" customHeight="1">
      <c r="A297" s="207" t="str">
        <f>Seeds!AB261</f>
        <v>M2-NyO-28b-A-1</v>
      </c>
      <c r="B297" s="207" t="str">
        <f t="shared" ref="B297:C297" si="298">#REF!</f>
        <v>#REF!</v>
      </c>
      <c r="C297" s="207" t="str">
        <f t="shared" si="298"/>
        <v>#REF!</v>
      </c>
      <c r="D297" s="207" t="str">
        <f t="shared" si="4"/>
        <v>#REF!</v>
      </c>
    </row>
    <row r="298" ht="15.75" customHeight="1">
      <c r="A298" s="207" t="str">
        <f>Seeds!AB262</f>
        <v>M2-NyO-28b-A-2</v>
      </c>
      <c r="B298" s="207" t="str">
        <f t="shared" ref="B298:C298" si="299">#REF!</f>
        <v>#REF!</v>
      </c>
      <c r="C298" s="207" t="str">
        <f t="shared" si="299"/>
        <v>#REF!</v>
      </c>
      <c r="D298" s="207" t="str">
        <f t="shared" si="4"/>
        <v>#REF!</v>
      </c>
    </row>
    <row r="299" ht="15.75" customHeight="1">
      <c r="A299" s="207" t="str">
        <f>Seeds!AB263</f>
        <v>M2-NyO-28b-A-3</v>
      </c>
      <c r="B299" s="207" t="str">
        <f t="shared" ref="B299:C299" si="300">#REF!</f>
        <v>#REF!</v>
      </c>
      <c r="C299" s="207" t="str">
        <f t="shared" si="300"/>
        <v>#REF!</v>
      </c>
      <c r="D299" s="207" t="str">
        <f t="shared" si="4"/>
        <v>#REF!</v>
      </c>
    </row>
    <row r="300" ht="15.75" customHeight="1">
      <c r="A300" s="207" t="str">
        <f>Seeds!AB264</f>
        <v>M2-NyO-28c-I-1</v>
      </c>
      <c r="B300" s="207" t="str">
        <f t="shared" ref="B300:C300" si="301">#REF!</f>
        <v>#REF!</v>
      </c>
      <c r="C300" s="207" t="str">
        <f t="shared" si="301"/>
        <v>#REF!</v>
      </c>
      <c r="D300" s="207" t="str">
        <f t="shared" si="4"/>
        <v>#REF!</v>
      </c>
    </row>
    <row r="301" ht="15.75" customHeight="1">
      <c r="A301" s="207" t="str">
        <f>Seeds!AB265</f>
        <v>M2-NyO-28c-E-1</v>
      </c>
      <c r="B301" s="207" t="str">
        <f t="shared" ref="B301:C301" si="302">#REF!</f>
        <v>#REF!</v>
      </c>
      <c r="C301" s="207" t="str">
        <f t="shared" si="302"/>
        <v>#REF!</v>
      </c>
      <c r="D301" s="207" t="str">
        <f t="shared" si="4"/>
        <v>#REF!</v>
      </c>
    </row>
    <row r="302" ht="15.75" customHeight="1">
      <c r="A302" s="207" t="str">
        <f>Seeds!AB266</f>
        <v>M2-NyO-28c-A-1</v>
      </c>
      <c r="B302" s="207" t="str">
        <f t="shared" ref="B302:C302" si="303">#REF!</f>
        <v>#REF!</v>
      </c>
      <c r="C302" s="207" t="str">
        <f t="shared" si="303"/>
        <v>#REF!</v>
      </c>
      <c r="D302" s="207" t="str">
        <f t="shared" si="4"/>
        <v>#REF!</v>
      </c>
    </row>
    <row r="303" ht="15.75" customHeight="1">
      <c r="A303" s="207" t="str">
        <f>Seeds!AB267</f>
        <v>M2-NyO-28c-A-2</v>
      </c>
      <c r="B303" s="207" t="str">
        <f t="shared" ref="B303:C303" si="304">#REF!</f>
        <v>#REF!</v>
      </c>
      <c r="C303" s="207" t="str">
        <f t="shared" si="304"/>
        <v>#REF!</v>
      </c>
      <c r="D303" s="207" t="str">
        <f t="shared" si="4"/>
        <v>#REF!</v>
      </c>
    </row>
    <row r="304" ht="15.75" customHeight="1">
      <c r="A304" s="207" t="str">
        <f>Seeds!AB268</f>
        <v>M2-NyO-28c-A-3</v>
      </c>
      <c r="B304" s="207" t="str">
        <f t="shared" ref="B304:C304" si="305">#REF!</f>
        <v>#REF!</v>
      </c>
      <c r="C304" s="207" t="str">
        <f t="shared" si="305"/>
        <v>#REF!</v>
      </c>
      <c r="D304" s="207" t="str">
        <f t="shared" si="4"/>
        <v>#REF!</v>
      </c>
    </row>
    <row r="305" ht="15.75" customHeight="1">
      <c r="A305" s="207" t="str">
        <f t="shared" ref="A305:C305" si="306">#REF!</f>
        <v>#REF!</v>
      </c>
      <c r="B305" s="207" t="str">
        <f t="shared" si="306"/>
        <v>#REF!</v>
      </c>
      <c r="C305" s="207" t="str">
        <f t="shared" si="306"/>
        <v>#REF!</v>
      </c>
      <c r="D305" s="207" t="str">
        <f t="shared" si="4"/>
        <v>#REF!</v>
      </c>
    </row>
    <row r="306" ht="15.75" customHeight="1">
      <c r="A306" s="207" t="str">
        <f t="shared" ref="A306:C306" si="307">#REF!</f>
        <v>#REF!</v>
      </c>
      <c r="B306" s="207" t="str">
        <f t="shared" si="307"/>
        <v>#REF!</v>
      </c>
      <c r="C306" s="207" t="str">
        <f t="shared" si="307"/>
        <v>#REF!</v>
      </c>
      <c r="D306" s="207" t="str">
        <f t="shared" si="4"/>
        <v>#REF!</v>
      </c>
    </row>
    <row r="307" ht="15.75" customHeight="1">
      <c r="A307" s="207" t="str">
        <f t="shared" ref="A307:C307" si="308">#REF!</f>
        <v>#REF!</v>
      </c>
      <c r="B307" s="207" t="str">
        <f t="shared" si="308"/>
        <v>#REF!</v>
      </c>
      <c r="C307" s="207" t="str">
        <f t="shared" si="308"/>
        <v>#REF!</v>
      </c>
      <c r="D307" s="207" t="str">
        <f t="shared" si="4"/>
        <v>#REF!</v>
      </c>
    </row>
    <row r="308" ht="15.75" customHeight="1">
      <c r="A308" s="207" t="str">
        <f t="shared" ref="A308:C308" si="309">#REF!</f>
        <v>#REF!</v>
      </c>
      <c r="B308" s="207" t="str">
        <f t="shared" si="309"/>
        <v>#REF!</v>
      </c>
      <c r="C308" s="207" t="str">
        <f t="shared" si="309"/>
        <v>#REF!</v>
      </c>
      <c r="D308" s="207" t="str">
        <f t="shared" si="4"/>
        <v>#REF!</v>
      </c>
    </row>
    <row r="309" ht="15.75" customHeight="1">
      <c r="A309" s="207" t="str">
        <f t="shared" ref="A309:C309" si="310">#REF!</f>
        <v>#REF!</v>
      </c>
      <c r="B309" s="207" t="str">
        <f t="shared" si="310"/>
        <v>#REF!</v>
      </c>
      <c r="C309" s="207" t="str">
        <f t="shared" si="310"/>
        <v>#REF!</v>
      </c>
      <c r="D309" s="207" t="str">
        <f t="shared" si="4"/>
        <v>#REF!</v>
      </c>
    </row>
    <row r="310" ht="15.75" customHeight="1">
      <c r="A310" s="207" t="str">
        <f t="shared" ref="A310:C310" si="311">#REF!</f>
        <v>#REF!</v>
      </c>
      <c r="B310" s="207" t="str">
        <f t="shared" si="311"/>
        <v>#REF!</v>
      </c>
      <c r="C310" s="207" t="str">
        <f t="shared" si="311"/>
        <v>#REF!</v>
      </c>
      <c r="D310" s="207" t="str">
        <f t="shared" si="4"/>
        <v>#REF!</v>
      </c>
    </row>
    <row r="311" ht="15.75" customHeight="1">
      <c r="A311" s="207" t="str">
        <f>Seeds!AB274</f>
        <v>M2-NyO-31a-I-1</v>
      </c>
      <c r="B311" s="207" t="str">
        <f t="shared" ref="B311:C311" si="312">#REF!</f>
        <v>#REF!</v>
      </c>
      <c r="C311" s="207" t="str">
        <f t="shared" si="312"/>
        <v>#REF!</v>
      </c>
      <c r="D311" s="207" t="str">
        <f t="shared" si="4"/>
        <v>#REF!</v>
      </c>
    </row>
    <row r="312" ht="15.75" customHeight="1">
      <c r="A312" s="207" t="str">
        <f>Seeds!AB275</f>
        <v>M2-NyO-31a-E-1</v>
      </c>
      <c r="B312" s="207" t="str">
        <f t="shared" ref="B312:C312" si="313">#REF!</f>
        <v>#REF!</v>
      </c>
      <c r="C312" s="207" t="str">
        <f t="shared" si="313"/>
        <v>#REF!</v>
      </c>
      <c r="D312" s="207" t="str">
        <f t="shared" si="4"/>
        <v>#REF!</v>
      </c>
    </row>
    <row r="313" ht="15.75" customHeight="1">
      <c r="A313" s="207" t="str">
        <f t="shared" ref="A313:C313" si="314">#REF!</f>
        <v>#REF!</v>
      </c>
      <c r="B313" s="207" t="str">
        <f t="shared" si="314"/>
        <v>#REF!</v>
      </c>
      <c r="C313" s="207" t="str">
        <f t="shared" si="314"/>
        <v>#REF!</v>
      </c>
      <c r="D313" s="207" t="str">
        <f t="shared" si="4"/>
        <v>#REF!</v>
      </c>
    </row>
    <row r="314" ht="15.75" customHeight="1">
      <c r="A314" s="207" t="str">
        <f t="shared" ref="A314:C314" si="315">#REF!</f>
        <v>#REF!</v>
      </c>
      <c r="B314" s="207" t="str">
        <f t="shared" si="315"/>
        <v>#REF!</v>
      </c>
      <c r="C314" s="207" t="str">
        <f t="shared" si="315"/>
        <v>#REF!</v>
      </c>
      <c r="D314" s="207" t="str">
        <f t="shared" si="4"/>
        <v>#REF!</v>
      </c>
    </row>
    <row r="315" ht="15.75" customHeight="1">
      <c r="A315" s="207" t="str">
        <f>Seeds!AB276</f>
        <v>M2-NyO-58a-I-1</v>
      </c>
      <c r="B315" s="207" t="str">
        <f t="shared" ref="B315:C315" si="316">#REF!</f>
        <v>#REF!</v>
      </c>
      <c r="C315" s="207" t="str">
        <f t="shared" si="316"/>
        <v>#REF!</v>
      </c>
      <c r="D315" s="207" t="str">
        <f t="shared" si="4"/>
        <v>#REF!</v>
      </c>
    </row>
    <row r="316" ht="15.75" customHeight="1">
      <c r="A316" s="207" t="str">
        <f>Seeds!AB277</f>
        <v>M2-NyO-58a-E-1</v>
      </c>
      <c r="B316" s="207" t="str">
        <f t="shared" ref="B316:C316" si="317">#REF!</f>
        <v>#REF!</v>
      </c>
      <c r="C316" s="207" t="str">
        <f t="shared" si="317"/>
        <v>#REF!</v>
      </c>
      <c r="D316" s="207" t="str">
        <f t="shared" si="4"/>
        <v>#REF!</v>
      </c>
    </row>
    <row r="317" ht="15.75" customHeight="1">
      <c r="A317" s="207" t="str">
        <f t="shared" ref="A317:C317" si="318">#REF!</f>
        <v>#REF!</v>
      </c>
      <c r="B317" s="207" t="str">
        <f t="shared" si="318"/>
        <v>#REF!</v>
      </c>
      <c r="C317" s="207" t="str">
        <f t="shared" si="318"/>
        <v>#REF!</v>
      </c>
      <c r="D317" s="207" t="str">
        <f t="shared" si="4"/>
        <v>#REF!</v>
      </c>
    </row>
    <row r="318" ht="15.75" customHeight="1">
      <c r="A318" s="207" t="str">
        <f t="shared" ref="A318:C318" si="319">#REF!</f>
        <v>#REF!</v>
      </c>
      <c r="B318" s="207" t="str">
        <f t="shared" si="319"/>
        <v>#REF!</v>
      </c>
      <c r="C318" s="207" t="str">
        <f t="shared" si="319"/>
        <v>#REF!</v>
      </c>
      <c r="D318" s="207" t="str">
        <f t="shared" si="4"/>
        <v>#REF!</v>
      </c>
    </row>
    <row r="319" ht="15.75" customHeight="1">
      <c r="A319" s="207" t="str">
        <f>Seeds!AB278</f>
        <v>M2-NyO-32a-I-1</v>
      </c>
      <c r="B319" s="207" t="str">
        <f t="shared" ref="B319:C319" si="320">#REF!</f>
        <v>#REF!</v>
      </c>
      <c r="C319" s="207" t="str">
        <f t="shared" si="320"/>
        <v>#REF!</v>
      </c>
      <c r="D319" s="207" t="str">
        <f t="shared" si="4"/>
        <v>#REF!</v>
      </c>
    </row>
    <row r="320" ht="15.75" customHeight="1">
      <c r="A320" s="207" t="str">
        <f>Seeds!AB279</f>
        <v>M2-NyO-32a-E-1</v>
      </c>
      <c r="B320" s="207" t="str">
        <f t="shared" ref="B320:C320" si="321">#REF!</f>
        <v>#REF!</v>
      </c>
      <c r="C320" s="207" t="str">
        <f t="shared" si="321"/>
        <v>#REF!</v>
      </c>
      <c r="D320" s="207" t="str">
        <f t="shared" si="4"/>
        <v>#REF!</v>
      </c>
    </row>
    <row r="321" ht="15.75" customHeight="1">
      <c r="A321" s="207" t="str">
        <f>Seeds!AB280</f>
        <v>M2-NyO-32b-I-1</v>
      </c>
      <c r="B321" s="207" t="str">
        <f t="shared" ref="B321:C321" si="322">#REF!</f>
        <v>#REF!</v>
      </c>
      <c r="C321" s="207" t="str">
        <f t="shared" si="322"/>
        <v>#REF!</v>
      </c>
      <c r="D321" s="207" t="str">
        <f t="shared" si="4"/>
        <v>#REF!</v>
      </c>
    </row>
    <row r="322" ht="15.75" customHeight="1">
      <c r="A322" s="207" t="str">
        <f>Seeds!AB281</f>
        <v>M2-NyO-32b-E-1</v>
      </c>
      <c r="B322" s="207" t="str">
        <f t="shared" ref="B322:C322" si="323">#REF!</f>
        <v>#REF!</v>
      </c>
      <c r="C322" s="207" t="str">
        <f t="shared" si="323"/>
        <v>#REF!</v>
      </c>
      <c r="D322" s="207" t="str">
        <f t="shared" si="4"/>
        <v>#REF!</v>
      </c>
    </row>
    <row r="323" ht="15.75" customHeight="1">
      <c r="A323" s="207" t="str">
        <f>Seeds!AB282</f>
        <v>M2-NyO-32b-A-1</v>
      </c>
      <c r="B323" s="207" t="str">
        <f t="shared" ref="B323:C323" si="324">#REF!</f>
        <v>#REF!</v>
      </c>
      <c r="C323" s="207" t="str">
        <f t="shared" si="324"/>
        <v>#REF!</v>
      </c>
      <c r="D323" s="207" t="str">
        <f t="shared" si="4"/>
        <v>#REF!</v>
      </c>
    </row>
    <row r="324" ht="15.75" customHeight="1">
      <c r="A324" s="207" t="str">
        <f>Seeds!AB283</f>
        <v>M2-NyO-32b-A-2</v>
      </c>
      <c r="B324" s="207" t="str">
        <f t="shared" ref="B324:C324" si="325">#REF!</f>
        <v>#REF!</v>
      </c>
      <c r="C324" s="207" t="str">
        <f t="shared" si="325"/>
        <v>#REF!</v>
      </c>
      <c r="D324" s="207" t="str">
        <f t="shared" si="4"/>
        <v>#REF!</v>
      </c>
    </row>
    <row r="325" ht="15.75" customHeight="1">
      <c r="A325" s="207" t="str">
        <f>Seeds!AB284</f>
        <v>M2-NyO-32b-A-3</v>
      </c>
      <c r="B325" s="207" t="str">
        <f t="shared" ref="B325:C325" si="326">#REF!</f>
        <v>#REF!</v>
      </c>
      <c r="C325" s="207" t="str">
        <f t="shared" si="326"/>
        <v>#REF!</v>
      </c>
      <c r="D325" s="207" t="str">
        <f t="shared" si="4"/>
        <v>#REF!</v>
      </c>
    </row>
    <row r="326" ht="15.75" customHeight="1">
      <c r="A326" s="207" t="str">
        <f>Seeds!AB285</f>
        <v>M2-NyO-32c-I-1</v>
      </c>
      <c r="B326" s="207" t="str">
        <f t="shared" ref="B326:C326" si="327">#REF!</f>
        <v>#REF!</v>
      </c>
      <c r="C326" s="207" t="str">
        <f t="shared" si="327"/>
        <v>#REF!</v>
      </c>
      <c r="D326" s="207" t="str">
        <f t="shared" si="4"/>
        <v>#REF!</v>
      </c>
    </row>
    <row r="327" ht="15.75" customHeight="1">
      <c r="A327" s="207" t="str">
        <f>Seeds!AB286</f>
        <v>M2-NyO-32c-E-1</v>
      </c>
      <c r="B327" s="207" t="str">
        <f t="shared" ref="B327:C327" si="328">#REF!</f>
        <v>#REF!</v>
      </c>
      <c r="C327" s="207" t="str">
        <f t="shared" si="328"/>
        <v>#REF!</v>
      </c>
      <c r="D327" s="207" t="str">
        <f t="shared" si="4"/>
        <v>#REF!</v>
      </c>
    </row>
    <row r="328" ht="15.75" customHeight="1">
      <c r="A328" s="207" t="str">
        <f>Seeds!AB287</f>
        <v>M2-NyO-32c-A-1</v>
      </c>
      <c r="B328" s="207" t="str">
        <f t="shared" ref="B328:C328" si="329">#REF!</f>
        <v>#REF!</v>
      </c>
      <c r="C328" s="207" t="str">
        <f t="shared" si="329"/>
        <v>#REF!</v>
      </c>
      <c r="D328" s="207" t="str">
        <f t="shared" si="4"/>
        <v>#REF!</v>
      </c>
    </row>
    <row r="329" ht="15.75" customHeight="1">
      <c r="A329" s="207" t="str">
        <f>Seeds!AB288</f>
        <v>M2-NyO-32c-A-2</v>
      </c>
      <c r="B329" s="207" t="str">
        <f t="shared" ref="B329:C329" si="330">#REF!</f>
        <v>#REF!</v>
      </c>
      <c r="C329" s="207" t="str">
        <f t="shared" si="330"/>
        <v>#REF!</v>
      </c>
      <c r="D329" s="207" t="str">
        <f t="shared" si="4"/>
        <v>#REF!</v>
      </c>
    </row>
    <row r="330" ht="15.75" customHeight="1">
      <c r="A330" s="207" t="str">
        <f>Seeds!AB289</f>
        <v>M2-NyO-32c-A-3</v>
      </c>
      <c r="B330" s="207" t="str">
        <f t="shared" ref="B330:C330" si="331">#REF!</f>
        <v>#REF!</v>
      </c>
      <c r="C330" s="207" t="str">
        <f t="shared" si="331"/>
        <v>#REF!</v>
      </c>
      <c r="D330" s="207" t="str">
        <f t="shared" si="4"/>
        <v>#REF!</v>
      </c>
    </row>
    <row r="331" ht="15.75" customHeight="1">
      <c r="A331" s="207" t="str">
        <f>Seeds!AB290</f>
        <v>M2-NyO-68a-I-1</v>
      </c>
      <c r="B331" s="207" t="str">
        <f t="shared" ref="B331:C331" si="332">#REF!</f>
        <v>#REF!</v>
      </c>
      <c r="C331" s="207" t="str">
        <f t="shared" si="332"/>
        <v>#REF!</v>
      </c>
      <c r="D331" s="207" t="str">
        <f t="shared" si="4"/>
        <v>#REF!</v>
      </c>
    </row>
    <row r="332" ht="15.75" customHeight="1">
      <c r="A332" s="207" t="str">
        <f>Seeds!AB291</f>
        <v>M2-NyO-68a-E-1</v>
      </c>
      <c r="B332" s="207" t="str">
        <f t="shared" ref="B332:C332" si="333">#REF!</f>
        <v>#REF!</v>
      </c>
      <c r="C332" s="207" t="str">
        <f t="shared" si="333"/>
        <v>#REF!</v>
      </c>
      <c r="D332" s="207" t="str">
        <f t="shared" si="4"/>
        <v>#REF!</v>
      </c>
    </row>
    <row r="333" ht="15.75" customHeight="1">
      <c r="A333" s="207" t="str">
        <f>Seeds!AB292</f>
        <v>M2-NyO-68b-I-1</v>
      </c>
      <c r="B333" s="207" t="str">
        <f t="shared" ref="B333:C333" si="334">#REF!</f>
        <v>#REF!</v>
      </c>
      <c r="C333" s="207" t="str">
        <f t="shared" si="334"/>
        <v>#REF!</v>
      </c>
      <c r="D333" s="207" t="str">
        <f t="shared" si="4"/>
        <v>#REF!</v>
      </c>
    </row>
    <row r="334" ht="15.75" customHeight="1">
      <c r="A334" s="207" t="str">
        <f>Seeds!AB293</f>
        <v>M2-NyO-68b-E-1</v>
      </c>
      <c r="B334" s="207" t="str">
        <f t="shared" ref="B334:C334" si="335">#REF!</f>
        <v>#REF!</v>
      </c>
      <c r="C334" s="207" t="str">
        <f t="shared" si="335"/>
        <v>#REF!</v>
      </c>
      <c r="D334" s="207" t="str">
        <f t="shared" si="4"/>
        <v>#REF!</v>
      </c>
    </row>
    <row r="335" ht="15.75" customHeight="1">
      <c r="A335" s="207" t="str">
        <f>Seeds!AB294</f>
        <v>M2-NyO-33a-I-1</v>
      </c>
      <c r="B335" s="207" t="str">
        <f t="shared" ref="B335:C335" si="336">#REF!</f>
        <v>#REF!</v>
      </c>
      <c r="C335" s="207" t="str">
        <f t="shared" si="336"/>
        <v>#REF!</v>
      </c>
      <c r="D335" s="207" t="str">
        <f t="shared" si="4"/>
        <v>#REF!</v>
      </c>
    </row>
    <row r="336" ht="15.75" customHeight="1">
      <c r="A336" s="207" t="str">
        <f>Seeds!AB295</f>
        <v>M2-NyO-33a-I-2</v>
      </c>
      <c r="B336" s="207" t="str">
        <f t="shared" ref="B336:C336" si="337">#REF!</f>
        <v>#REF!</v>
      </c>
      <c r="C336" s="207" t="str">
        <f t="shared" si="337"/>
        <v>#REF!</v>
      </c>
      <c r="D336" s="207" t="str">
        <f t="shared" si="4"/>
        <v>#REF!</v>
      </c>
    </row>
    <row r="337" ht="15.75" customHeight="1">
      <c r="A337" s="207" t="str">
        <f>Seeds!AB296</f>
        <v>M2-NyO-33a-I-3</v>
      </c>
      <c r="B337" s="207" t="str">
        <f t="shared" ref="B337:C337" si="338">#REF!</f>
        <v>#REF!</v>
      </c>
      <c r="C337" s="207" t="str">
        <f t="shared" si="338"/>
        <v>#REF!</v>
      </c>
      <c r="D337" s="207" t="str">
        <f t="shared" si="4"/>
        <v>#REF!</v>
      </c>
    </row>
    <row r="338" ht="15.75" customHeight="1">
      <c r="A338" s="207" t="str">
        <f>Seeds!AB297</f>
        <v>M2-NyO-33a-E-1</v>
      </c>
      <c r="B338" s="207" t="str">
        <f t="shared" ref="B338:C338" si="339">#REF!</f>
        <v>#REF!</v>
      </c>
      <c r="C338" s="207" t="str">
        <f t="shared" si="339"/>
        <v>#REF!</v>
      </c>
      <c r="D338" s="207" t="str">
        <f t="shared" si="4"/>
        <v>#REF!</v>
      </c>
    </row>
    <row r="339" ht="15.75" customHeight="1">
      <c r="A339" s="207" t="str">
        <f>Seeds!AB298</f>
        <v>M2-NyO-33a-E-2</v>
      </c>
      <c r="B339" s="207" t="str">
        <f t="shared" ref="B339:C339" si="340">#REF!</f>
        <v>#REF!</v>
      </c>
      <c r="C339" s="207" t="str">
        <f t="shared" si="340"/>
        <v>#REF!</v>
      </c>
      <c r="D339" s="207" t="str">
        <f t="shared" si="4"/>
        <v>#REF!</v>
      </c>
    </row>
    <row r="340" ht="15.75" customHeight="1">
      <c r="A340" s="207" t="str">
        <f>Seeds!AB299</f>
        <v>M2-NyO-33a-E-3</v>
      </c>
      <c r="B340" s="207" t="str">
        <f t="shared" ref="B340:C340" si="341">#REF!</f>
        <v>#REF!</v>
      </c>
      <c r="C340" s="207" t="str">
        <f t="shared" si="341"/>
        <v>#REF!</v>
      </c>
      <c r="D340" s="207" t="str">
        <f t="shared" si="4"/>
        <v>#REF!</v>
      </c>
    </row>
    <row r="341" ht="15.75" customHeight="1">
      <c r="A341" s="207" t="str">
        <f>Seeds!AB300</f>
        <v>M2-NyO-60a-I-1</v>
      </c>
      <c r="B341" s="207" t="str">
        <f t="shared" ref="B341:C341" si="342">#REF!</f>
        <v>#REF!</v>
      </c>
      <c r="C341" s="207" t="str">
        <f t="shared" si="342"/>
        <v>#REF!</v>
      </c>
      <c r="D341" s="207" t="str">
        <f t="shared" si="4"/>
        <v>#REF!</v>
      </c>
    </row>
    <row r="342" ht="15.75" customHeight="1">
      <c r="A342" s="207" t="str">
        <f>Seeds!AB301</f>
        <v>M2-NyO-60a-I-2</v>
      </c>
      <c r="B342" s="207" t="str">
        <f t="shared" ref="B342:C342" si="343">#REF!</f>
        <v>#REF!</v>
      </c>
      <c r="C342" s="207" t="str">
        <f t="shared" si="343"/>
        <v>#REF!</v>
      </c>
      <c r="D342" s="207" t="str">
        <f t="shared" si="4"/>
        <v>#REF!</v>
      </c>
    </row>
    <row r="343" ht="15.75" customHeight="1">
      <c r="A343" s="207" t="str">
        <f>Seeds!AB302</f>
        <v>M2-NyO-60a-I-3</v>
      </c>
      <c r="B343" s="207" t="str">
        <f t="shared" ref="B343:C343" si="344">#REF!</f>
        <v>#REF!</v>
      </c>
      <c r="C343" s="207" t="str">
        <f t="shared" si="344"/>
        <v>#REF!</v>
      </c>
      <c r="D343" s="207" t="str">
        <f t="shared" si="4"/>
        <v>#REF!</v>
      </c>
    </row>
    <row r="344" ht="15.75" customHeight="1">
      <c r="A344" s="207" t="str">
        <f>Seeds!AB303</f>
        <v>M2-NyO-60a-E-1</v>
      </c>
      <c r="B344" s="207" t="str">
        <f t="shared" ref="B344:C344" si="345">#REF!</f>
        <v>#REF!</v>
      </c>
      <c r="C344" s="207" t="str">
        <f t="shared" si="345"/>
        <v>#REF!</v>
      </c>
      <c r="D344" s="207" t="str">
        <f t="shared" si="4"/>
        <v>#REF!</v>
      </c>
    </row>
    <row r="345" ht="15.75" customHeight="1">
      <c r="A345" s="207" t="str">
        <f>Seeds!AB304</f>
        <v>M2-NyO-60a-E-2</v>
      </c>
      <c r="B345" s="207" t="str">
        <f t="shared" ref="B345:C345" si="346">#REF!</f>
        <v>#REF!</v>
      </c>
      <c r="C345" s="207" t="str">
        <f t="shared" si="346"/>
        <v>#REF!</v>
      </c>
      <c r="D345" s="207" t="str">
        <f t="shared" si="4"/>
        <v>#REF!</v>
      </c>
    </row>
    <row r="346" ht="15.75" customHeight="1">
      <c r="A346" s="207" t="str">
        <f>Seeds!AB305</f>
        <v>M2-NyO-60a-E-3</v>
      </c>
      <c r="B346" s="207" t="str">
        <f t="shared" ref="B346:C346" si="347">#REF!</f>
        <v>#REF!</v>
      </c>
      <c r="C346" s="207" t="str">
        <f t="shared" si="347"/>
        <v>#REF!</v>
      </c>
      <c r="D346" s="207" t="str">
        <f t="shared" si="4"/>
        <v>#REF!</v>
      </c>
    </row>
    <row r="347" ht="15.75" customHeight="1">
      <c r="A347" s="207" t="str">
        <f t="shared" ref="A347:C347" si="348">#REF!</f>
        <v>#REF!</v>
      </c>
      <c r="B347" s="207" t="str">
        <f t="shared" si="348"/>
        <v>#REF!</v>
      </c>
      <c r="C347" s="207" t="str">
        <f t="shared" si="348"/>
        <v>#REF!</v>
      </c>
      <c r="D347" s="207" t="str">
        <f t="shared" si="4"/>
        <v>#REF!</v>
      </c>
    </row>
    <row r="348" ht="15.75" customHeight="1">
      <c r="A348" s="207" t="str">
        <f t="shared" ref="A348:C348" si="349">#REF!</f>
        <v>#REF!</v>
      </c>
      <c r="B348" s="207" t="str">
        <f t="shared" si="349"/>
        <v>#REF!</v>
      </c>
      <c r="C348" s="207" t="str">
        <f t="shared" si="349"/>
        <v>#REF!</v>
      </c>
      <c r="D348" s="207" t="str">
        <f t="shared" si="4"/>
        <v>#REF!</v>
      </c>
    </row>
    <row r="349" ht="15.75" customHeight="1">
      <c r="A349" s="207" t="str">
        <f t="shared" ref="A349:C349" si="350">#REF!</f>
        <v>#REF!</v>
      </c>
      <c r="B349" s="207" t="str">
        <f t="shared" si="350"/>
        <v>#REF!</v>
      </c>
      <c r="C349" s="207" t="str">
        <f t="shared" si="350"/>
        <v>#REF!</v>
      </c>
      <c r="D349" s="207" t="str">
        <f t="shared" si="4"/>
        <v>#REF!</v>
      </c>
    </row>
    <row r="350" ht="15.75" customHeight="1">
      <c r="A350" s="207" t="str">
        <f t="shared" ref="A350:C350" si="351">#REF!</f>
        <v>#REF!</v>
      </c>
      <c r="B350" s="207" t="str">
        <f t="shared" si="351"/>
        <v>#REF!</v>
      </c>
      <c r="C350" s="207" t="str">
        <f t="shared" si="351"/>
        <v>#REF!</v>
      </c>
      <c r="D350" s="207" t="str">
        <f t="shared" si="4"/>
        <v>#REF!</v>
      </c>
    </row>
    <row r="351" ht="15.75" customHeight="1">
      <c r="A351" s="207" t="str">
        <f t="shared" ref="A351:C351" si="352">#REF!</f>
        <v>#REF!</v>
      </c>
      <c r="B351" s="207" t="str">
        <f t="shared" si="352"/>
        <v>#REF!</v>
      </c>
      <c r="C351" s="207" t="str">
        <f t="shared" si="352"/>
        <v>#REF!</v>
      </c>
      <c r="D351" s="207" t="str">
        <f t="shared" si="4"/>
        <v>#REF!</v>
      </c>
    </row>
    <row r="352" ht="15.75" customHeight="1">
      <c r="A352" s="207" t="str">
        <f t="shared" ref="A352:C352" si="353">#REF!</f>
        <v>#REF!</v>
      </c>
      <c r="B352" s="207" t="str">
        <f t="shared" si="353"/>
        <v>#REF!</v>
      </c>
      <c r="C352" s="207" t="str">
        <f t="shared" si="353"/>
        <v>#REF!</v>
      </c>
      <c r="D352" s="207" t="str">
        <f t="shared" si="4"/>
        <v>#REF!</v>
      </c>
    </row>
    <row r="353" ht="15.75" customHeight="1">
      <c r="A353" s="207" t="str">
        <f t="shared" ref="A353:C353" si="354">#REF!</f>
        <v>#REF!</v>
      </c>
      <c r="B353" s="207" t="str">
        <f t="shared" si="354"/>
        <v>#REF!</v>
      </c>
      <c r="C353" s="207" t="str">
        <f t="shared" si="354"/>
        <v>#REF!</v>
      </c>
      <c r="D353" s="207" t="str">
        <f t="shared" si="4"/>
        <v>#REF!</v>
      </c>
    </row>
    <row r="354" ht="15.75" customHeight="1">
      <c r="A354" s="207" t="str">
        <f t="shared" ref="A354:C354" si="355">#REF!</f>
        <v>#REF!</v>
      </c>
      <c r="B354" s="207" t="str">
        <f t="shared" si="355"/>
        <v>#REF!</v>
      </c>
      <c r="C354" s="207" t="str">
        <f t="shared" si="355"/>
        <v>#REF!</v>
      </c>
      <c r="D354" s="207" t="str">
        <f t="shared" si="4"/>
        <v>#REF!</v>
      </c>
    </row>
    <row r="355" ht="15.75" customHeight="1">
      <c r="A355" s="207" t="str">
        <f t="shared" ref="A355:C355" si="356">#REF!</f>
        <v>#REF!</v>
      </c>
      <c r="B355" s="207" t="str">
        <f t="shared" si="356"/>
        <v>#REF!</v>
      </c>
      <c r="C355" s="207" t="str">
        <f t="shared" si="356"/>
        <v>#REF!</v>
      </c>
      <c r="D355" s="207" t="str">
        <f t="shared" si="4"/>
        <v>#REF!</v>
      </c>
    </row>
    <row r="356" ht="15.75" customHeight="1">
      <c r="A356" s="207" t="str">
        <f t="shared" ref="A356:C356" si="357">#REF!</f>
        <v>#REF!</v>
      </c>
      <c r="B356" s="207" t="str">
        <f t="shared" si="357"/>
        <v>#REF!</v>
      </c>
      <c r="C356" s="207" t="str">
        <f t="shared" si="357"/>
        <v>#REF!</v>
      </c>
      <c r="D356" s="207" t="str">
        <f t="shared" si="4"/>
        <v>#REF!</v>
      </c>
    </row>
    <row r="357" ht="15.75" customHeight="1">
      <c r="A357" s="207" t="str">
        <f t="shared" ref="A357:C357" si="358">#REF!</f>
        <v>#REF!</v>
      </c>
      <c r="B357" s="207" t="str">
        <f t="shared" si="358"/>
        <v>#REF!</v>
      </c>
      <c r="C357" s="207" t="str">
        <f t="shared" si="358"/>
        <v>#REF!</v>
      </c>
      <c r="D357" s="207" t="str">
        <f t="shared" si="4"/>
        <v>#REF!</v>
      </c>
    </row>
    <row r="358" ht="15.75" customHeight="1">
      <c r="A358" s="207" t="str">
        <f t="shared" ref="A358:C358" si="359">#REF!</f>
        <v>#REF!</v>
      </c>
      <c r="B358" s="207" t="str">
        <f t="shared" si="359"/>
        <v>#REF!</v>
      </c>
      <c r="C358" s="207" t="str">
        <f t="shared" si="359"/>
        <v>#REF!</v>
      </c>
      <c r="D358" s="207" t="str">
        <f t="shared" si="4"/>
        <v>#REF!</v>
      </c>
    </row>
    <row r="359" ht="15.75" customHeight="1">
      <c r="A359" s="207" t="str">
        <f t="shared" ref="A359:C359" si="360">#REF!</f>
        <v>#REF!</v>
      </c>
      <c r="B359" s="207" t="str">
        <f t="shared" si="360"/>
        <v>#REF!</v>
      </c>
      <c r="C359" s="207" t="str">
        <f t="shared" si="360"/>
        <v>#REF!</v>
      </c>
      <c r="D359" s="207" t="str">
        <f t="shared" si="4"/>
        <v>#REF!</v>
      </c>
    </row>
    <row r="360" ht="15.75" customHeight="1">
      <c r="A360" s="207" t="str">
        <f t="shared" ref="A360:C360" si="361">#REF!</f>
        <v>#REF!</v>
      </c>
      <c r="B360" s="207" t="str">
        <f t="shared" si="361"/>
        <v>#REF!</v>
      </c>
      <c r="C360" s="207" t="str">
        <f t="shared" si="361"/>
        <v>#REF!</v>
      </c>
      <c r="D360" s="207" t="str">
        <f t="shared" si="4"/>
        <v>#REF!</v>
      </c>
    </row>
    <row r="361" ht="15.75" customHeight="1">
      <c r="A361" s="207" t="str">
        <f t="shared" ref="A361:C361" si="362">#REF!</f>
        <v>#REF!</v>
      </c>
      <c r="B361" s="207" t="str">
        <f t="shared" si="362"/>
        <v>#REF!</v>
      </c>
      <c r="C361" s="207" t="str">
        <f t="shared" si="362"/>
        <v>#REF!</v>
      </c>
      <c r="D361" s="207" t="str">
        <f t="shared" si="4"/>
        <v>#REF!</v>
      </c>
    </row>
    <row r="362" ht="15.75" customHeight="1">
      <c r="A362" s="207" t="str">
        <f t="shared" ref="A362:C362" si="363">#REF!</f>
        <v>#REF!</v>
      </c>
      <c r="B362" s="207" t="str">
        <f t="shared" si="363"/>
        <v>#REF!</v>
      </c>
      <c r="C362" s="207" t="str">
        <f t="shared" si="363"/>
        <v>#REF!</v>
      </c>
      <c r="D362" s="207" t="str">
        <f t="shared" si="4"/>
        <v>#REF!</v>
      </c>
    </row>
    <row r="363" ht="15.75" customHeight="1">
      <c r="A363" s="207" t="str">
        <f t="shared" ref="A363:C363" si="364">#REF!</f>
        <v>#REF!</v>
      </c>
      <c r="B363" s="207" t="str">
        <f t="shared" si="364"/>
        <v>#REF!</v>
      </c>
      <c r="C363" s="207" t="str">
        <f t="shared" si="364"/>
        <v>#REF!</v>
      </c>
      <c r="D363" s="207" t="str">
        <f t="shared" si="4"/>
        <v>#REF!</v>
      </c>
    </row>
    <row r="364" ht="15.75" customHeight="1">
      <c r="A364" s="207" t="str">
        <f t="shared" ref="A364:C364" si="365">#REF!</f>
        <v>#REF!</v>
      </c>
      <c r="B364" s="207" t="str">
        <f t="shared" si="365"/>
        <v>#REF!</v>
      </c>
      <c r="C364" s="207" t="str">
        <f t="shared" si="365"/>
        <v>#REF!</v>
      </c>
      <c r="D364" s="207" t="str">
        <f t="shared" si="4"/>
        <v>#REF!</v>
      </c>
    </row>
    <row r="365" ht="15.75" customHeight="1">
      <c r="A365" s="207" t="str">
        <f t="shared" ref="A365:C365" si="366">#REF!</f>
        <v>#REF!</v>
      </c>
      <c r="B365" s="207" t="str">
        <f t="shared" si="366"/>
        <v>#REF!</v>
      </c>
      <c r="C365" s="207" t="str">
        <f t="shared" si="366"/>
        <v>#REF!</v>
      </c>
      <c r="D365" s="207" t="str">
        <f t="shared" si="4"/>
        <v>#REF!</v>
      </c>
    </row>
    <row r="366" ht="15.75" customHeight="1">
      <c r="A366" s="207" t="str">
        <f t="shared" ref="A366:C366" si="367">#REF!</f>
        <v>#REF!</v>
      </c>
      <c r="B366" s="207" t="str">
        <f t="shared" si="367"/>
        <v>#REF!</v>
      </c>
      <c r="C366" s="207" t="str">
        <f t="shared" si="367"/>
        <v>#REF!</v>
      </c>
      <c r="D366" s="207" t="str">
        <f t="shared" si="4"/>
        <v>#REF!</v>
      </c>
    </row>
    <row r="367" ht="15.75" customHeight="1">
      <c r="A367" s="207" t="str">
        <f t="shared" ref="A367:C367" si="368">#REF!</f>
        <v>#REF!</v>
      </c>
      <c r="B367" s="207" t="str">
        <f t="shared" si="368"/>
        <v>#REF!</v>
      </c>
      <c r="C367" s="207" t="str">
        <f t="shared" si="368"/>
        <v>#REF!</v>
      </c>
      <c r="D367" s="207" t="str">
        <f t="shared" si="4"/>
        <v>#REF!</v>
      </c>
    </row>
    <row r="368" ht="15.75" customHeight="1">
      <c r="A368" s="207" t="str">
        <f t="shared" ref="A368:C368" si="369">#REF!</f>
        <v>#REF!</v>
      </c>
      <c r="B368" s="207" t="str">
        <f t="shared" si="369"/>
        <v>#REF!</v>
      </c>
      <c r="C368" s="207" t="str">
        <f t="shared" si="369"/>
        <v>#REF!</v>
      </c>
      <c r="D368" s="207" t="str">
        <f t="shared" si="4"/>
        <v>#REF!</v>
      </c>
    </row>
    <row r="369" ht="15.75" customHeight="1">
      <c r="A369" s="207" t="str">
        <f t="shared" ref="A369:C369" si="370">#REF!</f>
        <v>#REF!</v>
      </c>
      <c r="B369" s="207" t="str">
        <f t="shared" si="370"/>
        <v>#REF!</v>
      </c>
      <c r="C369" s="207" t="str">
        <f t="shared" si="370"/>
        <v>#REF!</v>
      </c>
      <c r="D369" s="207" t="str">
        <f t="shared" si="4"/>
        <v>#REF!</v>
      </c>
    </row>
    <row r="370" ht="15.75" customHeight="1">
      <c r="A370" s="207" t="str">
        <f t="shared" ref="A370:C370" si="371">#REF!</f>
        <v>#REF!</v>
      </c>
      <c r="B370" s="207" t="str">
        <f t="shared" si="371"/>
        <v>#REF!</v>
      </c>
      <c r="C370" s="207" t="str">
        <f t="shared" si="371"/>
        <v>#REF!</v>
      </c>
      <c r="D370" s="207" t="str">
        <f t="shared" si="4"/>
        <v>#REF!</v>
      </c>
    </row>
    <row r="371" ht="15.75" customHeight="1">
      <c r="A371" s="207" t="str">
        <f t="shared" ref="A371:C371" si="372">#REF!</f>
        <v>#REF!</v>
      </c>
      <c r="B371" s="207" t="str">
        <f t="shared" si="372"/>
        <v>#REF!</v>
      </c>
      <c r="C371" s="207" t="str">
        <f t="shared" si="372"/>
        <v>#REF!</v>
      </c>
      <c r="D371" s="207" t="str">
        <f t="shared" si="4"/>
        <v>#REF!</v>
      </c>
    </row>
    <row r="372" ht="15.75" customHeight="1">
      <c r="A372" s="207" t="str">
        <f t="shared" ref="A372:C372" si="373">#REF!</f>
        <v>#REF!</v>
      </c>
      <c r="B372" s="207" t="str">
        <f t="shared" si="373"/>
        <v>#REF!</v>
      </c>
      <c r="C372" s="207" t="str">
        <f t="shared" si="373"/>
        <v>#REF!</v>
      </c>
      <c r="D372" s="207" t="str">
        <f t="shared" si="4"/>
        <v>#REF!</v>
      </c>
    </row>
    <row r="373" ht="15.75" customHeight="1">
      <c r="A373" s="207" t="str">
        <f t="shared" ref="A373:C373" si="374">#REF!</f>
        <v>#REF!</v>
      </c>
      <c r="B373" s="207" t="str">
        <f t="shared" si="374"/>
        <v>#REF!</v>
      </c>
      <c r="C373" s="207" t="str">
        <f t="shared" si="374"/>
        <v>#REF!</v>
      </c>
      <c r="D373" s="207" t="str">
        <f t="shared" si="4"/>
        <v>#REF!</v>
      </c>
    </row>
    <row r="374" ht="15.75" customHeight="1">
      <c r="A374" s="207" t="str">
        <f t="shared" ref="A374:C374" si="375">#REF!</f>
        <v>#REF!</v>
      </c>
      <c r="B374" s="207" t="str">
        <f t="shared" si="375"/>
        <v>#REF!</v>
      </c>
      <c r="C374" s="207" t="str">
        <f t="shared" si="375"/>
        <v>#REF!</v>
      </c>
      <c r="D374" s="207" t="str">
        <f t="shared" si="4"/>
        <v>#REF!</v>
      </c>
    </row>
    <row r="375" ht="15.75" customHeight="1">
      <c r="A375" s="207" t="str">
        <f t="shared" ref="A375:C375" si="376">#REF!</f>
        <v>#REF!</v>
      </c>
      <c r="B375" s="207" t="str">
        <f t="shared" si="376"/>
        <v>#REF!</v>
      </c>
      <c r="C375" s="207" t="str">
        <f t="shared" si="376"/>
        <v>#REF!</v>
      </c>
      <c r="D375" s="207" t="str">
        <f t="shared" si="4"/>
        <v>#REF!</v>
      </c>
    </row>
    <row r="376" ht="15.75" customHeight="1">
      <c r="A376" s="207" t="str">
        <f t="shared" ref="A376:C376" si="377">#REF!</f>
        <v>#REF!</v>
      </c>
      <c r="B376" s="207" t="str">
        <f t="shared" si="377"/>
        <v>#REF!</v>
      </c>
      <c r="C376" s="207" t="str">
        <f t="shared" si="377"/>
        <v>#REF!</v>
      </c>
      <c r="D376" s="207" t="str">
        <f t="shared" si="4"/>
        <v>#REF!</v>
      </c>
    </row>
    <row r="377" ht="15.75" customHeight="1">
      <c r="A377" s="207" t="str">
        <f t="shared" ref="A377:C377" si="378">#REF!</f>
        <v>#REF!</v>
      </c>
      <c r="B377" s="207" t="str">
        <f t="shared" si="378"/>
        <v>#REF!</v>
      </c>
      <c r="C377" s="207" t="str">
        <f t="shared" si="378"/>
        <v>#REF!</v>
      </c>
      <c r="D377" s="207" t="str">
        <f t="shared" si="4"/>
        <v>#REF!</v>
      </c>
    </row>
    <row r="378" ht="15.75" customHeight="1">
      <c r="A378" s="207" t="str">
        <f t="shared" ref="A378:C378" si="379">#REF!</f>
        <v>#REF!</v>
      </c>
      <c r="B378" s="207" t="str">
        <f t="shared" si="379"/>
        <v>#REF!</v>
      </c>
      <c r="C378" s="207" t="str">
        <f t="shared" si="379"/>
        <v>#REF!</v>
      </c>
      <c r="D378" s="207" t="str">
        <f t="shared" si="4"/>
        <v>#REF!</v>
      </c>
    </row>
    <row r="379" ht="15.75" customHeight="1">
      <c r="A379" s="207" t="str">
        <f t="shared" ref="A379:C379" si="380">#REF!</f>
        <v>#REF!</v>
      </c>
      <c r="B379" s="207" t="str">
        <f t="shared" si="380"/>
        <v>#REF!</v>
      </c>
      <c r="C379" s="207" t="str">
        <f t="shared" si="380"/>
        <v>#REF!</v>
      </c>
      <c r="D379" s="207" t="str">
        <f t="shared" si="4"/>
        <v>#REF!</v>
      </c>
    </row>
    <row r="380" ht="15.75" customHeight="1">
      <c r="A380" s="207" t="str">
        <f t="shared" ref="A380:C380" si="381">#REF!</f>
        <v>#REF!</v>
      </c>
      <c r="B380" s="207" t="str">
        <f t="shared" si="381"/>
        <v>#REF!</v>
      </c>
      <c r="C380" s="207" t="str">
        <f t="shared" si="381"/>
        <v>#REF!</v>
      </c>
      <c r="D380" s="207" t="str">
        <f t="shared" si="4"/>
        <v>#REF!</v>
      </c>
    </row>
    <row r="381" ht="15.75" customHeight="1">
      <c r="A381" s="207" t="str">
        <f t="shared" ref="A381:C381" si="382">#REF!</f>
        <v>#REF!</v>
      </c>
      <c r="B381" s="207" t="str">
        <f t="shared" si="382"/>
        <v>#REF!</v>
      </c>
      <c r="C381" s="207" t="str">
        <f t="shared" si="382"/>
        <v>#REF!</v>
      </c>
      <c r="D381" s="207" t="str">
        <f t="shared" si="4"/>
        <v>#REF!</v>
      </c>
    </row>
    <row r="382" ht="15.75" customHeight="1">
      <c r="A382" s="207" t="str">
        <f t="shared" ref="A382:C382" si="383">#REF!</f>
        <v>#REF!</v>
      </c>
      <c r="B382" s="207" t="str">
        <f t="shared" si="383"/>
        <v>#REF!</v>
      </c>
      <c r="C382" s="207" t="str">
        <f t="shared" si="383"/>
        <v>#REF!</v>
      </c>
      <c r="D382" s="207" t="str">
        <f t="shared" si="4"/>
        <v>#REF!</v>
      </c>
    </row>
    <row r="383" ht="15.75" customHeight="1">
      <c r="A383" s="207" t="str">
        <f t="shared" ref="A383:C383" si="384">#REF!</f>
        <v>#REF!</v>
      </c>
      <c r="B383" s="207" t="str">
        <f t="shared" si="384"/>
        <v>#REF!</v>
      </c>
      <c r="C383" s="207" t="str">
        <f t="shared" si="384"/>
        <v>#REF!</v>
      </c>
      <c r="D383" s="207" t="str">
        <f t="shared" si="4"/>
        <v>#REF!</v>
      </c>
    </row>
    <row r="384" ht="15.75" customHeight="1">
      <c r="A384" s="207" t="str">
        <f t="shared" ref="A384:C384" si="385">#REF!</f>
        <v>#REF!</v>
      </c>
      <c r="B384" s="207" t="str">
        <f t="shared" si="385"/>
        <v>#REF!</v>
      </c>
      <c r="C384" s="207" t="str">
        <f t="shared" si="385"/>
        <v>#REF!</v>
      </c>
      <c r="D384" s="207" t="str">
        <f t="shared" si="4"/>
        <v>#REF!</v>
      </c>
    </row>
    <row r="385" ht="15.75" customHeight="1">
      <c r="A385" s="207" t="str">
        <f t="shared" ref="A385:C385" si="386">#REF!</f>
        <v>#REF!</v>
      </c>
      <c r="B385" s="207" t="str">
        <f t="shared" si="386"/>
        <v>#REF!</v>
      </c>
      <c r="C385" s="207" t="str">
        <f t="shared" si="386"/>
        <v>#REF!</v>
      </c>
      <c r="D385" s="207" t="str">
        <f t="shared" si="4"/>
        <v>#REF!</v>
      </c>
    </row>
    <row r="386" ht="15.75" customHeight="1">
      <c r="A386" s="207" t="str">
        <f t="shared" ref="A386:C386" si="387">#REF!</f>
        <v>#REF!</v>
      </c>
      <c r="B386" s="207" t="str">
        <f t="shared" si="387"/>
        <v>#REF!</v>
      </c>
      <c r="C386" s="207" t="str">
        <f t="shared" si="387"/>
        <v>#REF!</v>
      </c>
      <c r="D386" s="207" t="str">
        <f t="shared" si="4"/>
        <v>#REF!</v>
      </c>
    </row>
    <row r="387" ht="15.75" customHeight="1">
      <c r="A387" s="207" t="str">
        <f t="shared" ref="A387:C387" si="388">#REF!</f>
        <v>#REF!</v>
      </c>
      <c r="B387" s="207" t="str">
        <f t="shared" si="388"/>
        <v>#REF!</v>
      </c>
      <c r="C387" s="207" t="str">
        <f t="shared" si="388"/>
        <v>#REF!</v>
      </c>
      <c r="D387" s="207" t="str">
        <f t="shared" si="4"/>
        <v>#REF!</v>
      </c>
    </row>
    <row r="388" ht="15.75" customHeight="1">
      <c r="A388" s="207" t="str">
        <f t="shared" ref="A388:C388" si="389">#REF!</f>
        <v>#REF!</v>
      </c>
      <c r="B388" s="207" t="str">
        <f t="shared" si="389"/>
        <v>#REF!</v>
      </c>
      <c r="C388" s="207" t="str">
        <f t="shared" si="389"/>
        <v>#REF!</v>
      </c>
      <c r="D388" s="207" t="str">
        <f t="shared" si="4"/>
        <v>#REF!</v>
      </c>
    </row>
    <row r="389" ht="15.75" customHeight="1">
      <c r="A389" s="207" t="str">
        <f t="shared" ref="A389:C389" si="390">#REF!</f>
        <v>#REF!</v>
      </c>
      <c r="B389" s="207" t="str">
        <f t="shared" si="390"/>
        <v>#REF!</v>
      </c>
      <c r="C389" s="207" t="str">
        <f t="shared" si="390"/>
        <v>#REF!</v>
      </c>
      <c r="D389" s="207" t="str">
        <f t="shared" si="4"/>
        <v>#REF!</v>
      </c>
    </row>
    <row r="390" ht="15.75" customHeight="1">
      <c r="A390" s="207" t="str">
        <f t="shared" ref="A390:C390" si="391">#REF!</f>
        <v>#REF!</v>
      </c>
      <c r="B390" s="207" t="str">
        <f t="shared" si="391"/>
        <v>#REF!</v>
      </c>
      <c r="C390" s="207" t="str">
        <f t="shared" si="391"/>
        <v>#REF!</v>
      </c>
      <c r="D390" s="207" t="str">
        <f t="shared" si="4"/>
        <v>#REF!</v>
      </c>
    </row>
    <row r="391" ht="15.75" customHeight="1">
      <c r="A391" s="207" t="str">
        <f t="shared" ref="A391:C391" si="392">#REF!</f>
        <v>#REF!</v>
      </c>
      <c r="B391" s="207" t="str">
        <f t="shared" si="392"/>
        <v>#REF!</v>
      </c>
      <c r="C391" s="207" t="str">
        <f t="shared" si="392"/>
        <v>#REF!</v>
      </c>
      <c r="D391" s="207" t="str">
        <f t="shared" si="4"/>
        <v>#REF!</v>
      </c>
    </row>
    <row r="392" ht="15.75" customHeight="1">
      <c r="A392" s="207" t="str">
        <f t="shared" ref="A392:C392" si="393">#REF!</f>
        <v>#REF!</v>
      </c>
      <c r="B392" s="207" t="str">
        <f t="shared" si="393"/>
        <v>#REF!</v>
      </c>
      <c r="C392" s="207" t="str">
        <f t="shared" si="393"/>
        <v>#REF!</v>
      </c>
      <c r="D392" s="207" t="str">
        <f t="shared" si="4"/>
        <v>#REF!</v>
      </c>
    </row>
    <row r="393" ht="15.75" customHeight="1">
      <c r="A393" s="207" t="str">
        <f t="shared" ref="A393:C393" si="394">#REF!</f>
        <v>#REF!</v>
      </c>
      <c r="B393" s="207" t="str">
        <f t="shared" si="394"/>
        <v>#REF!</v>
      </c>
      <c r="C393" s="207" t="str">
        <f t="shared" si="394"/>
        <v>#REF!</v>
      </c>
      <c r="D393" s="207" t="str">
        <f t="shared" si="4"/>
        <v>#REF!</v>
      </c>
    </row>
    <row r="394" ht="15.75" customHeight="1">
      <c r="A394" s="207" t="str">
        <f t="shared" ref="A394:C394" si="395">#REF!</f>
        <v>#REF!</v>
      </c>
      <c r="B394" s="207" t="str">
        <f t="shared" si="395"/>
        <v>#REF!</v>
      </c>
      <c r="C394" s="207" t="str">
        <f t="shared" si="395"/>
        <v>#REF!</v>
      </c>
      <c r="D394" s="207" t="str">
        <f t="shared" si="4"/>
        <v>#REF!</v>
      </c>
    </row>
    <row r="395" ht="15.75" customHeight="1">
      <c r="A395" s="207" t="str">
        <f t="shared" ref="A395:C395" si="396">#REF!</f>
        <v>#REF!</v>
      </c>
      <c r="B395" s="207" t="str">
        <f t="shared" si="396"/>
        <v>#REF!</v>
      </c>
      <c r="C395" s="207" t="str">
        <f t="shared" si="396"/>
        <v>#REF!</v>
      </c>
      <c r="D395" s="207" t="str">
        <f t="shared" si="4"/>
        <v>#REF!</v>
      </c>
    </row>
    <row r="396" ht="15.75" customHeight="1">
      <c r="A396" s="207" t="str">
        <f t="shared" ref="A396:C396" si="397">#REF!</f>
        <v>#REF!</v>
      </c>
      <c r="B396" s="207" t="str">
        <f t="shared" si="397"/>
        <v>#REF!</v>
      </c>
      <c r="C396" s="207" t="str">
        <f t="shared" si="397"/>
        <v>#REF!</v>
      </c>
      <c r="D396" s="207" t="str">
        <f t="shared" si="4"/>
        <v>#REF!</v>
      </c>
    </row>
    <row r="397" ht="15.75" customHeight="1">
      <c r="A397" s="207" t="str">
        <f t="shared" ref="A397:C397" si="398">#REF!</f>
        <v>#REF!</v>
      </c>
      <c r="B397" s="207" t="str">
        <f t="shared" si="398"/>
        <v>#REF!</v>
      </c>
      <c r="C397" s="207" t="str">
        <f t="shared" si="398"/>
        <v>#REF!</v>
      </c>
      <c r="D397" s="207" t="str">
        <f t="shared" si="4"/>
        <v>#REF!</v>
      </c>
    </row>
    <row r="398" ht="15.75" customHeight="1">
      <c r="A398" s="207" t="str">
        <f t="shared" ref="A398:C398" si="399">#REF!</f>
        <v>#REF!</v>
      </c>
      <c r="B398" s="207" t="str">
        <f t="shared" si="399"/>
        <v>#REF!</v>
      </c>
      <c r="C398" s="207" t="str">
        <f t="shared" si="399"/>
        <v>#REF!</v>
      </c>
      <c r="D398" s="207" t="str">
        <f t="shared" si="4"/>
        <v>#REF!</v>
      </c>
    </row>
    <row r="399" ht="15.75" customHeight="1">
      <c r="A399" s="207" t="str">
        <f t="shared" ref="A399:C399" si="400">#REF!</f>
        <v>#REF!</v>
      </c>
      <c r="B399" s="207" t="str">
        <f t="shared" si="400"/>
        <v>#REF!</v>
      </c>
      <c r="C399" s="207" t="str">
        <f t="shared" si="400"/>
        <v>#REF!</v>
      </c>
      <c r="D399" s="207" t="str">
        <f t="shared" si="4"/>
        <v>#REF!</v>
      </c>
    </row>
    <row r="400" ht="15.75" customHeight="1">
      <c r="A400" s="207" t="str">
        <f t="shared" ref="A400:C400" si="401">#REF!</f>
        <v>#REF!</v>
      </c>
      <c r="B400" s="207" t="str">
        <f t="shared" si="401"/>
        <v>#REF!</v>
      </c>
      <c r="C400" s="207" t="str">
        <f t="shared" si="401"/>
        <v>#REF!</v>
      </c>
      <c r="D400" s="207" t="str">
        <f t="shared" si="4"/>
        <v>#REF!</v>
      </c>
    </row>
    <row r="401" ht="15.75" customHeight="1">
      <c r="A401" s="207" t="str">
        <f t="shared" ref="A401:C401" si="402">#REF!</f>
        <v>#REF!</v>
      </c>
      <c r="B401" s="207" t="str">
        <f t="shared" si="402"/>
        <v>#REF!</v>
      </c>
      <c r="C401" s="207" t="str">
        <f t="shared" si="402"/>
        <v>#REF!</v>
      </c>
      <c r="D401" s="207" t="str">
        <f t="shared" si="4"/>
        <v>#REF!</v>
      </c>
    </row>
    <row r="402" ht="15.75" customHeight="1">
      <c r="A402" s="207" t="str">
        <f t="shared" ref="A402:C402" si="403">#REF!</f>
        <v>#REF!</v>
      </c>
      <c r="B402" s="207" t="str">
        <f t="shared" si="403"/>
        <v>#REF!</v>
      </c>
      <c r="C402" s="207" t="str">
        <f t="shared" si="403"/>
        <v>#REF!</v>
      </c>
      <c r="D402" s="207" t="str">
        <f t="shared" si="4"/>
        <v>#REF!</v>
      </c>
    </row>
    <row r="403" ht="15.75" customHeight="1">
      <c r="A403" s="207" t="str">
        <f t="shared" ref="A403:C403" si="404">#REF!</f>
        <v>#REF!</v>
      </c>
      <c r="B403" s="207" t="str">
        <f t="shared" si="404"/>
        <v>#REF!</v>
      </c>
      <c r="C403" s="207" t="str">
        <f t="shared" si="404"/>
        <v>#REF!</v>
      </c>
      <c r="D403" s="207" t="str">
        <f t="shared" si="4"/>
        <v>#REF!</v>
      </c>
    </row>
    <row r="404" ht="15.75" customHeight="1">
      <c r="A404" s="207" t="str">
        <f t="shared" ref="A404:C404" si="405">#REF!</f>
        <v>#REF!</v>
      </c>
      <c r="B404" s="207" t="str">
        <f t="shared" si="405"/>
        <v>#REF!</v>
      </c>
      <c r="C404" s="207" t="str">
        <f t="shared" si="405"/>
        <v>#REF!</v>
      </c>
      <c r="D404" s="207" t="str">
        <f t="shared" si="4"/>
        <v>#REF!</v>
      </c>
    </row>
    <row r="405" ht="15.75" customHeight="1">
      <c r="A405" s="207" t="str">
        <f t="shared" ref="A405:C405" si="406">#REF!</f>
        <v>#REF!</v>
      </c>
      <c r="B405" s="207" t="str">
        <f t="shared" si="406"/>
        <v>#REF!</v>
      </c>
      <c r="C405" s="207" t="str">
        <f t="shared" si="406"/>
        <v>#REF!</v>
      </c>
      <c r="D405" s="207" t="str">
        <f t="shared" si="4"/>
        <v>#REF!</v>
      </c>
    </row>
    <row r="406" ht="15.75" customHeight="1">
      <c r="A406" s="207" t="str">
        <f t="shared" ref="A406:C406" si="407">#REF!</f>
        <v>#REF!</v>
      </c>
      <c r="B406" s="207" t="str">
        <f t="shared" si="407"/>
        <v>#REF!</v>
      </c>
      <c r="C406" s="207" t="str">
        <f t="shared" si="407"/>
        <v>#REF!</v>
      </c>
      <c r="D406" s="207" t="str">
        <f t="shared" si="4"/>
        <v>#REF!</v>
      </c>
    </row>
    <row r="407" ht="15.75" customHeight="1">
      <c r="A407" s="207" t="str">
        <f t="shared" ref="A407:C407" si="408">#REF!</f>
        <v>#REF!</v>
      </c>
      <c r="B407" s="207" t="str">
        <f t="shared" si="408"/>
        <v>#REF!</v>
      </c>
      <c r="C407" s="207" t="str">
        <f t="shared" si="408"/>
        <v>#REF!</v>
      </c>
      <c r="D407" s="207" t="str">
        <f t="shared" si="4"/>
        <v>#REF!</v>
      </c>
    </row>
    <row r="408" ht="15.75" customHeight="1">
      <c r="A408" s="207" t="str">
        <f t="shared" ref="A408:C408" si="409">#REF!</f>
        <v>#REF!</v>
      </c>
      <c r="B408" s="207" t="str">
        <f t="shared" si="409"/>
        <v>#REF!</v>
      </c>
      <c r="C408" s="207" t="str">
        <f t="shared" si="409"/>
        <v>#REF!</v>
      </c>
      <c r="D408" s="207" t="str">
        <f t="shared" si="4"/>
        <v>#REF!</v>
      </c>
    </row>
    <row r="409" ht="15.75" customHeight="1">
      <c r="A409" s="207" t="str">
        <f t="shared" ref="A409:C409" si="410">#REF!</f>
        <v>#REF!</v>
      </c>
      <c r="B409" s="207" t="str">
        <f t="shared" si="410"/>
        <v>#REF!</v>
      </c>
      <c r="C409" s="207" t="str">
        <f t="shared" si="410"/>
        <v>#REF!</v>
      </c>
      <c r="D409" s="207" t="str">
        <f t="shared" si="4"/>
        <v>#REF!</v>
      </c>
    </row>
    <row r="410" ht="15.75" customHeight="1">
      <c r="A410" s="207" t="str">
        <f t="shared" ref="A410:C410" si="411">#REF!</f>
        <v>#REF!</v>
      </c>
      <c r="B410" s="207" t="str">
        <f t="shared" si="411"/>
        <v>#REF!</v>
      </c>
      <c r="C410" s="207" t="str">
        <f t="shared" si="411"/>
        <v>#REF!</v>
      </c>
      <c r="D410" s="207" t="str">
        <f t="shared" si="4"/>
        <v>#REF!</v>
      </c>
    </row>
    <row r="411" ht="15.75" customHeight="1">
      <c r="A411" s="207" t="str">
        <f t="shared" ref="A411:C411" si="412">#REF!</f>
        <v>#REF!</v>
      </c>
      <c r="B411" s="207" t="str">
        <f t="shared" si="412"/>
        <v>#REF!</v>
      </c>
      <c r="C411" s="207" t="str">
        <f t="shared" si="412"/>
        <v>#REF!</v>
      </c>
      <c r="D411" s="207" t="str">
        <f t="shared" si="4"/>
        <v>#REF!</v>
      </c>
    </row>
    <row r="412" ht="15.75" customHeight="1">
      <c r="A412" s="207" t="str">
        <f t="shared" ref="A412:C412" si="413">#REF!</f>
        <v>#REF!</v>
      </c>
      <c r="B412" s="207" t="str">
        <f t="shared" si="413"/>
        <v>#REF!</v>
      </c>
      <c r="C412" s="207" t="str">
        <f t="shared" si="413"/>
        <v>#REF!</v>
      </c>
      <c r="D412" s="207" t="str">
        <f t="shared" si="4"/>
        <v>#REF!</v>
      </c>
    </row>
    <row r="413" ht="15.75" customHeight="1">
      <c r="A413" s="207" t="str">
        <f t="shared" ref="A413:C413" si="414">#REF!</f>
        <v>#REF!</v>
      </c>
      <c r="B413" s="207" t="str">
        <f t="shared" si="414"/>
        <v>#REF!</v>
      </c>
      <c r="C413" s="207" t="str">
        <f t="shared" si="414"/>
        <v>#REF!</v>
      </c>
      <c r="D413" s="207" t="str">
        <f t="shared" si="4"/>
        <v>#REF!</v>
      </c>
    </row>
    <row r="414" ht="15.75" customHeight="1">
      <c r="A414" s="207" t="str">
        <f t="shared" ref="A414:C414" si="415">#REF!</f>
        <v>#REF!</v>
      </c>
      <c r="B414" s="207" t="str">
        <f t="shared" si="415"/>
        <v>#REF!</v>
      </c>
      <c r="C414" s="207" t="str">
        <f t="shared" si="415"/>
        <v>#REF!</v>
      </c>
      <c r="D414" s="207" t="str">
        <f t="shared" si="4"/>
        <v>#REF!</v>
      </c>
    </row>
    <row r="415" ht="15.75" customHeight="1">
      <c r="A415" s="207" t="str">
        <f t="shared" ref="A415:C415" si="416">#REF!</f>
        <v>#REF!</v>
      </c>
      <c r="B415" s="207" t="str">
        <f t="shared" si="416"/>
        <v>#REF!</v>
      </c>
      <c r="C415" s="207" t="str">
        <f t="shared" si="416"/>
        <v>#REF!</v>
      </c>
      <c r="D415" s="207" t="str">
        <f t="shared" si="4"/>
        <v>#REF!</v>
      </c>
    </row>
    <row r="416" ht="15.75" customHeight="1">
      <c r="A416" s="207" t="str">
        <f t="shared" ref="A416:C416" si="417">#REF!</f>
        <v>#REF!</v>
      </c>
      <c r="B416" s="207" t="str">
        <f t="shared" si="417"/>
        <v>#REF!</v>
      </c>
      <c r="C416" s="207" t="str">
        <f t="shared" si="417"/>
        <v>#REF!</v>
      </c>
      <c r="D416" s="207" t="str">
        <f t="shared" si="4"/>
        <v>#REF!</v>
      </c>
    </row>
    <row r="417" ht="15.75" customHeight="1">
      <c r="A417" s="207" t="str">
        <f t="shared" ref="A417:C417" si="418">#REF!</f>
        <v>#REF!</v>
      </c>
      <c r="B417" s="207" t="str">
        <f t="shared" si="418"/>
        <v>#REF!</v>
      </c>
      <c r="C417" s="207" t="str">
        <f t="shared" si="418"/>
        <v>#REF!</v>
      </c>
      <c r="D417" s="207" t="str">
        <f t="shared" si="4"/>
        <v>#REF!</v>
      </c>
    </row>
    <row r="418" ht="15.75" customHeight="1">
      <c r="A418" s="207" t="str">
        <f t="shared" ref="A418:C418" si="419">#REF!</f>
        <v>#REF!</v>
      </c>
      <c r="B418" s="207" t="str">
        <f t="shared" si="419"/>
        <v>#REF!</v>
      </c>
      <c r="C418" s="207" t="str">
        <f t="shared" si="419"/>
        <v>#REF!</v>
      </c>
      <c r="D418" s="207" t="str">
        <f t="shared" si="4"/>
        <v>#REF!</v>
      </c>
    </row>
    <row r="419" ht="15.75" customHeight="1">
      <c r="A419" s="207" t="str">
        <f t="shared" ref="A419:C419" si="420">#REF!</f>
        <v>#REF!</v>
      </c>
      <c r="B419" s="207" t="str">
        <f t="shared" si="420"/>
        <v>#REF!</v>
      </c>
      <c r="C419" s="207" t="str">
        <f t="shared" si="420"/>
        <v>#REF!</v>
      </c>
      <c r="D419" s="207" t="str">
        <f t="shared" si="4"/>
        <v>#REF!</v>
      </c>
    </row>
    <row r="420" ht="15.75" customHeight="1">
      <c r="A420" s="207" t="str">
        <f t="shared" ref="A420:C420" si="421">#REF!</f>
        <v>#REF!</v>
      </c>
      <c r="B420" s="207" t="str">
        <f t="shared" si="421"/>
        <v>#REF!</v>
      </c>
      <c r="C420" s="207" t="str">
        <f t="shared" si="421"/>
        <v>#REF!</v>
      </c>
      <c r="D420" s="207" t="str">
        <f t="shared" si="4"/>
        <v>#REF!</v>
      </c>
    </row>
    <row r="421" ht="15.75" customHeight="1">
      <c r="A421" s="207" t="str">
        <f t="shared" ref="A421:C421" si="422">#REF!</f>
        <v>#REF!</v>
      </c>
      <c r="B421" s="207" t="str">
        <f t="shared" si="422"/>
        <v>#REF!</v>
      </c>
      <c r="C421" s="207" t="str">
        <f t="shared" si="422"/>
        <v>#REF!</v>
      </c>
      <c r="D421" s="207" t="str">
        <f t="shared" si="4"/>
        <v>#REF!</v>
      </c>
    </row>
    <row r="422" ht="15.75" customHeight="1">
      <c r="A422" s="207" t="str">
        <f t="shared" ref="A422:C422" si="423">#REF!</f>
        <v>#REF!</v>
      </c>
      <c r="B422" s="207" t="str">
        <f t="shared" si="423"/>
        <v>#REF!</v>
      </c>
      <c r="C422" s="207" t="str">
        <f t="shared" si="423"/>
        <v>#REF!</v>
      </c>
      <c r="D422" s="207" t="str">
        <f t="shared" si="4"/>
        <v>#REF!</v>
      </c>
    </row>
    <row r="423" ht="15.75" customHeight="1">
      <c r="A423" s="207" t="str">
        <f t="shared" ref="A423:C423" si="424">#REF!</f>
        <v>#REF!</v>
      </c>
      <c r="B423" s="207" t="str">
        <f t="shared" si="424"/>
        <v>#REF!</v>
      </c>
      <c r="C423" s="207" t="str">
        <f t="shared" si="424"/>
        <v>#REF!</v>
      </c>
      <c r="D423" s="207" t="str">
        <f t="shared" si="4"/>
        <v>#REF!</v>
      </c>
    </row>
    <row r="424" ht="15.75" customHeight="1">
      <c r="A424" s="207" t="str">
        <f t="shared" ref="A424:C424" si="425">#REF!</f>
        <v>#REF!</v>
      </c>
      <c r="B424" s="207" t="str">
        <f t="shared" si="425"/>
        <v>#REF!</v>
      </c>
      <c r="C424" s="207" t="str">
        <f t="shared" si="425"/>
        <v>#REF!</v>
      </c>
      <c r="D424" s="207" t="str">
        <f t="shared" si="4"/>
        <v>#REF!</v>
      </c>
    </row>
    <row r="425" ht="15.75" customHeight="1">
      <c r="A425" s="207" t="str">
        <f t="shared" ref="A425:C425" si="426">#REF!</f>
        <v>#REF!</v>
      </c>
      <c r="B425" s="207" t="str">
        <f t="shared" si="426"/>
        <v>#REF!</v>
      </c>
      <c r="C425" s="207" t="str">
        <f t="shared" si="426"/>
        <v>#REF!</v>
      </c>
      <c r="D425" s="207" t="str">
        <f t="shared" si="4"/>
        <v>#REF!</v>
      </c>
    </row>
    <row r="426" ht="15.75" customHeight="1">
      <c r="A426" s="207" t="str">
        <f t="shared" ref="A426:C426" si="427">#REF!</f>
        <v>#REF!</v>
      </c>
      <c r="B426" s="207" t="str">
        <f t="shared" si="427"/>
        <v>#REF!</v>
      </c>
      <c r="C426" s="207" t="str">
        <f t="shared" si="427"/>
        <v>#REF!</v>
      </c>
      <c r="D426" s="207" t="str">
        <f t="shared" si="4"/>
        <v>#REF!</v>
      </c>
    </row>
    <row r="427" ht="15.75" customHeight="1">
      <c r="A427" s="207" t="str">
        <f t="shared" ref="A427:C427" si="428">#REF!</f>
        <v>#REF!</v>
      </c>
      <c r="B427" s="207" t="str">
        <f t="shared" si="428"/>
        <v>#REF!</v>
      </c>
      <c r="C427" s="207" t="str">
        <f t="shared" si="428"/>
        <v>#REF!</v>
      </c>
      <c r="D427" s="207" t="str">
        <f t="shared" si="4"/>
        <v>#REF!</v>
      </c>
    </row>
    <row r="428" ht="15.75" customHeight="1">
      <c r="A428" s="207" t="str">
        <f t="shared" ref="A428:C428" si="429">#REF!</f>
        <v>#REF!</v>
      </c>
      <c r="B428" s="207" t="str">
        <f t="shared" si="429"/>
        <v>#REF!</v>
      </c>
      <c r="C428" s="207" t="str">
        <f t="shared" si="429"/>
        <v>#REF!</v>
      </c>
      <c r="D428" s="207" t="str">
        <f t="shared" si="4"/>
        <v>#REF!</v>
      </c>
    </row>
    <row r="429" ht="15.75" customHeight="1">
      <c r="A429" s="207" t="str">
        <f t="shared" ref="A429:C429" si="430">#REF!</f>
        <v>#REF!</v>
      </c>
      <c r="B429" s="207" t="str">
        <f t="shared" si="430"/>
        <v>#REF!</v>
      </c>
      <c r="C429" s="207" t="str">
        <f t="shared" si="430"/>
        <v>#REF!</v>
      </c>
      <c r="D429" s="207" t="str">
        <f t="shared" si="4"/>
        <v>#REF!</v>
      </c>
    </row>
    <row r="430" ht="15.75" customHeight="1">
      <c r="A430" s="207" t="str">
        <f t="shared" ref="A430:C430" si="431">#REF!</f>
        <v>#REF!</v>
      </c>
      <c r="B430" s="207" t="str">
        <f t="shared" si="431"/>
        <v>#REF!</v>
      </c>
      <c r="C430" s="207" t="str">
        <f t="shared" si="431"/>
        <v>#REF!</v>
      </c>
      <c r="D430" s="207" t="str">
        <f t="shared" si="4"/>
        <v>#REF!</v>
      </c>
    </row>
    <row r="431" ht="15.75" customHeight="1">
      <c r="A431" s="207" t="str">
        <f t="shared" ref="A431:C431" si="432">#REF!</f>
        <v>#REF!</v>
      </c>
      <c r="B431" s="207" t="str">
        <f t="shared" si="432"/>
        <v>#REF!</v>
      </c>
      <c r="C431" s="207" t="str">
        <f t="shared" si="432"/>
        <v>#REF!</v>
      </c>
      <c r="D431" s="207" t="str">
        <f t="shared" si="4"/>
        <v>#REF!</v>
      </c>
    </row>
    <row r="432" ht="15.75" customHeight="1">
      <c r="A432" s="207" t="str">
        <f t="shared" ref="A432:C432" si="433">#REF!</f>
        <v>#REF!</v>
      </c>
      <c r="B432" s="207" t="str">
        <f t="shared" si="433"/>
        <v>#REF!</v>
      </c>
      <c r="C432" s="207" t="str">
        <f t="shared" si="433"/>
        <v>#REF!</v>
      </c>
      <c r="D432" s="207" t="str">
        <f t="shared" si="4"/>
        <v>#REF!</v>
      </c>
    </row>
    <row r="433" ht="15.75" customHeight="1">
      <c r="A433" s="207" t="str">
        <f t="shared" ref="A433:C433" si="434">#REF!</f>
        <v>#REF!</v>
      </c>
      <c r="B433" s="207" t="str">
        <f t="shared" si="434"/>
        <v>#REF!</v>
      </c>
      <c r="C433" s="207" t="str">
        <f t="shared" si="434"/>
        <v>#REF!</v>
      </c>
      <c r="D433" s="207" t="str">
        <f t="shared" si="4"/>
        <v>#REF!</v>
      </c>
    </row>
    <row r="434" ht="15.75" customHeight="1">
      <c r="A434" s="207" t="str">
        <f t="shared" ref="A434:C434" si="435">#REF!</f>
        <v>#REF!</v>
      </c>
      <c r="B434" s="207" t="str">
        <f t="shared" si="435"/>
        <v>#REF!</v>
      </c>
      <c r="C434" s="207" t="str">
        <f t="shared" si="435"/>
        <v>#REF!</v>
      </c>
      <c r="D434" s="207" t="str">
        <f t="shared" si="4"/>
        <v>#REF!</v>
      </c>
    </row>
    <row r="435" ht="15.75" customHeight="1">
      <c r="A435" s="207" t="str">
        <f t="shared" ref="A435:C435" si="436">#REF!</f>
        <v>#REF!</v>
      </c>
      <c r="B435" s="207" t="str">
        <f t="shared" si="436"/>
        <v>#REF!</v>
      </c>
      <c r="C435" s="207" t="str">
        <f t="shared" si="436"/>
        <v>#REF!</v>
      </c>
      <c r="D435" s="207" t="str">
        <f t="shared" si="4"/>
        <v>#REF!</v>
      </c>
    </row>
    <row r="436" ht="15.75" customHeight="1">
      <c r="A436" s="207" t="str">
        <f t="shared" ref="A436:C436" si="437">#REF!</f>
        <v>#REF!</v>
      </c>
      <c r="B436" s="207" t="str">
        <f t="shared" si="437"/>
        <v>#REF!</v>
      </c>
      <c r="C436" s="207" t="str">
        <f t="shared" si="437"/>
        <v>#REF!</v>
      </c>
      <c r="D436" s="207" t="str">
        <f t="shared" si="4"/>
        <v>#REF!</v>
      </c>
    </row>
    <row r="437" ht="15.75" customHeight="1">
      <c r="A437" s="207" t="str">
        <f t="shared" ref="A437:C437" si="438">#REF!</f>
        <v>#REF!</v>
      </c>
      <c r="B437" s="207" t="str">
        <f t="shared" si="438"/>
        <v>#REF!</v>
      </c>
      <c r="C437" s="207" t="str">
        <f t="shared" si="438"/>
        <v>#REF!</v>
      </c>
      <c r="D437" s="207" t="str">
        <f t="shared" si="4"/>
        <v>#REF!</v>
      </c>
    </row>
    <row r="438" ht="15.75" customHeight="1">
      <c r="A438" s="207" t="str">
        <f>Seeds!AB306</f>
        <v>M2-NyO-61a-I-1</v>
      </c>
      <c r="B438" s="207" t="str">
        <f t="shared" ref="B438:C438" si="439">#REF!</f>
        <v>#REF!</v>
      </c>
      <c r="C438" s="207" t="str">
        <f t="shared" si="439"/>
        <v>#REF!</v>
      </c>
      <c r="D438" s="207" t="str">
        <f t="shared" si="4"/>
        <v>#REF!</v>
      </c>
    </row>
    <row r="439" ht="15.75" customHeight="1">
      <c r="A439" s="207" t="str">
        <f>Seeds!AB307</f>
        <v>M2-NyO-61a-I-2</v>
      </c>
      <c r="B439" s="207" t="str">
        <f t="shared" ref="B439:C439" si="440">#REF!</f>
        <v>#REF!</v>
      </c>
      <c r="C439" s="207" t="str">
        <f t="shared" si="440"/>
        <v>#REF!</v>
      </c>
      <c r="D439" s="207" t="str">
        <f t="shared" si="4"/>
        <v>#REF!</v>
      </c>
    </row>
    <row r="440" ht="15.75" customHeight="1">
      <c r="A440" s="207" t="str">
        <f>Seeds!AB308</f>
        <v>M2-NyO-61a-I-3</v>
      </c>
      <c r="B440" s="207" t="str">
        <f t="shared" ref="B440:C440" si="441">#REF!</f>
        <v>#REF!</v>
      </c>
      <c r="C440" s="207" t="str">
        <f t="shared" si="441"/>
        <v>#REF!</v>
      </c>
      <c r="D440" s="207" t="str">
        <f t="shared" si="4"/>
        <v>#REF!</v>
      </c>
    </row>
    <row r="441" ht="15.75" customHeight="1">
      <c r="A441" s="207" t="str">
        <f>Seeds!AB309</f>
        <v>M2-NyO-61a-I-4</v>
      </c>
      <c r="B441" s="207" t="str">
        <f t="shared" ref="B441:C441" si="442">#REF!</f>
        <v>#REF!</v>
      </c>
      <c r="C441" s="207" t="str">
        <f t="shared" si="442"/>
        <v>#REF!</v>
      </c>
      <c r="D441" s="207" t="str">
        <f t="shared" si="4"/>
        <v>#REF!</v>
      </c>
    </row>
    <row r="442" ht="15.75" customHeight="1">
      <c r="A442" s="207" t="str">
        <f>Seeds!AB310</f>
        <v>M2-NyO-61a-I-5</v>
      </c>
      <c r="B442" s="207" t="str">
        <f t="shared" ref="B442:C442" si="443">#REF!</f>
        <v>#REF!</v>
      </c>
      <c r="C442" s="207" t="str">
        <f t="shared" si="443"/>
        <v>#REF!</v>
      </c>
      <c r="D442" s="207" t="str">
        <f t="shared" si="4"/>
        <v>#REF!</v>
      </c>
    </row>
    <row r="443" ht="15.75" customHeight="1">
      <c r="A443" s="207" t="str">
        <f>Seeds!AB311</f>
        <v>M2-NyO-61a-I-6</v>
      </c>
      <c r="B443" s="207" t="str">
        <f t="shared" ref="B443:C443" si="444">#REF!</f>
        <v>#REF!</v>
      </c>
      <c r="C443" s="207" t="str">
        <f t="shared" si="444"/>
        <v>#REF!</v>
      </c>
      <c r="D443" s="207" t="str">
        <f t="shared" si="4"/>
        <v>#REF!</v>
      </c>
    </row>
    <row r="444" ht="15.75" customHeight="1">
      <c r="A444" s="207" t="str">
        <f>Seeds!AB312</f>
        <v>M2-NyO-61a-E-1</v>
      </c>
      <c r="B444" s="207" t="str">
        <f t="shared" ref="B444:C444" si="445">#REF!</f>
        <v>#REF!</v>
      </c>
      <c r="C444" s="207" t="str">
        <f t="shared" si="445"/>
        <v>#REF!</v>
      </c>
      <c r="D444" s="207" t="str">
        <f t="shared" si="4"/>
        <v>#REF!</v>
      </c>
    </row>
    <row r="445" ht="15.75" customHeight="1">
      <c r="A445" s="207" t="str">
        <f>Seeds!AB313</f>
        <v>M2-NyO-61a-E-2</v>
      </c>
      <c r="B445" s="207" t="str">
        <f t="shared" ref="B445:C445" si="446">#REF!</f>
        <v>#REF!</v>
      </c>
      <c r="C445" s="207" t="str">
        <f t="shared" si="446"/>
        <v>#REF!</v>
      </c>
      <c r="D445" s="207" t="str">
        <f t="shared" si="4"/>
        <v>#REF!</v>
      </c>
    </row>
    <row r="446" ht="15.75" customHeight="1">
      <c r="A446" s="207" t="str">
        <f>Seeds!AB314</f>
        <v>M2-NyO-61a-E-3</v>
      </c>
      <c r="B446" s="207" t="str">
        <f t="shared" ref="B446:C446" si="447">#REF!</f>
        <v>#REF!</v>
      </c>
      <c r="C446" s="207" t="str">
        <f t="shared" si="447"/>
        <v>#REF!</v>
      </c>
      <c r="D446" s="207" t="str">
        <f t="shared" si="4"/>
        <v>#REF!</v>
      </c>
    </row>
    <row r="447" ht="15.75" customHeight="1">
      <c r="A447" s="207" t="str">
        <f>Seeds!AB315</f>
        <v>M2-NyO-61a-E-4</v>
      </c>
      <c r="B447" s="207" t="str">
        <f t="shared" ref="B447:C447" si="448">#REF!</f>
        <v>#REF!</v>
      </c>
      <c r="C447" s="207" t="str">
        <f t="shared" si="448"/>
        <v>#REF!</v>
      </c>
      <c r="D447" s="207" t="str">
        <f t="shared" si="4"/>
        <v>#REF!</v>
      </c>
    </row>
    <row r="448" ht="15.75" customHeight="1">
      <c r="A448" s="207" t="str">
        <f>Seeds!AB316</f>
        <v>M2-NyO-61a-E-5</v>
      </c>
      <c r="B448" s="207" t="str">
        <f t="shared" ref="B448:C448" si="449">#REF!</f>
        <v>#REF!</v>
      </c>
      <c r="C448" s="207" t="str">
        <f t="shared" si="449"/>
        <v>#REF!</v>
      </c>
      <c r="D448" s="207" t="str">
        <f t="shared" si="4"/>
        <v>#REF!</v>
      </c>
    </row>
    <row r="449" ht="15.75" customHeight="1">
      <c r="A449" s="207" t="str">
        <f>Seeds!AB317</f>
        <v>M2-NyO-61a-E-6</v>
      </c>
      <c r="B449" s="207" t="str">
        <f t="shared" ref="B449:C449" si="450">#REF!</f>
        <v>#REF!</v>
      </c>
      <c r="C449" s="207" t="str">
        <f t="shared" si="450"/>
        <v>#REF!</v>
      </c>
      <c r="D449" s="207" t="str">
        <f t="shared" si="4"/>
        <v>#REF!</v>
      </c>
    </row>
    <row r="450" ht="15.75" customHeight="1">
      <c r="A450" s="207" t="str">
        <f>Seeds!AB322</f>
        <v>M2-NyO-50a-I-1</v>
      </c>
      <c r="B450" s="207" t="str">
        <f t="shared" ref="B450:C450" si="451">#REF!</f>
        <v>#REF!</v>
      </c>
      <c r="C450" s="207" t="str">
        <f t="shared" si="451"/>
        <v>#REF!</v>
      </c>
      <c r="D450" s="207" t="str">
        <f t="shared" si="4"/>
        <v>#REF!</v>
      </c>
    </row>
    <row r="451" ht="15.75" customHeight="1">
      <c r="A451" s="207" t="str">
        <f>Seeds!AB323</f>
        <v>M2-NyO-50a-I-2</v>
      </c>
      <c r="B451" s="207" t="str">
        <f t="shared" ref="B451:C451" si="452">#REF!</f>
        <v>#REF!</v>
      </c>
      <c r="C451" s="207" t="str">
        <f t="shared" si="452"/>
        <v>#REF!</v>
      </c>
      <c r="D451" s="207" t="str">
        <f t="shared" si="4"/>
        <v>#REF!</v>
      </c>
    </row>
    <row r="452" ht="15.75" customHeight="1">
      <c r="A452" s="207" t="str">
        <f>Seeds!AB324</f>
        <v>M2-NyO-50a-E-1</v>
      </c>
      <c r="B452" s="207" t="str">
        <f t="shared" ref="B452:C452" si="453">#REF!</f>
        <v>#REF!</v>
      </c>
      <c r="C452" s="207" t="str">
        <f t="shared" si="453"/>
        <v>#REF!</v>
      </c>
      <c r="D452" s="207" t="str">
        <f t="shared" si="4"/>
        <v>#REF!</v>
      </c>
    </row>
    <row r="453" ht="15.75" customHeight="1">
      <c r="A453" s="207" t="str">
        <f>Seeds!AB325</f>
        <v>M2-NyO-50a-E-2</v>
      </c>
      <c r="B453" s="207" t="str">
        <f t="shared" ref="B453:C453" si="454">#REF!</f>
        <v>#REF!</v>
      </c>
      <c r="C453" s="207" t="str">
        <f t="shared" si="454"/>
        <v>#REF!</v>
      </c>
      <c r="D453" s="207" t="str">
        <f t="shared" si="4"/>
        <v>#REF!</v>
      </c>
    </row>
    <row r="454" ht="15.75" customHeight="1">
      <c r="A454" s="207" t="str">
        <f>Seeds!AB326</f>
        <v>M2-NyO-50b-I-1</v>
      </c>
      <c r="B454" s="207" t="str">
        <f t="shared" ref="B454:C454" si="455">#REF!</f>
        <v>#REF!</v>
      </c>
      <c r="C454" s="207" t="str">
        <f t="shared" si="455"/>
        <v>#REF!</v>
      </c>
      <c r="D454" s="207" t="str">
        <f t="shared" si="4"/>
        <v>#REF!</v>
      </c>
    </row>
    <row r="455" ht="15.75" customHeight="1">
      <c r="A455" s="207" t="str">
        <f>Seeds!AB327</f>
        <v>M2-NyO-50b-I-2</v>
      </c>
      <c r="B455" s="207" t="str">
        <f t="shared" ref="B455:C455" si="456">#REF!</f>
        <v>#REF!</v>
      </c>
      <c r="C455" s="207" t="str">
        <f t="shared" si="456"/>
        <v>#REF!</v>
      </c>
      <c r="D455" s="207" t="str">
        <f t="shared" si="4"/>
        <v>#REF!</v>
      </c>
    </row>
    <row r="456" ht="15.75" customHeight="1">
      <c r="A456" s="207" t="str">
        <f>Seeds!AB328</f>
        <v>M2-NyO-50b-E-1</v>
      </c>
      <c r="B456" s="207" t="str">
        <f t="shared" ref="B456:C456" si="457">#REF!</f>
        <v>#REF!</v>
      </c>
      <c r="C456" s="207" t="str">
        <f t="shared" si="457"/>
        <v>#REF!</v>
      </c>
      <c r="D456" s="207" t="str">
        <f t="shared" si="4"/>
        <v>#REF!</v>
      </c>
    </row>
    <row r="457" ht="15.75" customHeight="1">
      <c r="A457" s="207" t="str">
        <f>Seeds!AB329</f>
        <v>M2-NyO-50b-E-2</v>
      </c>
      <c r="B457" s="207" t="str">
        <f t="shared" ref="B457:C457" si="458">#REF!</f>
        <v>#REF!</v>
      </c>
      <c r="C457" s="207" t="str">
        <f t="shared" si="458"/>
        <v>#REF!</v>
      </c>
      <c r="D457" s="207" t="str">
        <f t="shared" si="4"/>
        <v>#REF!</v>
      </c>
    </row>
    <row r="458" ht="15.75" customHeight="1">
      <c r="A458" s="207" t="str">
        <f>Seeds!AB330</f>
        <v>M2-NyO-50c-I-1</v>
      </c>
      <c r="B458" s="207" t="str">
        <f t="shared" ref="B458:C458" si="459">#REF!</f>
        <v>#REF!</v>
      </c>
      <c r="C458" s="207" t="str">
        <f t="shared" si="459"/>
        <v>#REF!</v>
      </c>
      <c r="D458" s="207" t="str">
        <f t="shared" si="4"/>
        <v>#REF!</v>
      </c>
    </row>
    <row r="459" ht="15.75" customHeight="1">
      <c r="A459" s="207" t="str">
        <f>Seeds!AB331</f>
        <v>M2-NyO-50c-I-2</v>
      </c>
      <c r="B459" s="207" t="str">
        <f t="shared" ref="B459:C459" si="460">#REF!</f>
        <v>#REF!</v>
      </c>
      <c r="C459" s="207" t="str">
        <f t="shared" si="460"/>
        <v>#REF!</v>
      </c>
      <c r="D459" s="207" t="str">
        <f t="shared" si="4"/>
        <v>#REF!</v>
      </c>
    </row>
    <row r="460" ht="15.75" customHeight="1">
      <c r="A460" s="207" t="str">
        <f>Seeds!AB332</f>
        <v>M2-NyO-50c-E-1</v>
      </c>
      <c r="B460" s="207" t="str">
        <f t="shared" ref="B460:C460" si="461">#REF!</f>
        <v>#REF!</v>
      </c>
      <c r="C460" s="207" t="str">
        <f t="shared" si="461"/>
        <v>#REF!</v>
      </c>
      <c r="D460" s="207" t="str">
        <f t="shared" si="4"/>
        <v>#REF!</v>
      </c>
    </row>
    <row r="461" ht="15.75" customHeight="1">
      <c r="A461" s="207" t="str">
        <f>Seeds!AB333</f>
        <v>M2-NyO-50c-E-2</v>
      </c>
      <c r="B461" s="207" t="str">
        <f t="shared" ref="B461:C461" si="462">#REF!</f>
        <v>#REF!</v>
      </c>
      <c r="C461" s="207" t="str">
        <f t="shared" si="462"/>
        <v>#REF!</v>
      </c>
      <c r="D461" s="207" t="str">
        <f t="shared" si="4"/>
        <v>#REF!</v>
      </c>
    </row>
    <row r="462" ht="15.75" customHeight="1">
      <c r="A462" s="207" t="str">
        <f>Seeds!AB334</f>
        <v>M2-NyO-50d-I-1</v>
      </c>
      <c r="B462" s="207" t="str">
        <f t="shared" ref="B462:C462" si="463">#REF!</f>
        <v>#REF!</v>
      </c>
      <c r="C462" s="207" t="str">
        <f t="shared" si="463"/>
        <v>#REF!</v>
      </c>
      <c r="D462" s="207" t="str">
        <f t="shared" si="4"/>
        <v>#REF!</v>
      </c>
    </row>
    <row r="463" ht="15.75" customHeight="1">
      <c r="A463" s="207" t="str">
        <f>Seeds!AB335</f>
        <v>M2-NyO-50d-I-2</v>
      </c>
      <c r="B463" s="207" t="str">
        <f t="shared" ref="B463:C463" si="464">#REF!</f>
        <v>#REF!</v>
      </c>
      <c r="C463" s="207" t="str">
        <f t="shared" si="464"/>
        <v>#REF!</v>
      </c>
      <c r="D463" s="207" t="str">
        <f t="shared" si="4"/>
        <v>#REF!</v>
      </c>
    </row>
    <row r="464" ht="15.75" customHeight="1">
      <c r="A464" s="207" t="str">
        <f>Seeds!AB336</f>
        <v>M2-NyO-50d-E-1</v>
      </c>
      <c r="B464" s="207" t="str">
        <f t="shared" ref="B464:C464" si="465">#REF!</f>
        <v>#REF!</v>
      </c>
      <c r="C464" s="207" t="str">
        <f t="shared" si="465"/>
        <v>#REF!</v>
      </c>
      <c r="D464" s="207" t="str">
        <f t="shared" si="4"/>
        <v>#REF!</v>
      </c>
    </row>
    <row r="465" ht="15.75" customHeight="1">
      <c r="A465" s="207" t="str">
        <f>Seeds!AB337</f>
        <v>M2-NyO-50d-E-2</v>
      </c>
      <c r="B465" s="207" t="str">
        <f t="shared" ref="B465:C465" si="466">#REF!</f>
        <v>#REF!</v>
      </c>
      <c r="C465" s="207" t="str">
        <f t="shared" si="466"/>
        <v>#REF!</v>
      </c>
      <c r="D465" s="207" t="str">
        <f t="shared" si="4"/>
        <v>#REF!</v>
      </c>
    </row>
    <row r="466" ht="15.75" customHeight="1">
      <c r="A466" s="207" t="str">
        <f>Seeds!AB338</f>
        <v>M2-NyO-50e-I-1</v>
      </c>
      <c r="B466" s="207" t="str">
        <f t="shared" ref="B466:C466" si="467">#REF!</f>
        <v>#REF!</v>
      </c>
      <c r="C466" s="207" t="str">
        <f t="shared" si="467"/>
        <v>#REF!</v>
      </c>
      <c r="D466" s="207" t="str">
        <f t="shared" si="4"/>
        <v>#REF!</v>
      </c>
    </row>
    <row r="467" ht="15.75" customHeight="1">
      <c r="A467" s="207" t="str">
        <f>Seeds!AB339</f>
        <v>M2-NyO-50e-I-2</v>
      </c>
      <c r="B467" s="207" t="str">
        <f t="shared" ref="B467:C467" si="468">#REF!</f>
        <v>#REF!</v>
      </c>
      <c r="C467" s="207" t="str">
        <f t="shared" si="468"/>
        <v>#REF!</v>
      </c>
      <c r="D467" s="207" t="str">
        <f t="shared" si="4"/>
        <v>#REF!</v>
      </c>
    </row>
    <row r="468" ht="15.75" customHeight="1">
      <c r="A468" s="207" t="str">
        <f>Seeds!AB340</f>
        <v>M2-NyO-50e-E-1</v>
      </c>
      <c r="B468" s="207" t="str">
        <f t="shared" ref="B468:C468" si="469">#REF!</f>
        <v>#REF!</v>
      </c>
      <c r="C468" s="207" t="str">
        <f t="shared" si="469"/>
        <v>#REF!</v>
      </c>
      <c r="D468" s="207" t="str">
        <f t="shared" si="4"/>
        <v>#REF!</v>
      </c>
    </row>
    <row r="469" ht="15.75" customHeight="1">
      <c r="A469" s="207" t="str">
        <f>Seeds!AB341</f>
        <v>M2-NyO-50e-E-2</v>
      </c>
      <c r="B469" s="207" t="str">
        <f t="shared" ref="B469:C469" si="470">#REF!</f>
        <v>#REF!</v>
      </c>
      <c r="C469" s="207" t="str">
        <f t="shared" si="470"/>
        <v>#REF!</v>
      </c>
      <c r="D469" s="207" t="str">
        <f t="shared" si="4"/>
        <v>#REF!</v>
      </c>
    </row>
    <row r="470" ht="15.75" customHeight="1">
      <c r="A470" s="207" t="str">
        <f>Seeds!AB342</f>
        <v>M2-NyO-50f-I-1</v>
      </c>
      <c r="B470" s="207" t="str">
        <f t="shared" ref="B470:C470" si="471">#REF!</f>
        <v>#REF!</v>
      </c>
      <c r="C470" s="207" t="str">
        <f t="shared" si="471"/>
        <v>#REF!</v>
      </c>
      <c r="D470" s="207" t="str">
        <f t="shared" si="4"/>
        <v>#REF!</v>
      </c>
    </row>
    <row r="471" ht="15.75" customHeight="1">
      <c r="A471" s="207" t="str">
        <f>Seeds!AB343</f>
        <v>M2-NyO-50f-I-2</v>
      </c>
      <c r="B471" s="207" t="str">
        <f t="shared" ref="B471:C471" si="472">#REF!</f>
        <v>#REF!</v>
      </c>
      <c r="C471" s="207" t="str">
        <f t="shared" si="472"/>
        <v>#REF!</v>
      </c>
      <c r="D471" s="207" t="str">
        <f t="shared" si="4"/>
        <v>#REF!</v>
      </c>
    </row>
    <row r="472" ht="15.75" customHeight="1">
      <c r="A472" s="207" t="str">
        <f>Seeds!AB344</f>
        <v>M2-NyO-50f-E-1</v>
      </c>
      <c r="B472" s="207" t="str">
        <f t="shared" ref="B472:C472" si="473">#REF!</f>
        <v>#REF!</v>
      </c>
      <c r="C472" s="207" t="str">
        <f t="shared" si="473"/>
        <v>#REF!</v>
      </c>
      <c r="D472" s="207" t="str">
        <f t="shared" si="4"/>
        <v>#REF!</v>
      </c>
    </row>
    <row r="473" ht="15.75" customHeight="1">
      <c r="A473" s="207" t="str">
        <f>Seeds!AB345</f>
        <v>M2-NyO-50f-E-2</v>
      </c>
      <c r="B473" s="207" t="str">
        <f t="shared" ref="B473:C473" si="474">#REF!</f>
        <v>#REF!</v>
      </c>
      <c r="C473" s="207" t="str">
        <f t="shared" si="474"/>
        <v>#REF!</v>
      </c>
      <c r="D473" s="207" t="str">
        <f t="shared" si="4"/>
        <v>#REF!</v>
      </c>
    </row>
    <row r="474" ht="15.75" customHeight="1">
      <c r="A474" s="207" t="str">
        <f>Seeds!AB346</f>
        <v>M2-NyO-50g-I-1</v>
      </c>
      <c r="B474" s="207" t="str">
        <f t="shared" ref="B474:C474" si="475">#REF!</f>
        <v>#REF!</v>
      </c>
      <c r="C474" s="207" t="str">
        <f t="shared" si="475"/>
        <v>#REF!</v>
      </c>
      <c r="D474" s="207" t="str">
        <f t="shared" si="4"/>
        <v>#REF!</v>
      </c>
    </row>
    <row r="475" ht="15.75" customHeight="1">
      <c r="A475" s="207" t="str">
        <f>Seeds!AB347</f>
        <v>M2-NyO-50g-I-2</v>
      </c>
      <c r="B475" s="207" t="str">
        <f t="shared" ref="B475:C475" si="476">#REF!</f>
        <v>#REF!</v>
      </c>
      <c r="C475" s="207" t="str">
        <f t="shared" si="476"/>
        <v>#REF!</v>
      </c>
      <c r="D475" s="207" t="str">
        <f t="shared" si="4"/>
        <v>#REF!</v>
      </c>
    </row>
    <row r="476" ht="15.75" customHeight="1">
      <c r="A476" s="207" t="str">
        <f>Seeds!AB348</f>
        <v>M2-NyO-50g-E-1</v>
      </c>
      <c r="B476" s="207" t="str">
        <f t="shared" ref="B476:C476" si="477">#REF!</f>
        <v>#REF!</v>
      </c>
      <c r="C476" s="207" t="str">
        <f t="shared" si="477"/>
        <v>#REF!</v>
      </c>
      <c r="D476" s="207" t="str">
        <f t="shared" si="4"/>
        <v>#REF!</v>
      </c>
    </row>
    <row r="477" ht="15.75" customHeight="1">
      <c r="A477" s="207" t="str">
        <f>Seeds!AB349</f>
        <v>M2-NyO-50g-E-2</v>
      </c>
      <c r="B477" s="207" t="str">
        <f t="shared" ref="B477:C477" si="478">#REF!</f>
        <v>#REF!</v>
      </c>
      <c r="C477" s="207" t="str">
        <f t="shared" si="478"/>
        <v>#REF!</v>
      </c>
      <c r="D477" s="207" t="str">
        <f t="shared" si="4"/>
        <v>#REF!</v>
      </c>
    </row>
    <row r="478" ht="15.75" customHeight="1">
      <c r="A478" s="207" t="str">
        <f>Seeds!AB350</f>
        <v>M2-NyO-50h-I-1</v>
      </c>
      <c r="B478" s="207" t="str">
        <f t="shared" ref="B478:C478" si="479">#REF!</f>
        <v>#REF!</v>
      </c>
      <c r="C478" s="207" t="str">
        <f t="shared" si="479"/>
        <v>#REF!</v>
      </c>
      <c r="D478" s="207" t="str">
        <f t="shared" si="4"/>
        <v>#REF!</v>
      </c>
    </row>
    <row r="479" ht="15.75" customHeight="1">
      <c r="A479" s="207" t="str">
        <f>Seeds!AB351</f>
        <v>M2-NyO-50h-I-2</v>
      </c>
      <c r="B479" s="207" t="str">
        <f t="shared" ref="B479:C479" si="480">#REF!</f>
        <v>#REF!</v>
      </c>
      <c r="C479" s="207" t="str">
        <f t="shared" si="480"/>
        <v>#REF!</v>
      </c>
      <c r="D479" s="207" t="str">
        <f t="shared" si="4"/>
        <v>#REF!</v>
      </c>
    </row>
    <row r="480" ht="15.75" customHeight="1">
      <c r="A480" s="207" t="str">
        <f>Seeds!AB352</f>
        <v>M2-NyO-50h-E-1</v>
      </c>
      <c r="B480" s="207" t="str">
        <f t="shared" ref="B480:C480" si="481">#REF!</f>
        <v>#REF!</v>
      </c>
      <c r="C480" s="207" t="str">
        <f t="shared" si="481"/>
        <v>#REF!</v>
      </c>
      <c r="D480" s="207" t="str">
        <f t="shared" si="4"/>
        <v>#REF!</v>
      </c>
    </row>
    <row r="481" ht="15.75" customHeight="1">
      <c r="A481" s="207" t="str">
        <f>Seeds!AB353</f>
        <v>M2-NyO-50h-E-2</v>
      </c>
      <c r="B481" s="207" t="str">
        <f t="shared" ref="B481:C481" si="482">#REF!</f>
        <v>#REF!</v>
      </c>
      <c r="C481" s="207" t="str">
        <f t="shared" si="482"/>
        <v>#REF!</v>
      </c>
      <c r="D481" s="207" t="str">
        <f t="shared" si="4"/>
        <v>#REF!</v>
      </c>
    </row>
    <row r="482" ht="15.75" customHeight="1">
      <c r="A482" s="207" t="str">
        <f t="shared" ref="A482:C482" si="483">#REF!</f>
        <v>#REF!</v>
      </c>
      <c r="B482" s="207" t="str">
        <f t="shared" si="483"/>
        <v>#REF!</v>
      </c>
      <c r="C482" s="207" t="str">
        <f t="shared" si="483"/>
        <v>#REF!</v>
      </c>
      <c r="D482" s="207" t="str">
        <f t="shared" si="4"/>
        <v>#REF!</v>
      </c>
    </row>
    <row r="483" ht="15.75" customHeight="1">
      <c r="A483" s="207" t="str">
        <f t="shared" ref="A483:C483" si="484">#REF!</f>
        <v>#REF!</v>
      </c>
      <c r="B483" s="207" t="str">
        <f t="shared" si="484"/>
        <v>#REF!</v>
      </c>
      <c r="C483" s="207" t="str">
        <f t="shared" si="484"/>
        <v>#REF!</v>
      </c>
      <c r="D483" s="207" t="str">
        <f t="shared" si="4"/>
        <v>#REF!</v>
      </c>
    </row>
    <row r="484" ht="15.75" customHeight="1">
      <c r="A484" s="207" t="str">
        <f t="shared" ref="A484:C484" si="485">#REF!</f>
        <v>#REF!</v>
      </c>
      <c r="B484" s="207" t="str">
        <f t="shared" si="485"/>
        <v>#REF!</v>
      </c>
      <c r="C484" s="207" t="str">
        <f t="shared" si="485"/>
        <v>#REF!</v>
      </c>
      <c r="D484" s="207" t="str">
        <f t="shared" si="4"/>
        <v>#REF!</v>
      </c>
    </row>
    <row r="485" ht="15.75" customHeight="1">
      <c r="A485" s="207" t="str">
        <f t="shared" ref="A485:C485" si="486">#REF!</f>
        <v>#REF!</v>
      </c>
      <c r="B485" s="207" t="str">
        <f t="shared" si="486"/>
        <v>#REF!</v>
      </c>
      <c r="C485" s="207" t="str">
        <f t="shared" si="486"/>
        <v>#REF!</v>
      </c>
      <c r="D485" s="207" t="str">
        <f t="shared" si="4"/>
        <v>#REF!</v>
      </c>
    </row>
    <row r="486" ht="15.75" customHeight="1">
      <c r="A486" s="207" t="str">
        <f t="shared" ref="A486:C486" si="487">#REF!</f>
        <v>#REF!</v>
      </c>
      <c r="B486" s="207" t="str">
        <f t="shared" si="487"/>
        <v>#REF!</v>
      </c>
      <c r="C486" s="207" t="str">
        <f t="shared" si="487"/>
        <v>#REF!</v>
      </c>
      <c r="D486" s="207" t="str">
        <f t="shared" si="4"/>
        <v>#REF!</v>
      </c>
    </row>
    <row r="487" ht="15.75" customHeight="1">
      <c r="A487" s="207" t="str">
        <f t="shared" ref="A487:C487" si="488">#REF!</f>
        <v>#REF!</v>
      </c>
      <c r="B487" s="207" t="str">
        <f t="shared" si="488"/>
        <v>#REF!</v>
      </c>
      <c r="C487" s="207" t="str">
        <f t="shared" si="488"/>
        <v>#REF!</v>
      </c>
      <c r="D487" s="207" t="str">
        <f t="shared" si="4"/>
        <v>#REF!</v>
      </c>
    </row>
    <row r="488" ht="15.75" customHeight="1">
      <c r="A488" s="207" t="str">
        <f t="shared" ref="A488:C488" si="489">#REF!</f>
        <v>#REF!</v>
      </c>
      <c r="B488" s="207" t="str">
        <f t="shared" si="489"/>
        <v>#REF!</v>
      </c>
      <c r="C488" s="207" t="str">
        <f t="shared" si="489"/>
        <v>#REF!</v>
      </c>
      <c r="D488" s="207" t="str">
        <f t="shared" si="4"/>
        <v>#REF!</v>
      </c>
    </row>
    <row r="489" ht="15.75" customHeight="1">
      <c r="A489" s="207" t="str">
        <f t="shared" ref="A489:C489" si="490">#REF!</f>
        <v>#REF!</v>
      </c>
      <c r="B489" s="207" t="str">
        <f t="shared" si="490"/>
        <v>#REF!</v>
      </c>
      <c r="C489" s="207" t="str">
        <f t="shared" si="490"/>
        <v>#REF!</v>
      </c>
      <c r="D489" s="207" t="str">
        <f t="shared" si="4"/>
        <v>#REF!</v>
      </c>
    </row>
    <row r="490" ht="15.75" customHeight="1">
      <c r="A490" s="207" t="str">
        <f t="shared" ref="A490:C490" si="491">#REF!</f>
        <v>#REF!</v>
      </c>
      <c r="B490" s="207" t="str">
        <f t="shared" si="491"/>
        <v>#REF!</v>
      </c>
      <c r="C490" s="207" t="str">
        <f t="shared" si="491"/>
        <v>#REF!</v>
      </c>
      <c r="D490" s="207" t="str">
        <f t="shared" si="4"/>
        <v>#REF!</v>
      </c>
    </row>
    <row r="491" ht="15.75" customHeight="1">
      <c r="A491" s="207" t="str">
        <f t="shared" ref="A491:C491" si="492">#REF!</f>
        <v>#REF!</v>
      </c>
      <c r="B491" s="207" t="str">
        <f t="shared" si="492"/>
        <v>#REF!</v>
      </c>
      <c r="C491" s="207" t="str">
        <f t="shared" si="492"/>
        <v>#REF!</v>
      </c>
      <c r="D491" s="207" t="str">
        <f t="shared" si="4"/>
        <v>#REF!</v>
      </c>
    </row>
    <row r="492" ht="15.75" customHeight="1">
      <c r="A492" s="207" t="str">
        <f t="shared" ref="A492:C492" si="493">#REF!</f>
        <v>#REF!</v>
      </c>
      <c r="B492" s="207" t="str">
        <f t="shared" si="493"/>
        <v>#REF!</v>
      </c>
      <c r="C492" s="207" t="str">
        <f t="shared" si="493"/>
        <v>#REF!</v>
      </c>
      <c r="D492" s="207" t="str">
        <f t="shared" si="4"/>
        <v>#REF!</v>
      </c>
    </row>
    <row r="493" ht="15.75" customHeight="1">
      <c r="A493" s="207" t="str">
        <f t="shared" ref="A493:C493" si="494">#REF!</f>
        <v>#REF!</v>
      </c>
      <c r="B493" s="207" t="str">
        <f t="shared" si="494"/>
        <v>#REF!</v>
      </c>
      <c r="C493" s="207" t="str">
        <f t="shared" si="494"/>
        <v>#REF!</v>
      </c>
      <c r="D493" s="207" t="str">
        <f t="shared" si="4"/>
        <v>#REF!</v>
      </c>
    </row>
    <row r="494" ht="15.75" customHeight="1">
      <c r="A494" s="207" t="str">
        <f t="shared" ref="A494:C494" si="495">#REF!</f>
        <v>#REF!</v>
      </c>
      <c r="B494" s="207" t="str">
        <f t="shared" si="495"/>
        <v>#REF!</v>
      </c>
      <c r="C494" s="207" t="str">
        <f t="shared" si="495"/>
        <v>#REF!</v>
      </c>
      <c r="D494" s="207" t="str">
        <f t="shared" si="4"/>
        <v>#REF!</v>
      </c>
    </row>
    <row r="495" ht="15.75" customHeight="1">
      <c r="A495" s="207" t="str">
        <f t="shared" ref="A495:C495" si="496">#REF!</f>
        <v>#REF!</v>
      </c>
      <c r="B495" s="207" t="str">
        <f t="shared" si="496"/>
        <v>#REF!</v>
      </c>
      <c r="C495" s="207" t="str">
        <f t="shared" si="496"/>
        <v>#REF!</v>
      </c>
      <c r="D495" s="207" t="str">
        <f t="shared" si="4"/>
        <v>#REF!</v>
      </c>
    </row>
    <row r="496" ht="15.75" customHeight="1">
      <c r="A496" s="207" t="str">
        <f t="shared" ref="A496:C496" si="497">#REF!</f>
        <v>#REF!</v>
      </c>
      <c r="B496" s="207" t="str">
        <f t="shared" si="497"/>
        <v>#REF!</v>
      </c>
      <c r="C496" s="207" t="str">
        <f t="shared" si="497"/>
        <v>#REF!</v>
      </c>
      <c r="D496" s="207" t="str">
        <f t="shared" si="4"/>
        <v>#REF!</v>
      </c>
    </row>
    <row r="497" ht="15.75" customHeight="1">
      <c r="A497" s="207" t="str">
        <f>Seeds!AB354</f>
        <v>M2-MyM-1a-I-1</v>
      </c>
      <c r="B497" s="207" t="str">
        <f t="shared" ref="B497:C497" si="498">#REF!</f>
        <v>#REF!</v>
      </c>
      <c r="C497" s="207" t="str">
        <f t="shared" si="498"/>
        <v>#REF!</v>
      </c>
      <c r="D497" s="207" t="str">
        <f t="shared" si="4"/>
        <v>#REF!</v>
      </c>
    </row>
    <row r="498" ht="15.75" customHeight="1">
      <c r="A498" s="207" t="str">
        <f>Seeds!AB355</f>
        <v>M2-MyM-1a-I-2</v>
      </c>
      <c r="B498" s="207" t="str">
        <f t="shared" ref="B498:C498" si="499">#REF!</f>
        <v>#REF!</v>
      </c>
      <c r="C498" s="207" t="str">
        <f t="shared" si="499"/>
        <v>#REF!</v>
      </c>
      <c r="D498" s="207" t="str">
        <f t="shared" si="4"/>
        <v>#REF!</v>
      </c>
    </row>
    <row r="499" ht="15.75" customHeight="1">
      <c r="A499" s="207" t="str">
        <f>Seeds!AB356</f>
        <v>M2-MyM-1a-E-1</v>
      </c>
      <c r="B499" s="207" t="str">
        <f t="shared" ref="B499:C499" si="500">#REF!</f>
        <v>#REF!</v>
      </c>
      <c r="C499" s="207" t="str">
        <f t="shared" si="500"/>
        <v>#REF!</v>
      </c>
      <c r="D499" s="207" t="str">
        <f t="shared" si="4"/>
        <v>#REF!</v>
      </c>
    </row>
    <row r="500" ht="15.75" customHeight="1">
      <c r="A500" s="207" t="str">
        <f>Seeds!AB357</f>
        <v>M2-MyM-1a-E-2</v>
      </c>
      <c r="B500" s="207" t="str">
        <f t="shared" ref="B500:C500" si="501">#REF!</f>
        <v>#REF!</v>
      </c>
      <c r="C500" s="207" t="str">
        <f t="shared" si="501"/>
        <v>#REF!</v>
      </c>
      <c r="D500" s="207" t="str">
        <f t="shared" si="4"/>
        <v>#REF!</v>
      </c>
    </row>
    <row r="501" ht="15.75" customHeight="1">
      <c r="A501" s="207" t="str">
        <f>Seeds!AB358</f>
        <v>M2-MyM-1a-E-3</v>
      </c>
      <c r="B501" s="207" t="str">
        <f t="shared" ref="B501:C501" si="502">#REF!</f>
        <v>#REF!</v>
      </c>
      <c r="C501" s="207" t="str">
        <f t="shared" si="502"/>
        <v>#REF!</v>
      </c>
      <c r="D501" s="207" t="str">
        <f t="shared" si="4"/>
        <v>#REF!</v>
      </c>
    </row>
    <row r="502" ht="15.75" customHeight="1">
      <c r="A502" s="207" t="str">
        <f>Seeds!AB359</f>
        <v>M2-MyM-1a-E-4</v>
      </c>
      <c r="B502" s="207" t="str">
        <f t="shared" ref="B502:C502" si="503">#REF!</f>
        <v>#REF!</v>
      </c>
      <c r="C502" s="207" t="str">
        <f t="shared" si="503"/>
        <v>#REF!</v>
      </c>
      <c r="D502" s="207" t="str">
        <f t="shared" si="4"/>
        <v>#REF!</v>
      </c>
    </row>
    <row r="503" ht="15.75" customHeight="1">
      <c r="A503" s="207" t="str">
        <f>Seeds!AB360</f>
        <v>M2-MyM-1b-I-1</v>
      </c>
      <c r="B503" s="207" t="str">
        <f t="shared" ref="B503:C503" si="504">#REF!</f>
        <v>#REF!</v>
      </c>
      <c r="C503" s="207" t="str">
        <f t="shared" si="504"/>
        <v>#REF!</v>
      </c>
      <c r="D503" s="207" t="str">
        <f t="shared" si="4"/>
        <v>#REF!</v>
      </c>
    </row>
    <row r="504" ht="15.75" customHeight="1">
      <c r="A504" s="207" t="str">
        <f>Seeds!AB361</f>
        <v>M2-MyM-1b-I-2</v>
      </c>
      <c r="B504" s="207" t="str">
        <f t="shared" ref="B504:C504" si="505">#REF!</f>
        <v>#REF!</v>
      </c>
      <c r="C504" s="207" t="str">
        <f t="shared" si="505"/>
        <v>#REF!</v>
      </c>
      <c r="D504" s="207" t="str">
        <f t="shared" si="4"/>
        <v>#REF!</v>
      </c>
    </row>
    <row r="505" ht="15.75" customHeight="1">
      <c r="A505" s="207" t="str">
        <f>Seeds!AB362</f>
        <v>M2-MyM-1b-E-1</v>
      </c>
      <c r="B505" s="207" t="str">
        <f t="shared" ref="B505:C505" si="506">#REF!</f>
        <v>#REF!</v>
      </c>
      <c r="C505" s="207" t="str">
        <f t="shared" si="506"/>
        <v>#REF!</v>
      </c>
      <c r="D505" s="207" t="str">
        <f t="shared" si="4"/>
        <v>#REF!</v>
      </c>
    </row>
    <row r="506" ht="15.75" customHeight="1">
      <c r="A506" s="207" t="str">
        <f>Seeds!AB363</f>
        <v>M2-MyM-1b-E-2</v>
      </c>
      <c r="B506" s="207" t="str">
        <f t="shared" ref="B506:C506" si="507">#REF!</f>
        <v>#REF!</v>
      </c>
      <c r="C506" s="207" t="str">
        <f t="shared" si="507"/>
        <v>#REF!</v>
      </c>
      <c r="D506" s="207" t="str">
        <f t="shared" si="4"/>
        <v>#REF!</v>
      </c>
    </row>
    <row r="507" ht="15.75" customHeight="1">
      <c r="A507" s="207" t="str">
        <f>Seeds!AB364</f>
        <v>M2-MyM-1b-E-3</v>
      </c>
      <c r="B507" s="207" t="str">
        <f t="shared" ref="B507:C507" si="508">#REF!</f>
        <v>#REF!</v>
      </c>
      <c r="C507" s="207" t="str">
        <f t="shared" si="508"/>
        <v>#REF!</v>
      </c>
      <c r="D507" s="207" t="str">
        <f t="shared" si="4"/>
        <v>#REF!</v>
      </c>
    </row>
    <row r="508" ht="15.75" customHeight="1">
      <c r="A508" s="207" t="str">
        <f>Seeds!AB365</f>
        <v>M2-MyM-1c-I-1</v>
      </c>
      <c r="B508" s="207" t="str">
        <f t="shared" ref="B508:C508" si="509">#REF!</f>
        <v>#REF!</v>
      </c>
      <c r="C508" s="207" t="str">
        <f t="shared" si="509"/>
        <v>#REF!</v>
      </c>
      <c r="D508" s="207" t="str">
        <f t="shared" si="4"/>
        <v>#REF!</v>
      </c>
    </row>
    <row r="509" ht="15.75" customHeight="1">
      <c r="A509" s="207" t="str">
        <f>Seeds!AB366</f>
        <v>M2-MyM-1c-I-2</v>
      </c>
      <c r="B509" s="207" t="str">
        <f t="shared" ref="B509:C509" si="510">#REF!</f>
        <v>#REF!</v>
      </c>
      <c r="C509" s="207" t="str">
        <f t="shared" si="510"/>
        <v>#REF!</v>
      </c>
      <c r="D509" s="207" t="str">
        <f t="shared" si="4"/>
        <v>#REF!</v>
      </c>
    </row>
    <row r="510" ht="15.75" customHeight="1">
      <c r="A510" s="207" t="str">
        <f>Seeds!AB367</f>
        <v>M2-MyM-1c-I-3</v>
      </c>
      <c r="B510" s="207" t="str">
        <f t="shared" ref="B510:C510" si="511">#REF!</f>
        <v>#REF!</v>
      </c>
      <c r="C510" s="207" t="str">
        <f t="shared" si="511"/>
        <v>#REF!</v>
      </c>
      <c r="D510" s="207" t="str">
        <f t="shared" si="4"/>
        <v>#REF!</v>
      </c>
    </row>
    <row r="511" ht="15.75" customHeight="1">
      <c r="A511" s="207" t="str">
        <f>Seeds!AB368</f>
        <v>M2-MyM-1c-E-1</v>
      </c>
      <c r="B511" s="207" t="str">
        <f t="shared" ref="B511:C511" si="512">#REF!</f>
        <v>#REF!</v>
      </c>
      <c r="C511" s="207" t="str">
        <f t="shared" si="512"/>
        <v>#REF!</v>
      </c>
      <c r="D511" s="207" t="str">
        <f t="shared" si="4"/>
        <v>#REF!</v>
      </c>
    </row>
    <row r="512" ht="15.75" customHeight="1">
      <c r="A512" s="207" t="str">
        <f>Seeds!AB369</f>
        <v>M2-MyM-1c-E-2</v>
      </c>
      <c r="B512" s="207" t="str">
        <f t="shared" ref="B512:C512" si="513">#REF!</f>
        <v>#REF!</v>
      </c>
      <c r="C512" s="207" t="str">
        <f t="shared" si="513"/>
        <v>#REF!</v>
      </c>
      <c r="D512" s="207" t="str">
        <f t="shared" si="4"/>
        <v>#REF!</v>
      </c>
    </row>
    <row r="513" ht="15.75" customHeight="1">
      <c r="A513" s="207" t="str">
        <f>Seeds!AB370</f>
        <v>M2-MyM-1c-E-3</v>
      </c>
      <c r="B513" s="207" t="str">
        <f t="shared" ref="B513:C513" si="514">#REF!</f>
        <v>#REF!</v>
      </c>
      <c r="C513" s="207" t="str">
        <f t="shared" si="514"/>
        <v>#REF!</v>
      </c>
      <c r="D513" s="207" t="str">
        <f t="shared" si="4"/>
        <v>#REF!</v>
      </c>
    </row>
    <row r="514" ht="15.75" customHeight="1">
      <c r="A514" s="207" t="str">
        <f>Seeds!AB371</f>
        <v>M2-MyM-1d-I-1</v>
      </c>
      <c r="B514" s="207" t="str">
        <f t="shared" ref="B514:C514" si="515">#REF!</f>
        <v>#REF!</v>
      </c>
      <c r="C514" s="207" t="str">
        <f t="shared" si="515"/>
        <v>#REF!</v>
      </c>
      <c r="D514" s="207" t="str">
        <f t="shared" si="4"/>
        <v>#REF!</v>
      </c>
    </row>
    <row r="515" ht="15.75" customHeight="1">
      <c r="A515" s="207" t="str">
        <f>Seeds!AB372</f>
        <v>M2-MyM-1d-E-1</v>
      </c>
      <c r="B515" s="207" t="str">
        <f t="shared" ref="B515:C515" si="516">#REF!</f>
        <v>#REF!</v>
      </c>
      <c r="C515" s="207" t="str">
        <f t="shared" si="516"/>
        <v>#REF!</v>
      </c>
      <c r="D515" s="207" t="str">
        <f t="shared" si="4"/>
        <v>#REF!</v>
      </c>
    </row>
    <row r="516" ht="15.75" customHeight="1">
      <c r="A516" s="207" t="str">
        <f>Seeds!AB373</f>
        <v>M2-MyM-1d-E-2</v>
      </c>
      <c r="B516" s="207" t="str">
        <f t="shared" ref="B516:C516" si="517">#REF!</f>
        <v>#REF!</v>
      </c>
      <c r="C516" s="207" t="str">
        <f t="shared" si="517"/>
        <v>#REF!</v>
      </c>
      <c r="D516" s="207" t="str">
        <f t="shared" si="4"/>
        <v>#REF!</v>
      </c>
    </row>
    <row r="517" ht="15.75" customHeight="1">
      <c r="A517" s="207" t="str">
        <f>Seeds!AB374</f>
        <v>M2-MyM-1d-E-3</v>
      </c>
      <c r="B517" s="207" t="str">
        <f t="shared" ref="B517:C517" si="518">#REF!</f>
        <v>#REF!</v>
      </c>
      <c r="C517" s="207" t="str">
        <f t="shared" si="518"/>
        <v>#REF!</v>
      </c>
      <c r="D517" s="207" t="str">
        <f t="shared" si="4"/>
        <v>#REF!</v>
      </c>
    </row>
    <row r="518" ht="15.75" customHeight="1">
      <c r="A518" s="207" t="str">
        <f>Seeds!AB375</f>
        <v>M2-MyM-1e-I-1</v>
      </c>
      <c r="B518" s="207" t="str">
        <f t="shared" ref="B518:C518" si="519">#REF!</f>
        <v>#REF!</v>
      </c>
      <c r="C518" s="207" t="str">
        <f t="shared" si="519"/>
        <v>#REF!</v>
      </c>
      <c r="D518" s="207" t="str">
        <f t="shared" si="4"/>
        <v>#REF!</v>
      </c>
    </row>
    <row r="519" ht="15.75" customHeight="1">
      <c r="A519" s="207" t="str">
        <f>Seeds!AB376</f>
        <v>M2-MyM-1e-I-2</v>
      </c>
      <c r="B519" s="207" t="str">
        <f t="shared" ref="B519:C519" si="520">#REF!</f>
        <v>#REF!</v>
      </c>
      <c r="C519" s="207" t="str">
        <f t="shared" si="520"/>
        <v>#REF!</v>
      </c>
      <c r="D519" s="207" t="str">
        <f t="shared" si="4"/>
        <v>#REF!</v>
      </c>
    </row>
    <row r="520" ht="15.75" customHeight="1">
      <c r="A520" s="207" t="str">
        <f>Seeds!AB377</f>
        <v>M2-MyM-1e-I-3</v>
      </c>
      <c r="B520" s="207" t="str">
        <f t="shared" ref="B520:C520" si="521">#REF!</f>
        <v>#REF!</v>
      </c>
      <c r="C520" s="207" t="str">
        <f t="shared" si="521"/>
        <v>#REF!</v>
      </c>
      <c r="D520" s="207" t="str">
        <f t="shared" si="4"/>
        <v>#REF!</v>
      </c>
    </row>
    <row r="521" ht="15.75" customHeight="1">
      <c r="A521" s="207" t="str">
        <f>Seeds!AB378</f>
        <v>M2-MyM-1e-I-4</v>
      </c>
      <c r="B521" s="207" t="str">
        <f t="shared" ref="B521:C521" si="522">#REF!</f>
        <v>#REF!</v>
      </c>
      <c r="C521" s="207" t="str">
        <f t="shared" si="522"/>
        <v>#REF!</v>
      </c>
      <c r="D521" s="207" t="str">
        <f t="shared" si="4"/>
        <v>#REF!</v>
      </c>
    </row>
    <row r="522" ht="15.75" customHeight="1">
      <c r="A522" s="207" t="str">
        <f>Seeds!AB379</f>
        <v>M2-MyM-1e-I-5</v>
      </c>
      <c r="B522" s="207" t="str">
        <f t="shared" ref="B522:C522" si="523">#REF!</f>
        <v>#REF!</v>
      </c>
      <c r="C522" s="207" t="str">
        <f t="shared" si="523"/>
        <v>#REF!</v>
      </c>
      <c r="D522" s="207" t="str">
        <f t="shared" si="4"/>
        <v>#REF!</v>
      </c>
    </row>
    <row r="523" ht="15.75" customHeight="1">
      <c r="A523" s="207" t="str">
        <f>Seeds!AB380</f>
        <v>M2-MyM-1e-I-6</v>
      </c>
      <c r="B523" s="207" t="str">
        <f t="shared" ref="B523:C523" si="524">#REF!</f>
        <v>#REF!</v>
      </c>
      <c r="C523" s="207" t="str">
        <f t="shared" si="524"/>
        <v>#REF!</v>
      </c>
      <c r="D523" s="207" t="str">
        <f t="shared" si="4"/>
        <v>#REF!</v>
      </c>
    </row>
    <row r="524" ht="15.75" customHeight="1">
      <c r="A524" s="207" t="str">
        <f>Seeds!AB381</f>
        <v>M2-MyM-1e-E-1</v>
      </c>
      <c r="B524" s="207" t="str">
        <f t="shared" ref="B524:C524" si="525">#REF!</f>
        <v>#REF!</v>
      </c>
      <c r="C524" s="207" t="str">
        <f t="shared" si="525"/>
        <v>#REF!</v>
      </c>
      <c r="D524" s="207" t="str">
        <f t="shared" si="4"/>
        <v>#REF!</v>
      </c>
    </row>
    <row r="525" ht="15.75" customHeight="1">
      <c r="A525" s="207" t="str">
        <f>Seeds!AB382</f>
        <v>M2-MyM-1e-E-2</v>
      </c>
      <c r="B525" s="207" t="str">
        <f t="shared" ref="B525:C525" si="526">#REF!</f>
        <v>#REF!</v>
      </c>
      <c r="C525" s="207" t="str">
        <f t="shared" si="526"/>
        <v>#REF!</v>
      </c>
      <c r="D525" s="207" t="str">
        <f t="shared" si="4"/>
        <v>#REF!</v>
      </c>
    </row>
    <row r="526" ht="15.75" customHeight="1">
      <c r="A526" s="207" t="str">
        <f>Seeds!AB383</f>
        <v>M2-MyM-1e-E-3</v>
      </c>
      <c r="B526" s="207" t="str">
        <f t="shared" ref="B526:C526" si="527">#REF!</f>
        <v>#REF!</v>
      </c>
      <c r="C526" s="207" t="str">
        <f t="shared" si="527"/>
        <v>#REF!</v>
      </c>
      <c r="D526" s="207" t="str">
        <f t="shared" si="4"/>
        <v>#REF!</v>
      </c>
    </row>
    <row r="527" ht="15.75" customHeight="1">
      <c r="A527" s="207" t="str">
        <f>Seeds!AB384</f>
        <v>M2-MyM-1e-E-4</v>
      </c>
      <c r="B527" s="207" t="str">
        <f t="shared" ref="B527:C527" si="528">#REF!</f>
        <v>#REF!</v>
      </c>
      <c r="C527" s="207" t="str">
        <f t="shared" si="528"/>
        <v>#REF!</v>
      </c>
      <c r="D527" s="207" t="str">
        <f t="shared" si="4"/>
        <v>#REF!</v>
      </c>
    </row>
    <row r="528" ht="15.75" customHeight="1">
      <c r="A528" s="207" t="str">
        <f>Seeds!AB385</f>
        <v>M2-MyM-1e-E-5</v>
      </c>
      <c r="B528" s="207" t="str">
        <f t="shared" ref="B528:C528" si="529">#REF!</f>
        <v>#REF!</v>
      </c>
      <c r="C528" s="207" t="str">
        <f t="shared" si="529"/>
        <v>#REF!</v>
      </c>
      <c r="D528" s="207" t="str">
        <f t="shared" si="4"/>
        <v>#REF!</v>
      </c>
    </row>
    <row r="529" ht="15.75" customHeight="1">
      <c r="A529" s="207" t="str">
        <f>Seeds!AB386</f>
        <v>M2-MyM-1e-E-6</v>
      </c>
      <c r="B529" s="207" t="str">
        <f t="shared" ref="B529:C529" si="530">#REF!</f>
        <v>#REF!</v>
      </c>
      <c r="C529" s="207" t="str">
        <f t="shared" si="530"/>
        <v>#REF!</v>
      </c>
      <c r="D529" s="207" t="str">
        <f t="shared" si="4"/>
        <v>#REF!</v>
      </c>
    </row>
    <row r="530" ht="15.75" customHeight="1">
      <c r="A530" s="207" t="str">
        <f>Seeds!AB387</f>
        <v>M2-MyM-2a-I-1</v>
      </c>
      <c r="B530" s="207" t="str">
        <f t="shared" ref="B530:C530" si="531">#REF!</f>
        <v>#REF!</v>
      </c>
      <c r="C530" s="207" t="str">
        <f t="shared" si="531"/>
        <v>#REF!</v>
      </c>
      <c r="D530" s="207" t="str">
        <f t="shared" si="4"/>
        <v>#REF!</v>
      </c>
    </row>
    <row r="531" ht="15.75" customHeight="1">
      <c r="A531" s="207" t="str">
        <f>Seeds!AB388</f>
        <v>M2-MyM-2a-I-2</v>
      </c>
      <c r="B531" s="207" t="str">
        <f t="shared" ref="B531:C531" si="532">#REF!</f>
        <v>#REF!</v>
      </c>
      <c r="C531" s="207" t="str">
        <f t="shared" si="532"/>
        <v>#REF!</v>
      </c>
      <c r="D531" s="207" t="str">
        <f t="shared" si="4"/>
        <v>#REF!</v>
      </c>
    </row>
    <row r="532" ht="15.75" customHeight="1">
      <c r="A532" s="207" t="str">
        <f>Seeds!AB389</f>
        <v>M2-MyM-2a-E-1</v>
      </c>
      <c r="B532" s="207" t="str">
        <f t="shared" ref="B532:C532" si="533">#REF!</f>
        <v>#REF!</v>
      </c>
      <c r="C532" s="207" t="str">
        <f t="shared" si="533"/>
        <v>#REF!</v>
      </c>
      <c r="D532" s="207" t="str">
        <f t="shared" si="4"/>
        <v>#REF!</v>
      </c>
    </row>
    <row r="533" ht="15.75" customHeight="1">
      <c r="A533" s="207" t="str">
        <f>Seeds!AB390</f>
        <v>M2-MyM-2a-E-2</v>
      </c>
      <c r="B533" s="207" t="str">
        <f t="shared" ref="B533:C533" si="534">#REF!</f>
        <v>#REF!</v>
      </c>
      <c r="C533" s="207" t="str">
        <f t="shared" si="534"/>
        <v>#REF!</v>
      </c>
      <c r="D533" s="207" t="str">
        <f t="shared" si="4"/>
        <v>#REF!</v>
      </c>
    </row>
    <row r="534" ht="15.75" customHeight="1">
      <c r="A534" s="207" t="str">
        <f>Seeds!AB391</f>
        <v>M2-MyM-2a-A-1</v>
      </c>
      <c r="B534" s="207" t="str">
        <f t="shared" ref="B534:C534" si="535">#REF!</f>
        <v>#REF!</v>
      </c>
      <c r="C534" s="207" t="str">
        <f t="shared" si="535"/>
        <v>#REF!</v>
      </c>
      <c r="D534" s="207" t="str">
        <f t="shared" si="4"/>
        <v>#REF!</v>
      </c>
    </row>
    <row r="535" ht="15.75" customHeight="1">
      <c r="A535" s="207" t="str">
        <f>Seeds!AB392</f>
        <v>M2-MyM-2a-A-2</v>
      </c>
      <c r="B535" s="207" t="str">
        <f t="shared" ref="B535:C535" si="536">#REF!</f>
        <v>#REF!</v>
      </c>
      <c r="C535" s="207" t="str">
        <f t="shared" si="536"/>
        <v>#REF!</v>
      </c>
      <c r="D535" s="207" t="str">
        <f t="shared" si="4"/>
        <v>#REF!</v>
      </c>
    </row>
    <row r="536" ht="15.75" customHeight="1">
      <c r="A536" s="207" t="str">
        <f>Seeds!AB393</f>
        <v>M2-MyM-2a-A-3</v>
      </c>
      <c r="B536" s="207" t="str">
        <f t="shared" ref="B536:C536" si="537">#REF!</f>
        <v>#REF!</v>
      </c>
      <c r="C536" s="207" t="str">
        <f t="shared" si="537"/>
        <v>#REF!</v>
      </c>
      <c r="D536" s="207" t="str">
        <f t="shared" si="4"/>
        <v>#REF!</v>
      </c>
    </row>
    <row r="537" ht="15.75" customHeight="1">
      <c r="A537" s="207" t="str">
        <f t="shared" ref="A537:C537" si="538">#REF!</f>
        <v>#REF!</v>
      </c>
      <c r="B537" s="207" t="str">
        <f t="shared" si="538"/>
        <v>#REF!</v>
      </c>
      <c r="C537" s="207" t="str">
        <f t="shared" si="538"/>
        <v>#REF!</v>
      </c>
      <c r="D537" s="207" t="str">
        <f t="shared" si="4"/>
        <v>#REF!</v>
      </c>
    </row>
    <row r="538" ht="15.75" customHeight="1">
      <c r="A538" s="207" t="str">
        <f t="shared" ref="A538:C538" si="539">#REF!</f>
        <v>#REF!</v>
      </c>
      <c r="B538" s="207" t="str">
        <f t="shared" si="539"/>
        <v>#REF!</v>
      </c>
      <c r="C538" s="207" t="str">
        <f t="shared" si="539"/>
        <v>#REF!</v>
      </c>
      <c r="D538" s="207" t="str">
        <f t="shared" si="4"/>
        <v>#REF!</v>
      </c>
    </row>
    <row r="539" ht="15.75" customHeight="1">
      <c r="A539" s="207" t="str">
        <f t="shared" ref="A539:C539" si="540">#REF!</f>
        <v>#REF!</v>
      </c>
      <c r="B539" s="207" t="str">
        <f t="shared" si="540"/>
        <v>#REF!</v>
      </c>
      <c r="C539" s="207" t="str">
        <f t="shared" si="540"/>
        <v>#REF!</v>
      </c>
      <c r="D539" s="207" t="str">
        <f t="shared" si="4"/>
        <v>#REF!</v>
      </c>
    </row>
    <row r="540" ht="15.75" customHeight="1">
      <c r="A540" s="207" t="str">
        <f t="shared" ref="A540:C540" si="541">#REF!</f>
        <v>#REF!</v>
      </c>
      <c r="B540" s="207" t="str">
        <f t="shared" si="541"/>
        <v>#REF!</v>
      </c>
      <c r="C540" s="207" t="str">
        <f t="shared" si="541"/>
        <v>#REF!</v>
      </c>
      <c r="D540" s="207" t="str">
        <f t="shared" si="4"/>
        <v>#REF!</v>
      </c>
    </row>
    <row r="541" ht="15.75" customHeight="1">
      <c r="A541" s="207" t="str">
        <f t="shared" ref="A541:C541" si="542">#REF!</f>
        <v>#REF!</v>
      </c>
      <c r="B541" s="207" t="str">
        <f t="shared" si="542"/>
        <v>#REF!</v>
      </c>
      <c r="C541" s="207" t="str">
        <f t="shared" si="542"/>
        <v>#REF!</v>
      </c>
      <c r="D541" s="207" t="str">
        <f t="shared" si="4"/>
        <v>#REF!</v>
      </c>
    </row>
    <row r="542" ht="15.75" customHeight="1">
      <c r="A542" s="207" t="str">
        <f t="shared" ref="A542:C542" si="543">#REF!</f>
        <v>#REF!</v>
      </c>
      <c r="B542" s="207" t="str">
        <f t="shared" si="543"/>
        <v>#REF!</v>
      </c>
      <c r="C542" s="207" t="str">
        <f t="shared" si="543"/>
        <v>#REF!</v>
      </c>
      <c r="D542" s="207" t="str">
        <f t="shared" si="4"/>
        <v>#REF!</v>
      </c>
    </row>
    <row r="543" ht="15.75" customHeight="1">
      <c r="A543" s="207" t="str">
        <f t="shared" ref="A543:C543" si="544">#REF!</f>
        <v>#REF!</v>
      </c>
      <c r="B543" s="207" t="str">
        <f t="shared" si="544"/>
        <v>#REF!</v>
      </c>
      <c r="C543" s="207" t="str">
        <f t="shared" si="544"/>
        <v>#REF!</v>
      </c>
      <c r="D543" s="207" t="str">
        <f t="shared" si="4"/>
        <v>#REF!</v>
      </c>
    </row>
    <row r="544" ht="15.75" customHeight="1">
      <c r="A544" s="207" t="str">
        <f t="shared" ref="A544:C544" si="545">#REF!</f>
        <v>#REF!</v>
      </c>
      <c r="B544" s="207" t="str">
        <f t="shared" si="545"/>
        <v>#REF!</v>
      </c>
      <c r="C544" s="207" t="str">
        <f t="shared" si="545"/>
        <v>#REF!</v>
      </c>
      <c r="D544" s="207" t="str">
        <f t="shared" si="4"/>
        <v>#REF!</v>
      </c>
    </row>
    <row r="545" ht="15.75" customHeight="1">
      <c r="A545" s="207" t="str">
        <f t="shared" ref="A545:C545" si="546">#REF!</f>
        <v>#REF!</v>
      </c>
      <c r="B545" s="207" t="str">
        <f t="shared" si="546"/>
        <v>#REF!</v>
      </c>
      <c r="C545" s="207" t="str">
        <f t="shared" si="546"/>
        <v>#REF!</v>
      </c>
      <c r="D545" s="207" t="str">
        <f t="shared" si="4"/>
        <v>#REF!</v>
      </c>
    </row>
    <row r="546" ht="15.75" customHeight="1">
      <c r="A546" s="207" t="str">
        <f t="shared" ref="A546:C546" si="547">#REF!</f>
        <v>#REF!</v>
      </c>
      <c r="B546" s="207" t="str">
        <f t="shared" si="547"/>
        <v>#REF!</v>
      </c>
      <c r="C546" s="207" t="str">
        <f t="shared" si="547"/>
        <v>#REF!</v>
      </c>
      <c r="D546" s="207" t="str">
        <f t="shared" si="4"/>
        <v>#REF!</v>
      </c>
    </row>
    <row r="547" ht="15.75" customHeight="1">
      <c r="A547" s="207" t="str">
        <f t="shared" ref="A547:C547" si="548">#REF!</f>
        <v>#REF!</v>
      </c>
      <c r="B547" s="207" t="str">
        <f t="shared" si="548"/>
        <v>#REF!</v>
      </c>
      <c r="C547" s="207" t="str">
        <f t="shared" si="548"/>
        <v>#REF!</v>
      </c>
      <c r="D547" s="207" t="str">
        <f t="shared" si="4"/>
        <v>#REF!</v>
      </c>
    </row>
    <row r="548" ht="15.75" customHeight="1">
      <c r="A548" s="207" t="str">
        <f t="shared" ref="A548:C548" si="549">#REF!</f>
        <v>#REF!</v>
      </c>
      <c r="B548" s="207" t="str">
        <f t="shared" si="549"/>
        <v>#REF!</v>
      </c>
      <c r="C548" s="207" t="str">
        <f t="shared" si="549"/>
        <v>#REF!</v>
      </c>
      <c r="D548" s="207" t="str">
        <f t="shared" si="4"/>
        <v>#REF!</v>
      </c>
    </row>
    <row r="549" ht="15.75" customHeight="1">
      <c r="A549" s="207" t="str">
        <f t="shared" ref="A549:C549" si="550">#REF!</f>
        <v>#REF!</v>
      </c>
      <c r="B549" s="207" t="str">
        <f t="shared" si="550"/>
        <v>#REF!</v>
      </c>
      <c r="C549" s="207" t="str">
        <f t="shared" si="550"/>
        <v>#REF!</v>
      </c>
      <c r="D549" s="207" t="str">
        <f t="shared" si="4"/>
        <v>#REF!</v>
      </c>
    </row>
    <row r="550" ht="15.75" customHeight="1">
      <c r="A550" s="207" t="str">
        <f t="shared" ref="A550:C550" si="551">#REF!</f>
        <v>#REF!</v>
      </c>
      <c r="B550" s="207" t="str">
        <f t="shared" si="551"/>
        <v>#REF!</v>
      </c>
      <c r="C550" s="207" t="str">
        <f t="shared" si="551"/>
        <v>#REF!</v>
      </c>
      <c r="D550" s="207" t="str">
        <f t="shared" si="4"/>
        <v>#REF!</v>
      </c>
    </row>
    <row r="551" ht="15.75" customHeight="1">
      <c r="A551" s="207" t="str">
        <f t="shared" ref="A551:C551" si="552">#REF!</f>
        <v>#REF!</v>
      </c>
      <c r="B551" s="207" t="str">
        <f t="shared" si="552"/>
        <v>#REF!</v>
      </c>
      <c r="C551" s="207" t="str">
        <f t="shared" si="552"/>
        <v>#REF!</v>
      </c>
      <c r="D551" s="207" t="str">
        <f t="shared" si="4"/>
        <v>#REF!</v>
      </c>
    </row>
    <row r="552" ht="15.75" customHeight="1">
      <c r="A552" s="207" t="str">
        <f t="shared" ref="A552:C552" si="553">#REF!</f>
        <v>#REF!</v>
      </c>
      <c r="B552" s="207" t="str">
        <f t="shared" si="553"/>
        <v>#REF!</v>
      </c>
      <c r="C552" s="207" t="str">
        <f t="shared" si="553"/>
        <v>#REF!</v>
      </c>
      <c r="D552" s="207" t="str">
        <f t="shared" si="4"/>
        <v>#REF!</v>
      </c>
    </row>
    <row r="553" ht="15.75" customHeight="1">
      <c r="A553" s="207" t="str">
        <f t="shared" ref="A553:C553" si="554">#REF!</f>
        <v>#REF!</v>
      </c>
      <c r="B553" s="207" t="str">
        <f t="shared" si="554"/>
        <v>#REF!</v>
      </c>
      <c r="C553" s="207" t="str">
        <f t="shared" si="554"/>
        <v>#REF!</v>
      </c>
      <c r="D553" s="207" t="str">
        <f t="shared" si="4"/>
        <v>#REF!</v>
      </c>
    </row>
    <row r="554" ht="15.75" customHeight="1">
      <c r="A554" s="207" t="str">
        <f t="shared" ref="A554:C554" si="555">#REF!</f>
        <v>#REF!</v>
      </c>
      <c r="B554" s="207" t="str">
        <f t="shared" si="555"/>
        <v>#REF!</v>
      </c>
      <c r="C554" s="207" t="str">
        <f t="shared" si="555"/>
        <v>#REF!</v>
      </c>
      <c r="D554" s="207" t="str">
        <f t="shared" si="4"/>
        <v>#REF!</v>
      </c>
    </row>
    <row r="555" ht="15.75" customHeight="1">
      <c r="A555" s="207" t="str">
        <f t="shared" ref="A555:C555" si="556">#REF!</f>
        <v>#REF!</v>
      </c>
      <c r="B555" s="207" t="str">
        <f t="shared" si="556"/>
        <v>#REF!</v>
      </c>
      <c r="C555" s="207" t="str">
        <f t="shared" si="556"/>
        <v>#REF!</v>
      </c>
      <c r="D555" s="207" t="str">
        <f t="shared" si="4"/>
        <v>#REF!</v>
      </c>
    </row>
    <row r="556" ht="15.75" customHeight="1">
      <c r="A556" s="207" t="str">
        <f t="shared" ref="A556:C556" si="557">#REF!</f>
        <v>#REF!</v>
      </c>
      <c r="B556" s="207" t="str">
        <f t="shared" si="557"/>
        <v>#REF!</v>
      </c>
      <c r="C556" s="207" t="str">
        <f t="shared" si="557"/>
        <v>#REF!</v>
      </c>
      <c r="D556" s="207" t="str">
        <f t="shared" si="4"/>
        <v>#REF!</v>
      </c>
    </row>
    <row r="557" ht="15.75" customHeight="1">
      <c r="A557" s="207" t="str">
        <f t="shared" ref="A557:C557" si="558">#REF!</f>
        <v>#REF!</v>
      </c>
      <c r="B557" s="207" t="str">
        <f t="shared" si="558"/>
        <v>#REF!</v>
      </c>
      <c r="C557" s="207" t="str">
        <f t="shared" si="558"/>
        <v>#REF!</v>
      </c>
      <c r="D557" s="207" t="str">
        <f t="shared" si="4"/>
        <v>#REF!</v>
      </c>
    </row>
    <row r="558" ht="15.75" customHeight="1">
      <c r="A558" s="207" t="str">
        <f t="shared" ref="A558:C558" si="559">#REF!</f>
        <v>#REF!</v>
      </c>
      <c r="B558" s="207" t="str">
        <f t="shared" si="559"/>
        <v>#REF!</v>
      </c>
      <c r="C558" s="207" t="str">
        <f t="shared" si="559"/>
        <v>#REF!</v>
      </c>
      <c r="D558" s="207" t="str">
        <f t="shared" si="4"/>
        <v>#REF!</v>
      </c>
    </row>
    <row r="559" ht="15.75" customHeight="1">
      <c r="A559" s="207" t="str">
        <f t="shared" ref="A559:C559" si="560">#REF!</f>
        <v>#REF!</v>
      </c>
      <c r="B559" s="207" t="str">
        <f t="shared" si="560"/>
        <v>#REF!</v>
      </c>
      <c r="C559" s="207" t="str">
        <f t="shared" si="560"/>
        <v>#REF!</v>
      </c>
      <c r="D559" s="207" t="str">
        <f t="shared" si="4"/>
        <v>#REF!</v>
      </c>
    </row>
    <row r="560" ht="15.75" customHeight="1">
      <c r="A560" s="207" t="str">
        <f t="shared" ref="A560:C560" si="561">#REF!</f>
        <v>#REF!</v>
      </c>
      <c r="B560" s="207" t="str">
        <f t="shared" si="561"/>
        <v>#REF!</v>
      </c>
      <c r="C560" s="207" t="str">
        <f t="shared" si="561"/>
        <v>#REF!</v>
      </c>
      <c r="D560" s="207" t="str">
        <f t="shared" si="4"/>
        <v>#REF!</v>
      </c>
    </row>
    <row r="561" ht="15.75" customHeight="1">
      <c r="A561" s="207" t="str">
        <f t="shared" ref="A561:C561" si="562">#REF!</f>
        <v>#REF!</v>
      </c>
      <c r="B561" s="207" t="str">
        <f t="shared" si="562"/>
        <v>#REF!</v>
      </c>
      <c r="C561" s="207" t="str">
        <f t="shared" si="562"/>
        <v>#REF!</v>
      </c>
      <c r="D561" s="207" t="str">
        <f t="shared" si="4"/>
        <v>#REF!</v>
      </c>
    </row>
    <row r="562" ht="15.75" customHeight="1">
      <c r="A562" s="207" t="str">
        <f t="shared" ref="A562:C562" si="563">#REF!</f>
        <v>#REF!</v>
      </c>
      <c r="B562" s="207" t="str">
        <f t="shared" si="563"/>
        <v>#REF!</v>
      </c>
      <c r="C562" s="207" t="str">
        <f t="shared" si="563"/>
        <v>#REF!</v>
      </c>
      <c r="D562" s="207" t="str">
        <f t="shared" si="4"/>
        <v>#REF!</v>
      </c>
    </row>
    <row r="563" ht="15.75" customHeight="1">
      <c r="A563" s="207" t="str">
        <f t="shared" ref="A563:C563" si="564">#REF!</f>
        <v>#REF!</v>
      </c>
      <c r="B563" s="207" t="str">
        <f t="shared" si="564"/>
        <v>#REF!</v>
      </c>
      <c r="C563" s="207" t="str">
        <f t="shared" si="564"/>
        <v>#REF!</v>
      </c>
      <c r="D563" s="207" t="str">
        <f t="shared" si="4"/>
        <v>#REF!</v>
      </c>
    </row>
    <row r="564" ht="15.75" customHeight="1">
      <c r="A564" s="207" t="str">
        <f t="shared" ref="A564:C564" si="565">#REF!</f>
        <v>#REF!</v>
      </c>
      <c r="B564" s="207" t="str">
        <f t="shared" si="565"/>
        <v>#REF!</v>
      </c>
      <c r="C564" s="207" t="str">
        <f t="shared" si="565"/>
        <v>#REF!</v>
      </c>
      <c r="D564" s="207" t="str">
        <f t="shared" si="4"/>
        <v>#REF!</v>
      </c>
    </row>
    <row r="565" ht="15.75" customHeight="1">
      <c r="A565" s="207" t="str">
        <f t="shared" ref="A565:C565" si="566">#REF!</f>
        <v>#REF!</v>
      </c>
      <c r="B565" s="207" t="str">
        <f t="shared" si="566"/>
        <v>#REF!</v>
      </c>
      <c r="C565" s="207" t="str">
        <f t="shared" si="566"/>
        <v>#REF!</v>
      </c>
      <c r="D565" s="207" t="str">
        <f t="shared" si="4"/>
        <v>#REF!</v>
      </c>
    </row>
    <row r="566" ht="15.75" customHeight="1">
      <c r="A566" s="207" t="str">
        <f t="shared" ref="A566:C566" si="567">#REF!</f>
        <v>#REF!</v>
      </c>
      <c r="B566" s="207" t="str">
        <f t="shared" si="567"/>
        <v>#REF!</v>
      </c>
      <c r="C566" s="207" t="str">
        <f t="shared" si="567"/>
        <v>#REF!</v>
      </c>
      <c r="D566" s="207" t="str">
        <f t="shared" si="4"/>
        <v>#REF!</v>
      </c>
    </row>
    <row r="567" ht="15.75" customHeight="1">
      <c r="A567" s="207" t="str">
        <f t="shared" ref="A567:C567" si="568">#REF!</f>
        <v>#REF!</v>
      </c>
      <c r="B567" s="207" t="str">
        <f t="shared" si="568"/>
        <v>#REF!</v>
      </c>
      <c r="C567" s="207" t="str">
        <f t="shared" si="568"/>
        <v>#REF!</v>
      </c>
      <c r="D567" s="207" t="str">
        <f t="shared" si="4"/>
        <v>#REF!</v>
      </c>
    </row>
    <row r="568" ht="15.75" customHeight="1">
      <c r="A568" s="207" t="str">
        <f t="shared" ref="A568:C568" si="569">#REF!</f>
        <v>#REF!</v>
      </c>
      <c r="B568" s="207" t="str">
        <f t="shared" si="569"/>
        <v>#REF!</v>
      </c>
      <c r="C568" s="207" t="str">
        <f t="shared" si="569"/>
        <v>#REF!</v>
      </c>
      <c r="D568" s="207" t="str">
        <f t="shared" si="4"/>
        <v>#REF!</v>
      </c>
    </row>
    <row r="569" ht="15.75" customHeight="1">
      <c r="A569" s="207" t="str">
        <f t="shared" ref="A569:C569" si="570">#REF!</f>
        <v>#REF!</v>
      </c>
      <c r="B569" s="207" t="str">
        <f t="shared" si="570"/>
        <v>#REF!</v>
      </c>
      <c r="C569" s="207" t="str">
        <f t="shared" si="570"/>
        <v>#REF!</v>
      </c>
      <c r="D569" s="207" t="str">
        <f t="shared" si="4"/>
        <v>#REF!</v>
      </c>
    </row>
    <row r="570" ht="15.75" customHeight="1">
      <c r="A570" s="207" t="str">
        <f t="shared" ref="A570:C570" si="571">#REF!</f>
        <v>#REF!</v>
      </c>
      <c r="B570" s="207" t="str">
        <f t="shared" si="571"/>
        <v>#REF!</v>
      </c>
      <c r="C570" s="207" t="str">
        <f t="shared" si="571"/>
        <v>#REF!</v>
      </c>
      <c r="D570" s="207" t="str">
        <f t="shared" si="4"/>
        <v>#REF!</v>
      </c>
    </row>
    <row r="571" ht="15.75" customHeight="1">
      <c r="A571" s="207" t="str">
        <f t="shared" ref="A571:C571" si="572">#REF!</f>
        <v>#REF!</v>
      </c>
      <c r="B571" s="207" t="str">
        <f t="shared" si="572"/>
        <v>#REF!</v>
      </c>
      <c r="C571" s="207" t="str">
        <f t="shared" si="572"/>
        <v>#REF!</v>
      </c>
      <c r="D571" s="207" t="str">
        <f t="shared" si="4"/>
        <v>#REF!</v>
      </c>
    </row>
    <row r="572" ht="15.75" customHeight="1">
      <c r="A572" s="207" t="str">
        <f t="shared" ref="A572:C572" si="573">#REF!</f>
        <v>#REF!</v>
      </c>
      <c r="B572" s="207" t="str">
        <f t="shared" si="573"/>
        <v>#REF!</v>
      </c>
      <c r="C572" s="207" t="str">
        <f t="shared" si="573"/>
        <v>#REF!</v>
      </c>
      <c r="D572" s="207" t="str">
        <f t="shared" si="4"/>
        <v>#REF!</v>
      </c>
    </row>
    <row r="573" ht="15.75" customHeight="1">
      <c r="A573" s="207" t="str">
        <f t="shared" ref="A573:C573" si="574">#REF!</f>
        <v>#REF!</v>
      </c>
      <c r="B573" s="207" t="str">
        <f t="shared" si="574"/>
        <v>#REF!</v>
      </c>
      <c r="C573" s="207" t="str">
        <f t="shared" si="574"/>
        <v>#REF!</v>
      </c>
      <c r="D573" s="207" t="str">
        <f t="shared" si="4"/>
        <v>#REF!</v>
      </c>
    </row>
    <row r="574" ht="15.75" customHeight="1">
      <c r="A574" s="207" t="str">
        <f t="shared" ref="A574:C574" si="575">#REF!</f>
        <v>#REF!</v>
      </c>
      <c r="B574" s="207" t="str">
        <f t="shared" si="575"/>
        <v>#REF!</v>
      </c>
      <c r="C574" s="207" t="str">
        <f t="shared" si="575"/>
        <v>#REF!</v>
      </c>
      <c r="D574" s="207" t="str">
        <f t="shared" si="4"/>
        <v>#REF!</v>
      </c>
    </row>
    <row r="575" ht="15.75" customHeight="1">
      <c r="A575" s="207" t="str">
        <f t="shared" ref="A575:C575" si="576">#REF!</f>
        <v>#REF!</v>
      </c>
      <c r="B575" s="207" t="str">
        <f t="shared" si="576"/>
        <v>#REF!</v>
      </c>
      <c r="C575" s="207" t="str">
        <f t="shared" si="576"/>
        <v>#REF!</v>
      </c>
      <c r="D575" s="207" t="str">
        <f t="shared" si="4"/>
        <v>#REF!</v>
      </c>
    </row>
    <row r="576" ht="15.75" customHeight="1">
      <c r="A576" s="207" t="str">
        <f t="shared" ref="A576:C576" si="577">#REF!</f>
        <v>#REF!</v>
      </c>
      <c r="B576" s="207" t="str">
        <f t="shared" si="577"/>
        <v>#REF!</v>
      </c>
      <c r="C576" s="207" t="str">
        <f t="shared" si="577"/>
        <v>#REF!</v>
      </c>
      <c r="D576" s="207" t="str">
        <f t="shared" si="4"/>
        <v>#REF!</v>
      </c>
    </row>
    <row r="577" ht="15.75" customHeight="1">
      <c r="A577" s="207" t="str">
        <f t="shared" ref="A577:C577" si="578">#REF!</f>
        <v>#REF!</v>
      </c>
      <c r="B577" s="207" t="str">
        <f t="shared" si="578"/>
        <v>#REF!</v>
      </c>
      <c r="C577" s="207" t="str">
        <f t="shared" si="578"/>
        <v>#REF!</v>
      </c>
      <c r="D577" s="207" t="str">
        <f t="shared" si="4"/>
        <v>#REF!</v>
      </c>
    </row>
    <row r="578" ht="15.75" customHeight="1">
      <c r="A578" s="207" t="str">
        <f t="shared" ref="A578:C578" si="579">#REF!</f>
        <v>#REF!</v>
      </c>
      <c r="B578" s="207" t="str">
        <f t="shared" si="579"/>
        <v>#REF!</v>
      </c>
      <c r="C578" s="207" t="str">
        <f t="shared" si="579"/>
        <v>#REF!</v>
      </c>
      <c r="D578" s="207" t="str">
        <f t="shared" si="4"/>
        <v>#REF!</v>
      </c>
    </row>
    <row r="579" ht="15.75" customHeight="1">
      <c r="A579" s="207" t="str">
        <f t="shared" ref="A579:C579" si="580">#REF!</f>
        <v>#REF!</v>
      </c>
      <c r="B579" s="207" t="str">
        <f t="shared" si="580"/>
        <v>#REF!</v>
      </c>
      <c r="C579" s="207" t="str">
        <f t="shared" si="580"/>
        <v>#REF!</v>
      </c>
      <c r="D579" s="207" t="str">
        <f t="shared" si="4"/>
        <v>#REF!</v>
      </c>
    </row>
    <row r="580" ht="15.75" customHeight="1">
      <c r="A580" s="207" t="str">
        <f t="shared" ref="A580:C580" si="581">#REF!</f>
        <v>#REF!</v>
      </c>
      <c r="B580" s="207" t="str">
        <f t="shared" si="581"/>
        <v>#REF!</v>
      </c>
      <c r="C580" s="207" t="str">
        <f t="shared" si="581"/>
        <v>#REF!</v>
      </c>
      <c r="D580" s="207" t="str">
        <f t="shared" si="4"/>
        <v>#REF!</v>
      </c>
    </row>
    <row r="581" ht="15.75" customHeight="1">
      <c r="A581" s="207" t="str">
        <f t="shared" ref="A581:C581" si="582">#REF!</f>
        <v>#REF!</v>
      </c>
      <c r="B581" s="207" t="str">
        <f t="shared" si="582"/>
        <v>#REF!</v>
      </c>
      <c r="C581" s="207" t="str">
        <f t="shared" si="582"/>
        <v>#REF!</v>
      </c>
      <c r="D581" s="207" t="str">
        <f t="shared" si="4"/>
        <v>#REF!</v>
      </c>
    </row>
    <row r="582" ht="15.75" customHeight="1">
      <c r="A582" s="207" t="str">
        <f t="shared" ref="A582:C582" si="583">#REF!</f>
        <v>#REF!</v>
      </c>
      <c r="B582" s="207" t="str">
        <f t="shared" si="583"/>
        <v>#REF!</v>
      </c>
      <c r="C582" s="207" t="str">
        <f t="shared" si="583"/>
        <v>#REF!</v>
      </c>
      <c r="D582" s="207" t="str">
        <f t="shared" si="4"/>
        <v>#REF!</v>
      </c>
    </row>
    <row r="583" ht="15.75" customHeight="1">
      <c r="A583" s="207" t="str">
        <f t="shared" ref="A583:C583" si="584">#REF!</f>
        <v>#REF!</v>
      </c>
      <c r="B583" s="207" t="str">
        <f t="shared" si="584"/>
        <v>#REF!</v>
      </c>
      <c r="C583" s="207" t="str">
        <f t="shared" si="584"/>
        <v>#REF!</v>
      </c>
      <c r="D583" s="207" t="str">
        <f t="shared" si="4"/>
        <v>#REF!</v>
      </c>
    </row>
    <row r="584" ht="15.75" customHeight="1">
      <c r="A584" s="207" t="str">
        <f t="shared" ref="A584:C584" si="585">#REF!</f>
        <v>#REF!</v>
      </c>
      <c r="B584" s="207" t="str">
        <f t="shared" si="585"/>
        <v>#REF!</v>
      </c>
      <c r="C584" s="207" t="str">
        <f t="shared" si="585"/>
        <v>#REF!</v>
      </c>
      <c r="D584" s="207" t="str">
        <f t="shared" si="4"/>
        <v>#REF!</v>
      </c>
    </row>
    <row r="585" ht="15.75" customHeight="1">
      <c r="A585" s="207" t="str">
        <f t="shared" ref="A585:C585" si="586">#REF!</f>
        <v>#REF!</v>
      </c>
      <c r="B585" s="207" t="str">
        <f t="shared" si="586"/>
        <v>#REF!</v>
      </c>
      <c r="C585" s="207" t="str">
        <f t="shared" si="586"/>
        <v>#REF!</v>
      </c>
      <c r="D585" s="207" t="str">
        <f t="shared" si="4"/>
        <v>#REF!</v>
      </c>
    </row>
    <row r="586" ht="15.75" customHeight="1">
      <c r="A586" s="207" t="str">
        <f t="shared" ref="A586:C586" si="587">#REF!</f>
        <v>#REF!</v>
      </c>
      <c r="B586" s="207" t="str">
        <f t="shared" si="587"/>
        <v>#REF!</v>
      </c>
      <c r="C586" s="207" t="str">
        <f t="shared" si="587"/>
        <v>#REF!</v>
      </c>
      <c r="D586" s="207" t="str">
        <f t="shared" si="4"/>
        <v>#REF!</v>
      </c>
    </row>
    <row r="587" ht="15.75" customHeight="1">
      <c r="A587" s="207" t="str">
        <f t="shared" ref="A587:C587" si="588">#REF!</f>
        <v>#REF!</v>
      </c>
      <c r="B587" s="207" t="str">
        <f t="shared" si="588"/>
        <v>#REF!</v>
      </c>
      <c r="C587" s="207" t="str">
        <f t="shared" si="588"/>
        <v>#REF!</v>
      </c>
      <c r="D587" s="207" t="str">
        <f t="shared" si="4"/>
        <v>#REF!</v>
      </c>
    </row>
    <row r="588" ht="15.75" customHeight="1">
      <c r="A588" s="207" t="str">
        <f t="shared" ref="A588:C588" si="589">#REF!</f>
        <v>#REF!</v>
      </c>
      <c r="B588" s="207" t="str">
        <f t="shared" si="589"/>
        <v>#REF!</v>
      </c>
      <c r="C588" s="207" t="str">
        <f t="shared" si="589"/>
        <v>#REF!</v>
      </c>
      <c r="D588" s="207" t="str">
        <f t="shared" si="4"/>
        <v>#REF!</v>
      </c>
    </row>
    <row r="589" ht="15.75" customHeight="1">
      <c r="A589" s="207" t="str">
        <f>Seeds!AB410</f>
        <v>M2-MyM-5a-I-1</v>
      </c>
      <c r="B589" s="207" t="str">
        <f t="shared" ref="B589:C589" si="590">#REF!</f>
        <v>#REF!</v>
      </c>
      <c r="C589" s="207" t="str">
        <f t="shared" si="590"/>
        <v>#REF!</v>
      </c>
      <c r="D589" s="207" t="str">
        <f t="shared" si="4"/>
        <v>#REF!</v>
      </c>
    </row>
    <row r="590" ht="15.75" customHeight="1">
      <c r="A590" s="207" t="str">
        <f>Seeds!AB411</f>
        <v>M2-MyM-5a-I-2</v>
      </c>
      <c r="B590" s="207" t="str">
        <f t="shared" ref="B590:C590" si="591">#REF!</f>
        <v>#REF!</v>
      </c>
      <c r="C590" s="207" t="str">
        <f t="shared" si="591"/>
        <v>#REF!</v>
      </c>
      <c r="D590" s="207" t="str">
        <f t="shared" si="4"/>
        <v>#REF!</v>
      </c>
    </row>
    <row r="591" ht="15.75" customHeight="1">
      <c r="A591" s="207" t="str">
        <f>Seeds!AB412</f>
        <v>M2-MyM-5a-I-3</v>
      </c>
      <c r="B591" s="207" t="str">
        <f t="shared" ref="B591:C591" si="592">#REF!</f>
        <v>#REF!</v>
      </c>
      <c r="C591" s="207" t="str">
        <f t="shared" si="592"/>
        <v>#REF!</v>
      </c>
      <c r="D591" s="207" t="str">
        <f t="shared" si="4"/>
        <v>#REF!</v>
      </c>
    </row>
    <row r="592" ht="15.75" customHeight="1">
      <c r="A592" s="207" t="str">
        <f>Seeds!AB413</f>
        <v>M2-MyM-5a-I-4</v>
      </c>
      <c r="B592" s="207" t="str">
        <f t="shared" ref="B592:C592" si="593">#REF!</f>
        <v>#REF!</v>
      </c>
      <c r="C592" s="207" t="str">
        <f t="shared" si="593"/>
        <v>#REF!</v>
      </c>
      <c r="D592" s="207" t="str">
        <f t="shared" si="4"/>
        <v>#REF!</v>
      </c>
    </row>
    <row r="593" ht="15.75" customHeight="1">
      <c r="A593" s="207" t="str">
        <f>Seeds!AB414</f>
        <v>M2-MyM-5a-E-1</v>
      </c>
      <c r="B593" s="207" t="str">
        <f t="shared" ref="B593:C593" si="594">#REF!</f>
        <v>#REF!</v>
      </c>
      <c r="C593" s="207" t="str">
        <f t="shared" si="594"/>
        <v>#REF!</v>
      </c>
      <c r="D593" s="207" t="str">
        <f t="shared" si="4"/>
        <v>#REF!</v>
      </c>
    </row>
    <row r="594" ht="15.75" customHeight="1">
      <c r="A594" s="207" t="str">
        <f>Seeds!AB415</f>
        <v>M2-MyM-5a-A-1</v>
      </c>
      <c r="B594" s="207" t="str">
        <f t="shared" ref="B594:C594" si="595">#REF!</f>
        <v>#REF!</v>
      </c>
      <c r="C594" s="207" t="str">
        <f t="shared" si="595"/>
        <v>#REF!</v>
      </c>
      <c r="D594" s="207" t="str">
        <f t="shared" si="4"/>
        <v>#REF!</v>
      </c>
    </row>
    <row r="595" ht="15.75" customHeight="1">
      <c r="A595" s="207" t="str">
        <f>Seeds!AB416</f>
        <v>M2-MyM-5a-A-2</v>
      </c>
      <c r="B595" s="207" t="str">
        <f t="shared" ref="B595:C595" si="596">#REF!</f>
        <v>#REF!</v>
      </c>
      <c r="C595" s="207" t="str">
        <f t="shared" si="596"/>
        <v>#REF!</v>
      </c>
      <c r="D595" s="207" t="str">
        <f t="shared" si="4"/>
        <v>#REF!</v>
      </c>
    </row>
    <row r="596" ht="15.75" customHeight="1">
      <c r="A596" s="207" t="str">
        <f>Seeds!AB417</f>
        <v>M2-MyM-5a-A-3</v>
      </c>
      <c r="B596" s="207" t="str">
        <f t="shared" ref="B596:C596" si="597">#REF!</f>
        <v>#REF!</v>
      </c>
      <c r="C596" s="207" t="str">
        <f t="shared" si="597"/>
        <v>#REF!</v>
      </c>
      <c r="D596" s="207" t="str">
        <f t="shared" si="4"/>
        <v>#REF!</v>
      </c>
    </row>
    <row r="597" ht="15.75" customHeight="1">
      <c r="A597" s="207" t="str">
        <f>Seeds!AB418</f>
        <v>M2-MyM-5b-I-1</v>
      </c>
      <c r="B597" s="207" t="str">
        <f t="shared" ref="B597:C597" si="598">#REF!</f>
        <v>#REF!</v>
      </c>
      <c r="C597" s="207" t="str">
        <f t="shared" si="598"/>
        <v>#REF!</v>
      </c>
      <c r="D597" s="207" t="str">
        <f t="shared" si="4"/>
        <v>#REF!</v>
      </c>
    </row>
    <row r="598" ht="15.75" customHeight="1">
      <c r="A598" s="207" t="str">
        <f>Seeds!AB419</f>
        <v>M2-MyM-5b-E-1</v>
      </c>
      <c r="B598" s="207" t="str">
        <f t="shared" ref="B598:C598" si="599">#REF!</f>
        <v>#REF!</v>
      </c>
      <c r="C598" s="207" t="str">
        <f t="shared" si="599"/>
        <v>#REF!</v>
      </c>
      <c r="D598" s="207" t="str">
        <f t="shared" si="4"/>
        <v>#REF!</v>
      </c>
    </row>
    <row r="599" ht="15.75" customHeight="1">
      <c r="A599" s="207" t="str">
        <f>Seeds!AB420</f>
        <v>M2-MyM-5b-A-1</v>
      </c>
      <c r="B599" s="207" t="str">
        <f t="shared" ref="B599:C599" si="600">#REF!</f>
        <v>#REF!</v>
      </c>
      <c r="C599" s="207" t="str">
        <f t="shared" si="600"/>
        <v>#REF!</v>
      </c>
      <c r="D599" s="207" t="str">
        <f t="shared" si="4"/>
        <v>#REF!</v>
      </c>
    </row>
    <row r="600" ht="15.75" customHeight="1">
      <c r="A600" s="207" t="str">
        <f>Seeds!AB421</f>
        <v>M2-MyM-5b-A-2</v>
      </c>
      <c r="B600" s="207" t="str">
        <f t="shared" ref="B600:C600" si="601">#REF!</f>
        <v>#REF!</v>
      </c>
      <c r="C600" s="207" t="str">
        <f t="shared" si="601"/>
        <v>#REF!</v>
      </c>
      <c r="D600" s="207" t="str">
        <f t="shared" si="4"/>
        <v>#REF!</v>
      </c>
    </row>
    <row r="601" ht="15.75" customHeight="1">
      <c r="A601" s="207" t="str">
        <f>Seeds!AB422</f>
        <v>M2-MyM-5b-A-3</v>
      </c>
      <c r="B601" s="207" t="str">
        <f t="shared" ref="B601:C601" si="602">#REF!</f>
        <v>#REF!</v>
      </c>
      <c r="C601" s="207" t="str">
        <f t="shared" si="602"/>
        <v>#REF!</v>
      </c>
      <c r="D601" s="207" t="str">
        <f t="shared" si="4"/>
        <v>#REF!</v>
      </c>
    </row>
    <row r="602" ht="15.75" customHeight="1">
      <c r="A602" s="207" t="str">
        <f>Seeds!AB423</f>
        <v>M2-MyM-5c-I-1</v>
      </c>
      <c r="B602" s="207" t="str">
        <f t="shared" ref="B602:C602" si="603">#REF!</f>
        <v>#REF!</v>
      </c>
      <c r="C602" s="207" t="str">
        <f t="shared" si="603"/>
        <v>#REF!</v>
      </c>
      <c r="D602" s="207" t="str">
        <f t="shared" si="4"/>
        <v>#REF!</v>
      </c>
    </row>
    <row r="603" ht="15.75" customHeight="1">
      <c r="A603" s="207" t="str">
        <f>Seeds!AB424</f>
        <v>M2-MyM-5c-E-1</v>
      </c>
      <c r="B603" s="207" t="str">
        <f t="shared" ref="B603:C603" si="604">#REF!</f>
        <v>#REF!</v>
      </c>
      <c r="C603" s="207" t="str">
        <f t="shared" si="604"/>
        <v>#REF!</v>
      </c>
      <c r="D603" s="207" t="str">
        <f t="shared" si="4"/>
        <v>#REF!</v>
      </c>
    </row>
    <row r="604" ht="15.75" customHeight="1">
      <c r="A604" s="207" t="str">
        <f>Seeds!AB425</f>
        <v>M2-MyM-5c-E-2</v>
      </c>
      <c r="B604" s="207" t="str">
        <f t="shared" ref="B604:C604" si="605">#REF!</f>
        <v>#REF!</v>
      </c>
      <c r="C604" s="207" t="str">
        <f t="shared" si="605"/>
        <v>#REF!</v>
      </c>
      <c r="D604" s="207" t="str">
        <f t="shared" si="4"/>
        <v>#REF!</v>
      </c>
    </row>
    <row r="605" ht="15.75" customHeight="1">
      <c r="A605" s="207" t="str">
        <f>Seeds!AB426</f>
        <v>M2-MyM-5c-A-1</v>
      </c>
      <c r="B605" s="207" t="str">
        <f t="shared" ref="B605:C605" si="606">#REF!</f>
        <v>#REF!</v>
      </c>
      <c r="C605" s="207" t="str">
        <f t="shared" si="606"/>
        <v>#REF!</v>
      </c>
      <c r="D605" s="207" t="str">
        <f t="shared" si="4"/>
        <v>#REF!</v>
      </c>
    </row>
    <row r="606" ht="15.75" customHeight="1">
      <c r="A606" s="207" t="str">
        <f>Seeds!AB427</f>
        <v>M2-MyM-5c-A-2</v>
      </c>
      <c r="B606" s="207" t="str">
        <f t="shared" ref="B606:C606" si="607">#REF!</f>
        <v>#REF!</v>
      </c>
      <c r="C606" s="207" t="str">
        <f t="shared" si="607"/>
        <v>#REF!</v>
      </c>
      <c r="D606" s="207" t="str">
        <f t="shared" si="4"/>
        <v>#REF!</v>
      </c>
    </row>
    <row r="607" ht="15.75" customHeight="1">
      <c r="A607" s="207" t="str">
        <f>Seeds!AB428</f>
        <v>M2-MyM-5c-A-3</v>
      </c>
      <c r="B607" s="207" t="str">
        <f t="shared" ref="B607:C607" si="608">#REF!</f>
        <v>#REF!</v>
      </c>
      <c r="C607" s="207" t="str">
        <f t="shared" si="608"/>
        <v>#REF!</v>
      </c>
      <c r="D607" s="207" t="str">
        <f t="shared" si="4"/>
        <v>#REF!</v>
      </c>
    </row>
    <row r="608" ht="15.75" customHeight="1">
      <c r="A608" s="207" t="str">
        <f>Seeds!AB429</f>
        <v>M2-MyM-6a-I-1</v>
      </c>
      <c r="B608" s="207" t="str">
        <f t="shared" ref="B608:C608" si="609">#REF!</f>
        <v>#REF!</v>
      </c>
      <c r="C608" s="207" t="str">
        <f t="shared" si="609"/>
        <v>#REF!</v>
      </c>
      <c r="D608" s="207" t="str">
        <f t="shared" si="4"/>
        <v>#REF!</v>
      </c>
    </row>
    <row r="609" ht="15.75" customHeight="1">
      <c r="A609" s="207" t="str">
        <f>Seeds!AB430</f>
        <v>M2-MyM-6a-I-2</v>
      </c>
      <c r="B609" s="207" t="str">
        <f t="shared" ref="B609:C609" si="610">#REF!</f>
        <v>#REF!</v>
      </c>
      <c r="C609" s="207" t="str">
        <f t="shared" si="610"/>
        <v>#REF!</v>
      </c>
      <c r="D609" s="207" t="str">
        <f t="shared" si="4"/>
        <v>#REF!</v>
      </c>
    </row>
    <row r="610" ht="15.75" customHeight="1">
      <c r="A610" s="207" t="str">
        <f>Seeds!AB431</f>
        <v>M2-MyM-6a-I-3</v>
      </c>
      <c r="B610" s="207" t="str">
        <f t="shared" ref="B610:C610" si="611">#REF!</f>
        <v>#REF!</v>
      </c>
      <c r="C610" s="207" t="str">
        <f t="shared" si="611"/>
        <v>#REF!</v>
      </c>
      <c r="D610" s="207" t="str">
        <f t="shared" si="4"/>
        <v>#REF!</v>
      </c>
    </row>
    <row r="611" ht="15.75" customHeight="1">
      <c r="A611" s="207" t="str">
        <f>Seeds!AB432</f>
        <v>M2-MyM-6a-E-1</v>
      </c>
      <c r="B611" s="207" t="str">
        <f t="shared" ref="B611:C611" si="612">#REF!</f>
        <v>#REF!</v>
      </c>
      <c r="C611" s="207" t="str">
        <f t="shared" si="612"/>
        <v>#REF!</v>
      </c>
      <c r="D611" s="207" t="str">
        <f t="shared" si="4"/>
        <v>#REF!</v>
      </c>
    </row>
    <row r="612" ht="15.75" customHeight="1">
      <c r="A612" s="207" t="str">
        <f>Seeds!AB433</f>
        <v>M2-MyM-6a-E-2</v>
      </c>
      <c r="B612" s="207" t="str">
        <f t="shared" ref="B612:C612" si="613">#REF!</f>
        <v>#REF!</v>
      </c>
      <c r="C612" s="207" t="str">
        <f t="shared" si="613"/>
        <v>#REF!</v>
      </c>
      <c r="D612" s="207" t="str">
        <f t="shared" si="4"/>
        <v>#REF!</v>
      </c>
    </row>
    <row r="613" ht="15.75" customHeight="1">
      <c r="A613" s="207" t="str">
        <f>Seeds!AB434</f>
        <v>M2-MyM-6a-E-3</v>
      </c>
      <c r="B613" s="207" t="str">
        <f t="shared" ref="B613:C613" si="614">#REF!</f>
        <v>#REF!</v>
      </c>
      <c r="C613" s="207" t="str">
        <f t="shared" si="614"/>
        <v>#REF!</v>
      </c>
      <c r="D613" s="207" t="str">
        <f t="shared" si="4"/>
        <v>#REF!</v>
      </c>
    </row>
    <row r="614" ht="15.75" customHeight="1">
      <c r="A614" s="207" t="str">
        <f t="shared" ref="A614:C614" si="615">#REF!</f>
        <v>#REF!</v>
      </c>
      <c r="B614" s="207" t="str">
        <f t="shared" si="615"/>
        <v>#REF!</v>
      </c>
      <c r="C614" s="207" t="str">
        <f t="shared" si="615"/>
        <v>#REF!</v>
      </c>
      <c r="D614" s="207" t="str">
        <f t="shared" si="4"/>
        <v>#REF!</v>
      </c>
    </row>
    <row r="615" ht="15.75" customHeight="1">
      <c r="A615" s="207" t="str">
        <f t="shared" ref="A615:C615" si="616">#REF!</f>
        <v>#REF!</v>
      </c>
      <c r="B615" s="207" t="str">
        <f t="shared" si="616"/>
        <v>#REF!</v>
      </c>
      <c r="C615" s="207" t="str">
        <f t="shared" si="616"/>
        <v>#REF!</v>
      </c>
      <c r="D615" s="207" t="str">
        <f t="shared" si="4"/>
        <v>#REF!</v>
      </c>
    </row>
    <row r="616" ht="15.75" customHeight="1">
      <c r="A616" s="207" t="str">
        <f t="shared" ref="A616:C616" si="617">#REF!</f>
        <v>#REF!</v>
      </c>
      <c r="B616" s="207" t="str">
        <f t="shared" si="617"/>
        <v>#REF!</v>
      </c>
      <c r="C616" s="207" t="str">
        <f t="shared" si="617"/>
        <v>#REF!</v>
      </c>
      <c r="D616" s="207" t="str">
        <f t="shared" si="4"/>
        <v>#REF!</v>
      </c>
    </row>
    <row r="617" ht="15.75" customHeight="1">
      <c r="A617" s="207" t="str">
        <f t="shared" ref="A617:C617" si="618">#REF!</f>
        <v>#REF!</v>
      </c>
      <c r="B617" s="207" t="str">
        <f t="shared" si="618"/>
        <v>#REF!</v>
      </c>
      <c r="C617" s="207" t="str">
        <f t="shared" si="618"/>
        <v>#REF!</v>
      </c>
      <c r="D617" s="207" t="str">
        <f t="shared" si="4"/>
        <v>#REF!</v>
      </c>
    </row>
    <row r="618" ht="15.75" customHeight="1">
      <c r="A618" s="207" t="str">
        <f t="shared" ref="A618:C618" si="619">#REF!</f>
        <v>#REF!</v>
      </c>
      <c r="B618" s="207" t="str">
        <f t="shared" si="619"/>
        <v>#REF!</v>
      </c>
      <c r="C618" s="207" t="str">
        <f t="shared" si="619"/>
        <v>#REF!</v>
      </c>
      <c r="D618" s="207" t="str">
        <f t="shared" si="4"/>
        <v>#REF!</v>
      </c>
    </row>
    <row r="619" ht="15.75" customHeight="1">
      <c r="A619" s="207" t="str">
        <f t="shared" ref="A619:C619" si="620">#REF!</f>
        <v>#REF!</v>
      </c>
      <c r="B619" s="207" t="str">
        <f t="shared" si="620"/>
        <v>#REF!</v>
      </c>
      <c r="C619" s="207" t="str">
        <f t="shared" si="620"/>
        <v>#REF!</v>
      </c>
      <c r="D619" s="207" t="str">
        <f t="shared" si="4"/>
        <v>#REF!</v>
      </c>
    </row>
    <row r="620" ht="15.75" customHeight="1">
      <c r="A620" s="207" t="str">
        <f t="shared" ref="A620:C620" si="621">#REF!</f>
        <v>#REF!</v>
      </c>
      <c r="B620" s="207" t="str">
        <f t="shared" si="621"/>
        <v>#REF!</v>
      </c>
      <c r="C620" s="207" t="str">
        <f t="shared" si="621"/>
        <v>#REF!</v>
      </c>
      <c r="D620" s="207" t="str">
        <f t="shared" si="4"/>
        <v>#REF!</v>
      </c>
    </row>
    <row r="621" ht="15.75" customHeight="1">
      <c r="A621" s="207" t="str">
        <f>Seeds!AB435</f>
        <v>M2-MyM-8a-I-1</v>
      </c>
      <c r="B621" s="207" t="str">
        <f t="shared" ref="B621:C621" si="622">#REF!</f>
        <v>#REF!</v>
      </c>
      <c r="C621" s="207" t="str">
        <f t="shared" si="622"/>
        <v>#REF!</v>
      </c>
      <c r="D621" s="207" t="str">
        <f t="shared" si="4"/>
        <v>#REF!</v>
      </c>
    </row>
    <row r="622" ht="15.75" customHeight="1">
      <c r="A622" s="207" t="str">
        <f>Seeds!AB436</f>
        <v>M2-MyM-8b-I-1</v>
      </c>
      <c r="B622" s="207" t="str">
        <f t="shared" ref="B622:C622" si="623">#REF!</f>
        <v>#REF!</v>
      </c>
      <c r="C622" s="207" t="str">
        <f t="shared" si="623"/>
        <v>#REF!</v>
      </c>
      <c r="D622" s="207" t="str">
        <f t="shared" si="4"/>
        <v>#REF!</v>
      </c>
    </row>
    <row r="623" ht="15.75" customHeight="1">
      <c r="A623" s="207" t="str">
        <f>Seeds!AB437</f>
        <v>M2-MyM-8c-I-1</v>
      </c>
      <c r="B623" s="207" t="str">
        <f t="shared" ref="B623:C623" si="624">#REF!</f>
        <v>#REF!</v>
      </c>
      <c r="C623" s="207" t="str">
        <f t="shared" si="624"/>
        <v>#REF!</v>
      </c>
      <c r="D623" s="207" t="str">
        <f t="shared" si="4"/>
        <v>#REF!</v>
      </c>
    </row>
    <row r="624" ht="15.75" customHeight="1">
      <c r="A624" s="207" t="str">
        <f>Seeds!AB438</f>
        <v>M2-MyM-8c-I-2</v>
      </c>
      <c r="B624" s="207" t="str">
        <f t="shared" ref="B624:C624" si="625">#REF!</f>
        <v>#REF!</v>
      </c>
      <c r="C624" s="207" t="str">
        <f t="shared" si="625"/>
        <v>#REF!</v>
      </c>
      <c r="D624" s="207" t="str">
        <f t="shared" si="4"/>
        <v>#REF!</v>
      </c>
    </row>
    <row r="625" ht="15.75" customHeight="1">
      <c r="A625" s="207" t="str">
        <f t="shared" ref="A625:C625" si="626">#REF!</f>
        <v>#REF!</v>
      </c>
      <c r="B625" s="207" t="str">
        <f t="shared" si="626"/>
        <v>#REF!</v>
      </c>
      <c r="C625" s="207" t="str">
        <f t="shared" si="626"/>
        <v>#REF!</v>
      </c>
      <c r="D625" s="207" t="str">
        <f t="shared" si="4"/>
        <v>#REF!</v>
      </c>
    </row>
    <row r="626" ht="15.75" customHeight="1">
      <c r="A626" s="207" t="str">
        <f t="shared" ref="A626:C626" si="627">#REF!</f>
        <v>#REF!</v>
      </c>
      <c r="B626" s="207" t="str">
        <f t="shared" si="627"/>
        <v>#REF!</v>
      </c>
      <c r="C626" s="207" t="str">
        <f t="shared" si="627"/>
        <v>#REF!</v>
      </c>
      <c r="D626" s="207" t="str">
        <f t="shared" si="4"/>
        <v>#REF!</v>
      </c>
    </row>
    <row r="627" ht="15.75" customHeight="1">
      <c r="A627" s="207" t="str">
        <f t="shared" ref="A627:C627" si="628">#REF!</f>
        <v>#REF!</v>
      </c>
      <c r="B627" s="207" t="str">
        <f t="shared" si="628"/>
        <v>#REF!</v>
      </c>
      <c r="C627" s="207" t="str">
        <f t="shared" si="628"/>
        <v>#REF!</v>
      </c>
      <c r="D627" s="207" t="str">
        <f t="shared" si="4"/>
        <v>#REF!</v>
      </c>
    </row>
    <row r="628" ht="15.75" customHeight="1">
      <c r="A628" s="207" t="str">
        <f t="shared" ref="A628:C628" si="629">#REF!</f>
        <v>#REF!</v>
      </c>
      <c r="B628" s="207" t="str">
        <f t="shared" si="629"/>
        <v>#REF!</v>
      </c>
      <c r="C628" s="207" t="str">
        <f t="shared" si="629"/>
        <v>#REF!</v>
      </c>
      <c r="D628" s="207" t="str">
        <f t="shared" si="4"/>
        <v>#REF!</v>
      </c>
    </row>
    <row r="629" ht="15.75" customHeight="1">
      <c r="A629" s="207" t="str">
        <f t="shared" ref="A629:C629" si="630">#REF!</f>
        <v>#REF!</v>
      </c>
      <c r="B629" s="207" t="str">
        <f t="shared" si="630"/>
        <v>#REF!</v>
      </c>
      <c r="C629" s="207" t="str">
        <f t="shared" si="630"/>
        <v>#REF!</v>
      </c>
      <c r="D629" s="207" t="str">
        <f t="shared" si="4"/>
        <v>#REF!</v>
      </c>
    </row>
    <row r="630" ht="15.75" customHeight="1">
      <c r="A630" s="207" t="str">
        <f t="shared" ref="A630:C630" si="631">#REF!</f>
        <v>#REF!</v>
      </c>
      <c r="B630" s="207" t="str">
        <f t="shared" si="631"/>
        <v>#REF!</v>
      </c>
      <c r="C630" s="207" t="str">
        <f t="shared" si="631"/>
        <v>#REF!</v>
      </c>
      <c r="D630" s="207" t="str">
        <f t="shared" si="4"/>
        <v>#REF!</v>
      </c>
    </row>
    <row r="631" ht="15.75" customHeight="1">
      <c r="A631" s="207" t="str">
        <f t="shared" ref="A631:C631" si="632">#REF!</f>
        <v>#REF!</v>
      </c>
      <c r="B631" s="207" t="str">
        <f t="shared" si="632"/>
        <v>#REF!</v>
      </c>
      <c r="C631" s="207" t="str">
        <f t="shared" si="632"/>
        <v>#REF!</v>
      </c>
      <c r="D631" s="207" t="str">
        <f t="shared" si="4"/>
        <v>#REF!</v>
      </c>
    </row>
    <row r="632" ht="15.75" customHeight="1">
      <c r="A632" s="207" t="str">
        <f t="shared" ref="A632:C632" si="633">#REF!</f>
        <v>#REF!</v>
      </c>
      <c r="B632" s="207" t="str">
        <f t="shared" si="633"/>
        <v>#REF!</v>
      </c>
      <c r="C632" s="207" t="str">
        <f t="shared" si="633"/>
        <v>#REF!</v>
      </c>
      <c r="D632" s="207" t="str">
        <f t="shared" si="4"/>
        <v>#REF!</v>
      </c>
    </row>
    <row r="633" ht="15.75" customHeight="1">
      <c r="A633" s="207" t="str">
        <f t="shared" ref="A633:C633" si="634">#REF!</f>
        <v>#REF!</v>
      </c>
      <c r="B633" s="207" t="str">
        <f t="shared" si="634"/>
        <v>#REF!</v>
      </c>
      <c r="C633" s="207" t="str">
        <f t="shared" si="634"/>
        <v>#REF!</v>
      </c>
      <c r="D633" s="207" t="str">
        <f t="shared" si="4"/>
        <v>#REF!</v>
      </c>
    </row>
    <row r="634" ht="15.75" customHeight="1">
      <c r="A634" s="207" t="str">
        <f t="shared" ref="A634:C634" si="635">#REF!</f>
        <v>#REF!</v>
      </c>
      <c r="B634" s="207" t="str">
        <f t="shared" si="635"/>
        <v>#REF!</v>
      </c>
      <c r="C634" s="207" t="str">
        <f t="shared" si="635"/>
        <v>#REF!</v>
      </c>
      <c r="D634" s="207" t="str">
        <f t="shared" si="4"/>
        <v>#REF!</v>
      </c>
    </row>
    <row r="635" ht="15.75" customHeight="1">
      <c r="A635" s="207" t="str">
        <f t="shared" ref="A635:C635" si="636">#REF!</f>
        <v>#REF!</v>
      </c>
      <c r="B635" s="207" t="str">
        <f t="shared" si="636"/>
        <v>#REF!</v>
      </c>
      <c r="C635" s="207" t="str">
        <f t="shared" si="636"/>
        <v>#REF!</v>
      </c>
      <c r="D635" s="207" t="str">
        <f t="shared" si="4"/>
        <v>#REF!</v>
      </c>
    </row>
    <row r="636" ht="15.75" customHeight="1">
      <c r="A636" s="207" t="str">
        <f t="shared" ref="A636:C636" si="637">#REF!</f>
        <v>#REF!</v>
      </c>
      <c r="B636" s="207" t="str">
        <f t="shared" si="637"/>
        <v>#REF!</v>
      </c>
      <c r="C636" s="207" t="str">
        <f t="shared" si="637"/>
        <v>#REF!</v>
      </c>
      <c r="D636" s="207" t="str">
        <f t="shared" si="4"/>
        <v>#REF!</v>
      </c>
    </row>
    <row r="637" ht="15.75" customHeight="1">
      <c r="A637" s="207" t="str">
        <f t="shared" ref="A637:C637" si="638">#REF!</f>
        <v>#REF!</v>
      </c>
      <c r="B637" s="207" t="str">
        <f t="shared" si="638"/>
        <v>#REF!</v>
      </c>
      <c r="C637" s="207" t="str">
        <f t="shared" si="638"/>
        <v>#REF!</v>
      </c>
      <c r="D637" s="207" t="str">
        <f t="shared" si="4"/>
        <v>#REF!</v>
      </c>
    </row>
    <row r="638" ht="15.75" customHeight="1">
      <c r="A638" s="207" t="str">
        <f t="shared" ref="A638:C638" si="639">#REF!</f>
        <v>#REF!</v>
      </c>
      <c r="B638" s="207" t="str">
        <f t="shared" si="639"/>
        <v>#REF!</v>
      </c>
      <c r="C638" s="207" t="str">
        <f t="shared" si="639"/>
        <v>#REF!</v>
      </c>
      <c r="D638" s="207" t="str">
        <f t="shared" si="4"/>
        <v>#REF!</v>
      </c>
    </row>
    <row r="639" ht="15.75" customHeight="1">
      <c r="A639" s="207" t="str">
        <f t="shared" ref="A639:C639" si="640">#REF!</f>
        <v>#REF!</v>
      </c>
      <c r="B639" s="207" t="str">
        <f t="shared" si="640"/>
        <v>#REF!</v>
      </c>
      <c r="C639" s="207" t="str">
        <f t="shared" si="640"/>
        <v>#REF!</v>
      </c>
      <c r="D639" s="207" t="str">
        <f t="shared" si="4"/>
        <v>#REF!</v>
      </c>
    </row>
    <row r="640" ht="15.75" customHeight="1">
      <c r="A640" s="207" t="str">
        <f>Seeds!AB439</f>
        <v>M2-G-1a-I-1</v>
      </c>
      <c r="B640" s="207" t="str">
        <f t="shared" ref="B640:C640" si="641">#REF!</f>
        <v>#REF!</v>
      </c>
      <c r="C640" s="207" t="str">
        <f t="shared" si="641"/>
        <v>#REF!</v>
      </c>
      <c r="D640" s="207" t="str">
        <f t="shared" si="4"/>
        <v>#REF!</v>
      </c>
    </row>
    <row r="641" ht="15.75" customHeight="1">
      <c r="A641" s="207" t="str">
        <f>Seeds!AB440</f>
        <v>M2-G-1a-I-2</v>
      </c>
      <c r="B641" s="207" t="str">
        <f t="shared" ref="B641:C641" si="642">#REF!</f>
        <v>#REF!</v>
      </c>
      <c r="C641" s="207" t="str">
        <f t="shared" si="642"/>
        <v>#REF!</v>
      </c>
      <c r="D641" s="207" t="str">
        <f t="shared" si="4"/>
        <v>#REF!</v>
      </c>
    </row>
    <row r="642" ht="15.75" customHeight="1">
      <c r="A642" s="207" t="str">
        <f>Seeds!AB441</f>
        <v>M2-G-1a-E-1</v>
      </c>
      <c r="B642" s="207" t="str">
        <f t="shared" ref="B642:C642" si="643">#REF!</f>
        <v>#REF!</v>
      </c>
      <c r="C642" s="207" t="str">
        <f t="shared" si="643"/>
        <v>#REF!</v>
      </c>
      <c r="D642" s="207" t="str">
        <f t="shared" si="4"/>
        <v>#REF!</v>
      </c>
    </row>
    <row r="643" ht="15.75" customHeight="1">
      <c r="A643" s="207" t="str">
        <f>Seeds!AB442</f>
        <v>M2-G-1a-E-2</v>
      </c>
      <c r="B643" s="207" t="str">
        <f t="shared" ref="B643:C643" si="644">#REF!</f>
        <v>#REF!</v>
      </c>
      <c r="C643" s="207" t="str">
        <f t="shared" si="644"/>
        <v>#REF!</v>
      </c>
      <c r="D643" s="207" t="str">
        <f t="shared" si="4"/>
        <v>#REF!</v>
      </c>
    </row>
    <row r="644" ht="15.75" customHeight="1">
      <c r="A644" s="207" t="str">
        <f>Seeds!AB443</f>
        <v>M2-G-1a-E-3</v>
      </c>
      <c r="B644" s="207" t="str">
        <f t="shared" ref="B644:C644" si="645">#REF!</f>
        <v>#REF!</v>
      </c>
      <c r="C644" s="207" t="str">
        <f t="shared" si="645"/>
        <v>#REF!</v>
      </c>
      <c r="D644" s="207" t="str">
        <f t="shared" si="4"/>
        <v>#REF!</v>
      </c>
    </row>
    <row r="645" ht="15.75" customHeight="1">
      <c r="A645" s="207" t="str">
        <f>Seeds!AB444</f>
        <v>M2-G-1a-E-4</v>
      </c>
      <c r="B645" s="207" t="str">
        <f t="shared" ref="B645:C645" si="646">#REF!</f>
        <v>#REF!</v>
      </c>
      <c r="C645" s="207" t="str">
        <f t="shared" si="646"/>
        <v>#REF!</v>
      </c>
      <c r="D645" s="207" t="str">
        <f t="shared" si="4"/>
        <v>#REF!</v>
      </c>
    </row>
    <row r="646" ht="15.75" customHeight="1">
      <c r="A646" s="207" t="str">
        <f>Seeds!AB445</f>
        <v>M2-G-1b-I-1</v>
      </c>
      <c r="B646" s="207" t="str">
        <f t="shared" ref="B646:C646" si="647">#REF!</f>
        <v>#REF!</v>
      </c>
      <c r="C646" s="207" t="str">
        <f t="shared" si="647"/>
        <v>#REF!</v>
      </c>
      <c r="D646" s="207" t="str">
        <f t="shared" si="4"/>
        <v>#REF!</v>
      </c>
    </row>
    <row r="647" ht="15.75" customHeight="1">
      <c r="A647" s="207" t="str">
        <f>Seeds!AB446</f>
        <v>M2-G-1b-I-2</v>
      </c>
      <c r="B647" s="207" t="str">
        <f t="shared" ref="B647:C647" si="648">#REF!</f>
        <v>#REF!</v>
      </c>
      <c r="C647" s="207" t="str">
        <f t="shared" si="648"/>
        <v>#REF!</v>
      </c>
      <c r="D647" s="207" t="str">
        <f t="shared" si="4"/>
        <v>#REF!</v>
      </c>
    </row>
    <row r="648" ht="15.75" customHeight="1">
      <c r="A648" s="207" t="str">
        <f>Seeds!AB447</f>
        <v>M2-G-1b-I-3</v>
      </c>
      <c r="B648" s="207" t="str">
        <f t="shared" ref="B648:C648" si="649">#REF!</f>
        <v>#REF!</v>
      </c>
      <c r="C648" s="207" t="str">
        <f t="shared" si="649"/>
        <v>#REF!</v>
      </c>
      <c r="D648" s="207" t="str">
        <f t="shared" si="4"/>
        <v>#REF!</v>
      </c>
    </row>
    <row r="649" ht="15.75" customHeight="1">
      <c r="A649" s="207" t="str">
        <f>Seeds!AB448</f>
        <v>M2-G-1b-E-1</v>
      </c>
      <c r="B649" s="207" t="str">
        <f t="shared" ref="B649:C649" si="650">#REF!</f>
        <v>#REF!</v>
      </c>
      <c r="C649" s="207" t="str">
        <f t="shared" si="650"/>
        <v>#REF!</v>
      </c>
      <c r="D649" s="207" t="str">
        <f t="shared" si="4"/>
        <v>#REF!</v>
      </c>
    </row>
    <row r="650" ht="15.75" customHeight="1">
      <c r="A650" s="207" t="str">
        <f>Seeds!AB449</f>
        <v>M2-G-1b-E-2</v>
      </c>
      <c r="B650" s="207" t="str">
        <f t="shared" ref="B650:C650" si="651">#REF!</f>
        <v>#REF!</v>
      </c>
      <c r="C650" s="207" t="str">
        <f t="shared" si="651"/>
        <v>#REF!</v>
      </c>
      <c r="D650" s="207" t="str">
        <f t="shared" si="4"/>
        <v>#REF!</v>
      </c>
    </row>
    <row r="651" ht="15.75" customHeight="1">
      <c r="A651" s="207" t="str">
        <f>Seeds!AB450</f>
        <v>M2-G-1b-E-3</v>
      </c>
      <c r="B651" s="207" t="str">
        <f t="shared" ref="B651:C651" si="652">#REF!</f>
        <v>#REF!</v>
      </c>
      <c r="C651" s="207" t="str">
        <f t="shared" si="652"/>
        <v>#REF!</v>
      </c>
      <c r="D651" s="207" t="str">
        <f t="shared" si="4"/>
        <v>#REF!</v>
      </c>
    </row>
    <row r="652" ht="15.75" customHeight="1">
      <c r="A652" s="207" t="str">
        <f>Seeds!AB451</f>
        <v>M2-G-1b-E-4</v>
      </c>
      <c r="B652" s="207" t="str">
        <f t="shared" ref="B652:C652" si="653">#REF!</f>
        <v>#REF!</v>
      </c>
      <c r="C652" s="207" t="str">
        <f t="shared" si="653"/>
        <v>#REF!</v>
      </c>
      <c r="D652" s="207" t="str">
        <f t="shared" si="4"/>
        <v>#REF!</v>
      </c>
    </row>
    <row r="653" ht="15.75" customHeight="1">
      <c r="A653" s="207" t="str">
        <f>Seeds!AB452</f>
        <v>M2-G-1c-I-1</v>
      </c>
      <c r="B653" s="207" t="str">
        <f t="shared" ref="B653:C653" si="654">#REF!</f>
        <v>#REF!</v>
      </c>
      <c r="C653" s="207" t="str">
        <f t="shared" si="654"/>
        <v>#REF!</v>
      </c>
      <c r="D653" s="207" t="str">
        <f t="shared" si="4"/>
        <v>#REF!</v>
      </c>
    </row>
    <row r="654" ht="15.75" customHeight="1">
      <c r="A654" s="207" t="str">
        <f>Seeds!AB453</f>
        <v>M2-G-1c-I-2</v>
      </c>
      <c r="B654" s="207" t="str">
        <f t="shared" ref="B654:C654" si="655">#REF!</f>
        <v>#REF!</v>
      </c>
      <c r="C654" s="207" t="str">
        <f t="shared" si="655"/>
        <v>#REF!</v>
      </c>
      <c r="D654" s="207" t="str">
        <f t="shared" si="4"/>
        <v>#REF!</v>
      </c>
    </row>
    <row r="655" ht="15.75" customHeight="1">
      <c r="A655" s="207" t="str">
        <f>Seeds!AB454</f>
        <v>M2-G-1c-I-3</v>
      </c>
      <c r="B655" s="207" t="str">
        <f t="shared" ref="B655:C655" si="656">#REF!</f>
        <v>#REF!</v>
      </c>
      <c r="C655" s="207" t="str">
        <f t="shared" si="656"/>
        <v>#REF!</v>
      </c>
      <c r="D655" s="207" t="str">
        <f t="shared" si="4"/>
        <v>#REF!</v>
      </c>
    </row>
    <row r="656" ht="15.75" customHeight="1">
      <c r="A656" s="207" t="str">
        <f>Seeds!AB455</f>
        <v>M2-G-1c-I-4</v>
      </c>
      <c r="B656" s="207" t="str">
        <f t="shared" ref="B656:C656" si="657">#REF!</f>
        <v>#REF!</v>
      </c>
      <c r="C656" s="207" t="str">
        <f t="shared" si="657"/>
        <v>#REF!</v>
      </c>
      <c r="D656" s="207" t="str">
        <f t="shared" si="4"/>
        <v>#REF!</v>
      </c>
    </row>
    <row r="657" ht="15.75" customHeight="1">
      <c r="A657" s="207" t="str">
        <f>Seeds!AB456</f>
        <v>M2-G-1c-E-1</v>
      </c>
      <c r="B657" s="207" t="str">
        <f t="shared" ref="B657:C657" si="658">#REF!</f>
        <v>#REF!</v>
      </c>
      <c r="C657" s="207" t="str">
        <f t="shared" si="658"/>
        <v>#REF!</v>
      </c>
      <c r="D657" s="207" t="str">
        <f t="shared" si="4"/>
        <v>#REF!</v>
      </c>
    </row>
    <row r="658" ht="15.75" customHeight="1">
      <c r="A658" s="207" t="str">
        <f>Seeds!AB457</f>
        <v>M2-G-1c-E-2</v>
      </c>
      <c r="B658" s="207" t="str">
        <f t="shared" ref="B658:C658" si="659">#REF!</f>
        <v>#REF!</v>
      </c>
      <c r="C658" s="207" t="str">
        <f t="shared" si="659"/>
        <v>#REF!</v>
      </c>
      <c r="D658" s="207" t="str">
        <f t="shared" si="4"/>
        <v>#REF!</v>
      </c>
    </row>
    <row r="659" ht="15.75" customHeight="1">
      <c r="A659" s="207" t="str">
        <f>Seeds!AB458</f>
        <v>M2-G-1c-E-3</v>
      </c>
      <c r="B659" s="207" t="str">
        <f t="shared" ref="B659:C659" si="660">#REF!</f>
        <v>#REF!</v>
      </c>
      <c r="C659" s="207" t="str">
        <f t="shared" si="660"/>
        <v>#REF!</v>
      </c>
      <c r="D659" s="207" t="str">
        <f t="shared" si="4"/>
        <v>#REF!</v>
      </c>
    </row>
    <row r="660" ht="15.75" customHeight="1">
      <c r="A660" s="207" t="str">
        <f>Seeds!AB459</f>
        <v>M2-G-1c-E-4</v>
      </c>
      <c r="B660" s="207" t="str">
        <f t="shared" ref="B660:C660" si="661">#REF!</f>
        <v>#REF!</v>
      </c>
      <c r="C660" s="207" t="str">
        <f t="shared" si="661"/>
        <v>#REF!</v>
      </c>
      <c r="D660" s="207" t="str">
        <f t="shared" si="4"/>
        <v>#REF!</v>
      </c>
    </row>
    <row r="661" ht="15.75" customHeight="1">
      <c r="A661" s="207" t="str">
        <f>Seeds!AB460</f>
        <v>M2-G-1d-I-1</v>
      </c>
      <c r="B661" s="207" t="str">
        <f t="shared" ref="B661:C661" si="662">#REF!</f>
        <v>#REF!</v>
      </c>
      <c r="C661" s="207" t="str">
        <f t="shared" si="662"/>
        <v>#REF!</v>
      </c>
      <c r="D661" s="207" t="str">
        <f t="shared" si="4"/>
        <v>#REF!</v>
      </c>
    </row>
    <row r="662" ht="15.75" customHeight="1">
      <c r="A662" s="207" t="str">
        <f>Seeds!AB461</f>
        <v>M2-G-1d-I-2</v>
      </c>
      <c r="B662" s="207" t="str">
        <f t="shared" ref="B662:C662" si="663">#REF!</f>
        <v>#REF!</v>
      </c>
      <c r="C662" s="207" t="str">
        <f t="shared" si="663"/>
        <v>#REF!</v>
      </c>
      <c r="D662" s="207" t="str">
        <f t="shared" si="4"/>
        <v>#REF!</v>
      </c>
    </row>
    <row r="663" ht="15.75" customHeight="1">
      <c r="A663" s="207" t="str">
        <f>Seeds!AB462</f>
        <v>M2-G-1d-I-3</v>
      </c>
      <c r="B663" s="207" t="str">
        <f t="shared" ref="B663:C663" si="664">#REF!</f>
        <v>#REF!</v>
      </c>
      <c r="C663" s="207" t="str">
        <f t="shared" si="664"/>
        <v>#REF!</v>
      </c>
      <c r="D663" s="207" t="str">
        <f t="shared" si="4"/>
        <v>#REF!</v>
      </c>
    </row>
    <row r="664" ht="15.75" customHeight="1">
      <c r="A664" s="207" t="str">
        <f>Seeds!AB463</f>
        <v>M2-G-1d-E-1</v>
      </c>
      <c r="B664" s="207" t="str">
        <f t="shared" ref="B664:C664" si="665">#REF!</f>
        <v>#REF!</v>
      </c>
      <c r="C664" s="207" t="str">
        <f t="shared" si="665"/>
        <v>#REF!</v>
      </c>
      <c r="D664" s="207" t="str">
        <f t="shared" si="4"/>
        <v>#REF!</v>
      </c>
    </row>
    <row r="665" ht="15.75" customHeight="1">
      <c r="A665" s="207" t="str">
        <f>Seeds!AB464</f>
        <v>M2-G-1d-E-2</v>
      </c>
      <c r="B665" s="207" t="str">
        <f t="shared" ref="B665:C665" si="666">#REF!</f>
        <v>#REF!</v>
      </c>
      <c r="C665" s="207" t="str">
        <f t="shared" si="666"/>
        <v>#REF!</v>
      </c>
      <c r="D665" s="207" t="str">
        <f t="shared" si="4"/>
        <v>#REF!</v>
      </c>
    </row>
    <row r="666" ht="15.75" customHeight="1">
      <c r="A666" s="207" t="str">
        <f>Seeds!AB465</f>
        <v>M2-G-1d-E-3</v>
      </c>
      <c r="B666" s="207" t="str">
        <f t="shared" ref="B666:C666" si="667">#REF!</f>
        <v>#REF!</v>
      </c>
      <c r="C666" s="207" t="str">
        <f t="shared" si="667"/>
        <v>#REF!</v>
      </c>
      <c r="D666" s="207" t="str">
        <f t="shared" si="4"/>
        <v>#REF!</v>
      </c>
    </row>
    <row r="667" ht="15.75" customHeight="1">
      <c r="A667" s="207" t="str">
        <f>Seeds!AB466</f>
        <v>M2-G-1d-E-4</v>
      </c>
      <c r="B667" s="207" t="str">
        <f t="shared" ref="B667:C667" si="668">#REF!</f>
        <v>#REF!</v>
      </c>
      <c r="C667" s="207" t="str">
        <f t="shared" si="668"/>
        <v>#REF!</v>
      </c>
      <c r="D667" s="207" t="str">
        <f t="shared" si="4"/>
        <v>#REF!</v>
      </c>
    </row>
    <row r="668" ht="15.75" customHeight="1">
      <c r="A668" s="207" t="str">
        <f t="shared" ref="A668:C668" si="669">#REF!</f>
        <v>#REF!</v>
      </c>
      <c r="B668" s="207" t="str">
        <f t="shared" si="669"/>
        <v>#REF!</v>
      </c>
      <c r="C668" s="207" t="str">
        <f t="shared" si="669"/>
        <v>#REF!</v>
      </c>
      <c r="D668" s="207" t="str">
        <f t="shared" si="4"/>
        <v>#REF!</v>
      </c>
    </row>
    <row r="669" ht="15.75" customHeight="1">
      <c r="A669" s="207" t="str">
        <f t="shared" ref="A669:C669" si="670">#REF!</f>
        <v>#REF!</v>
      </c>
      <c r="B669" s="207" t="str">
        <f t="shared" si="670"/>
        <v>#REF!</v>
      </c>
      <c r="C669" s="207" t="str">
        <f t="shared" si="670"/>
        <v>#REF!</v>
      </c>
      <c r="D669" s="207" t="str">
        <f t="shared" si="4"/>
        <v>#REF!</v>
      </c>
    </row>
    <row r="670" ht="15.75" customHeight="1">
      <c r="A670" s="207" t="str">
        <f t="shared" ref="A670:C670" si="671">#REF!</f>
        <v>#REF!</v>
      </c>
      <c r="B670" s="207" t="str">
        <f t="shared" si="671"/>
        <v>#REF!</v>
      </c>
      <c r="C670" s="207" t="str">
        <f t="shared" si="671"/>
        <v>#REF!</v>
      </c>
      <c r="D670" s="207" t="str">
        <f t="shared" si="4"/>
        <v>#REF!</v>
      </c>
    </row>
    <row r="671" ht="15.75" customHeight="1">
      <c r="A671" s="207" t="str">
        <f t="shared" ref="A671:C671" si="672">#REF!</f>
        <v>#REF!</v>
      </c>
      <c r="B671" s="207" t="str">
        <f t="shared" si="672"/>
        <v>#REF!</v>
      </c>
      <c r="C671" s="207" t="str">
        <f t="shared" si="672"/>
        <v>#REF!</v>
      </c>
      <c r="D671" s="207" t="str">
        <f t="shared" si="4"/>
        <v>#REF!</v>
      </c>
    </row>
    <row r="672" ht="15.75" customHeight="1">
      <c r="A672" s="207" t="str">
        <f t="shared" ref="A672:C672" si="673">#REF!</f>
        <v>#REF!</v>
      </c>
      <c r="B672" s="207" t="str">
        <f t="shared" si="673"/>
        <v>#REF!</v>
      </c>
      <c r="C672" s="207" t="str">
        <f t="shared" si="673"/>
        <v>#REF!</v>
      </c>
      <c r="D672" s="207" t="str">
        <f t="shared" si="4"/>
        <v>#REF!</v>
      </c>
    </row>
    <row r="673" ht="15.75" customHeight="1">
      <c r="A673" s="207" t="str">
        <f t="shared" ref="A673:C673" si="674">#REF!</f>
        <v>#REF!</v>
      </c>
      <c r="B673" s="207" t="str">
        <f t="shared" si="674"/>
        <v>#REF!</v>
      </c>
      <c r="C673" s="207" t="str">
        <f t="shared" si="674"/>
        <v>#REF!</v>
      </c>
      <c r="D673" s="207" t="str">
        <f t="shared" si="4"/>
        <v>#REF!</v>
      </c>
    </row>
    <row r="674" ht="15.75" customHeight="1">
      <c r="A674" s="207" t="str">
        <f t="shared" ref="A674:C674" si="675">#REF!</f>
        <v>#REF!</v>
      </c>
      <c r="B674" s="207" t="str">
        <f t="shared" si="675"/>
        <v>#REF!</v>
      </c>
      <c r="C674" s="207" t="str">
        <f t="shared" si="675"/>
        <v>#REF!</v>
      </c>
      <c r="D674" s="207" t="str">
        <f t="shared" si="4"/>
        <v>#REF!</v>
      </c>
    </row>
    <row r="675" ht="15.75" customHeight="1">
      <c r="A675" s="207" t="str">
        <f t="shared" ref="A675:C675" si="676">#REF!</f>
        <v>#REF!</v>
      </c>
      <c r="B675" s="207" t="str">
        <f t="shared" si="676"/>
        <v>#REF!</v>
      </c>
      <c r="C675" s="207" t="str">
        <f t="shared" si="676"/>
        <v>#REF!</v>
      </c>
      <c r="D675" s="207" t="str">
        <f t="shared" si="4"/>
        <v>#REF!</v>
      </c>
    </row>
    <row r="676" ht="15.75" customHeight="1">
      <c r="A676" s="207" t="str">
        <f t="shared" ref="A676:C676" si="677">#REF!</f>
        <v>#REF!</v>
      </c>
      <c r="B676" s="207" t="str">
        <f t="shared" si="677"/>
        <v>#REF!</v>
      </c>
      <c r="C676" s="207" t="str">
        <f t="shared" si="677"/>
        <v>#REF!</v>
      </c>
      <c r="D676" s="207" t="str">
        <f t="shared" si="4"/>
        <v>#REF!</v>
      </c>
    </row>
    <row r="677" ht="15.75" customHeight="1">
      <c r="A677" s="207" t="str">
        <f t="shared" ref="A677:C677" si="678">#REF!</f>
        <v>#REF!</v>
      </c>
      <c r="B677" s="207" t="str">
        <f t="shared" si="678"/>
        <v>#REF!</v>
      </c>
      <c r="C677" s="207" t="str">
        <f t="shared" si="678"/>
        <v>#REF!</v>
      </c>
      <c r="D677" s="207" t="str">
        <f t="shared" si="4"/>
        <v>#REF!</v>
      </c>
    </row>
    <row r="678" ht="15.75" customHeight="1">
      <c r="A678" s="207" t="str">
        <f>Seeds!AB467</f>
        <v>M2-G-3a-I-1</v>
      </c>
      <c r="B678" s="207" t="str">
        <f t="shared" ref="B678:C678" si="679">#REF!</f>
        <v>#REF!</v>
      </c>
      <c r="C678" s="207" t="str">
        <f t="shared" si="679"/>
        <v>#REF!</v>
      </c>
      <c r="D678" s="207" t="str">
        <f t="shared" si="4"/>
        <v>#REF!</v>
      </c>
    </row>
    <row r="679" ht="15.75" customHeight="1">
      <c r="A679" s="207" t="str">
        <f>Seeds!AB468</f>
        <v>M2-G-3a-I-2</v>
      </c>
      <c r="B679" s="207" t="str">
        <f t="shared" ref="B679:C679" si="680">#REF!</f>
        <v>#REF!</v>
      </c>
      <c r="C679" s="207" t="str">
        <f t="shared" si="680"/>
        <v>#REF!</v>
      </c>
      <c r="D679" s="207" t="str">
        <f t="shared" si="4"/>
        <v>#REF!</v>
      </c>
    </row>
    <row r="680" ht="15.75" customHeight="1">
      <c r="A680" s="207" t="str">
        <f>Seeds!AB469</f>
        <v>M2-G-3a-I-3</v>
      </c>
      <c r="B680" s="207" t="str">
        <f t="shared" ref="B680:C680" si="681">#REF!</f>
        <v>#REF!</v>
      </c>
      <c r="C680" s="207" t="str">
        <f t="shared" si="681"/>
        <v>#REF!</v>
      </c>
      <c r="D680" s="207" t="str">
        <f t="shared" si="4"/>
        <v>#REF!</v>
      </c>
    </row>
    <row r="681" ht="15.75" customHeight="1">
      <c r="A681" s="207" t="str">
        <f>Seeds!AB470</f>
        <v>M2-G-3a-E-1</v>
      </c>
      <c r="B681" s="207" t="str">
        <f t="shared" ref="B681:C681" si="682">#REF!</f>
        <v>#REF!</v>
      </c>
      <c r="C681" s="207" t="str">
        <f t="shared" si="682"/>
        <v>#REF!</v>
      </c>
      <c r="D681" s="207" t="str">
        <f t="shared" si="4"/>
        <v>#REF!</v>
      </c>
    </row>
    <row r="682" ht="15.75" customHeight="1">
      <c r="A682" s="207" t="str">
        <f>Seeds!AB471</f>
        <v>M2-G-3a-E-2</v>
      </c>
      <c r="B682" s="207" t="str">
        <f t="shared" ref="B682:C682" si="683">#REF!</f>
        <v>#REF!</v>
      </c>
      <c r="C682" s="207" t="str">
        <f t="shared" si="683"/>
        <v>#REF!</v>
      </c>
      <c r="D682" s="207" t="str">
        <f t="shared" si="4"/>
        <v>#REF!</v>
      </c>
    </row>
    <row r="683" ht="15.75" customHeight="1">
      <c r="A683" s="207" t="str">
        <f>Seeds!AB472</f>
        <v>M2-G-3a-E-3</v>
      </c>
      <c r="B683" s="207" t="str">
        <f t="shared" ref="B683:C683" si="684">#REF!</f>
        <v>#REF!</v>
      </c>
      <c r="C683" s="207" t="str">
        <f t="shared" si="684"/>
        <v>#REF!</v>
      </c>
      <c r="D683" s="207" t="str">
        <f t="shared" si="4"/>
        <v>#REF!</v>
      </c>
    </row>
    <row r="684" ht="15.75" customHeight="1">
      <c r="A684" s="207" t="str">
        <f>Seeds!AB473</f>
        <v>M2-G-3b-I-1</v>
      </c>
      <c r="B684" s="207" t="str">
        <f t="shared" ref="B684:C684" si="685">#REF!</f>
        <v>#REF!</v>
      </c>
      <c r="C684" s="207" t="str">
        <f t="shared" si="685"/>
        <v>#REF!</v>
      </c>
      <c r="D684" s="207" t="str">
        <f t="shared" si="4"/>
        <v>#REF!</v>
      </c>
    </row>
    <row r="685" ht="15.75" customHeight="1">
      <c r="A685" s="207" t="str">
        <f>Seeds!AB474</f>
        <v>M2-G-3b-I-2</v>
      </c>
      <c r="B685" s="207" t="str">
        <f t="shared" ref="B685:C685" si="686">#REF!</f>
        <v>#REF!</v>
      </c>
      <c r="C685" s="207" t="str">
        <f t="shared" si="686"/>
        <v>#REF!</v>
      </c>
      <c r="D685" s="207" t="str">
        <f t="shared" si="4"/>
        <v>#REF!</v>
      </c>
    </row>
    <row r="686" ht="15.75" customHeight="1">
      <c r="A686" s="207" t="str">
        <f>Seeds!AB475</f>
        <v>M2-G-3b-I-3</v>
      </c>
      <c r="B686" s="207" t="str">
        <f t="shared" ref="B686:C686" si="687">#REF!</f>
        <v>#REF!</v>
      </c>
      <c r="C686" s="207" t="str">
        <f t="shared" si="687"/>
        <v>#REF!</v>
      </c>
      <c r="D686" s="207" t="str">
        <f t="shared" si="4"/>
        <v>#REF!</v>
      </c>
    </row>
    <row r="687" ht="15.75" customHeight="1">
      <c r="A687" s="207" t="str">
        <f>Seeds!AB476</f>
        <v>M2-G-3b-E-1</v>
      </c>
      <c r="B687" s="207" t="str">
        <f t="shared" ref="B687:C687" si="688">#REF!</f>
        <v>#REF!</v>
      </c>
      <c r="C687" s="207" t="str">
        <f t="shared" si="688"/>
        <v>#REF!</v>
      </c>
      <c r="D687" s="207" t="str">
        <f t="shared" si="4"/>
        <v>#REF!</v>
      </c>
    </row>
    <row r="688" ht="15.75" customHeight="1">
      <c r="A688" s="207" t="str">
        <f>Seeds!AB477</f>
        <v>M2-G-3b-E-2</v>
      </c>
      <c r="B688" s="207" t="str">
        <f t="shared" ref="B688:C688" si="689">#REF!</f>
        <v>#REF!</v>
      </c>
      <c r="C688" s="207" t="str">
        <f t="shared" si="689"/>
        <v>#REF!</v>
      </c>
      <c r="D688" s="207" t="str">
        <f t="shared" si="4"/>
        <v>#REF!</v>
      </c>
    </row>
    <row r="689" ht="15.75" customHeight="1">
      <c r="A689" s="207" t="str">
        <f>Seeds!AB478</f>
        <v>M2-G-3b-E-3</v>
      </c>
      <c r="B689" s="207" t="str">
        <f t="shared" ref="B689:C689" si="690">#REF!</f>
        <v>#REF!</v>
      </c>
      <c r="C689" s="207" t="str">
        <f t="shared" si="690"/>
        <v>#REF!</v>
      </c>
      <c r="D689" s="207" t="str">
        <f t="shared" si="4"/>
        <v>#REF!</v>
      </c>
    </row>
    <row r="690" ht="15.75" customHeight="1">
      <c r="A690" s="207" t="str">
        <f>Seeds!AB479</f>
        <v>M2-G-3c-I-1</v>
      </c>
      <c r="B690" s="207" t="str">
        <f t="shared" ref="B690:C690" si="691">#REF!</f>
        <v>#REF!</v>
      </c>
      <c r="C690" s="207" t="str">
        <f t="shared" si="691"/>
        <v>#REF!</v>
      </c>
      <c r="D690" s="207" t="str">
        <f t="shared" si="4"/>
        <v>#REF!</v>
      </c>
    </row>
    <row r="691" ht="15.75" customHeight="1">
      <c r="A691" s="207" t="str">
        <f>Seeds!AB480</f>
        <v>M2-G-3c-I-2</v>
      </c>
      <c r="B691" s="207" t="str">
        <f t="shared" ref="B691:C691" si="692">#REF!</f>
        <v>#REF!</v>
      </c>
      <c r="C691" s="207" t="str">
        <f t="shared" si="692"/>
        <v>#REF!</v>
      </c>
      <c r="D691" s="207" t="str">
        <f t="shared" si="4"/>
        <v>#REF!</v>
      </c>
    </row>
    <row r="692" ht="15.75" customHeight="1">
      <c r="A692" s="207" t="str">
        <f>Seeds!AB481</f>
        <v>M2-G-3c-I-3</v>
      </c>
      <c r="B692" s="207" t="str">
        <f t="shared" ref="B692:C692" si="693">#REF!</f>
        <v>#REF!</v>
      </c>
      <c r="C692" s="207" t="str">
        <f t="shared" si="693"/>
        <v>#REF!</v>
      </c>
      <c r="D692" s="207" t="str">
        <f t="shared" si="4"/>
        <v>#REF!</v>
      </c>
    </row>
    <row r="693" ht="15.75" customHeight="1">
      <c r="A693" s="207" t="str">
        <f t="shared" ref="A693:C693" si="694">#REF!</f>
        <v>#REF!</v>
      </c>
      <c r="B693" s="207" t="str">
        <f t="shared" si="694"/>
        <v>#REF!</v>
      </c>
      <c r="C693" s="207" t="str">
        <f t="shared" si="694"/>
        <v>#REF!</v>
      </c>
      <c r="D693" s="207" t="str">
        <f t="shared" si="4"/>
        <v>#REF!</v>
      </c>
    </row>
    <row r="694" ht="15.75" customHeight="1">
      <c r="A694" s="207" t="str">
        <f t="shared" ref="A694:C694" si="695">#REF!</f>
        <v>#REF!</v>
      </c>
      <c r="B694" s="207" t="str">
        <f t="shared" si="695"/>
        <v>#REF!</v>
      </c>
      <c r="C694" s="207" t="str">
        <f t="shared" si="695"/>
        <v>#REF!</v>
      </c>
      <c r="D694" s="207" t="str">
        <f t="shared" si="4"/>
        <v>#REF!</v>
      </c>
    </row>
    <row r="695" ht="15.75" customHeight="1">
      <c r="A695" s="207" t="str">
        <f t="shared" ref="A695:C695" si="696">#REF!</f>
        <v>#REF!</v>
      </c>
      <c r="B695" s="207" t="str">
        <f t="shared" si="696"/>
        <v>#REF!</v>
      </c>
      <c r="C695" s="207" t="str">
        <f t="shared" si="696"/>
        <v>#REF!</v>
      </c>
      <c r="D695" s="207" t="str">
        <f t="shared" si="4"/>
        <v>#REF!</v>
      </c>
    </row>
    <row r="696" ht="15.75" customHeight="1">
      <c r="A696" s="207" t="str">
        <f t="shared" ref="A696:C696" si="697">#REF!</f>
        <v>#REF!</v>
      </c>
      <c r="B696" s="207" t="str">
        <f t="shared" si="697"/>
        <v>#REF!</v>
      </c>
      <c r="C696" s="207" t="str">
        <f t="shared" si="697"/>
        <v>#REF!</v>
      </c>
      <c r="D696" s="207" t="str">
        <f t="shared" si="4"/>
        <v>#REF!</v>
      </c>
    </row>
    <row r="697" ht="15.75" customHeight="1">
      <c r="A697" s="207" t="str">
        <f t="shared" ref="A697:C697" si="698">#REF!</f>
        <v>#REF!</v>
      </c>
      <c r="B697" s="207" t="str">
        <f t="shared" si="698"/>
        <v>#REF!</v>
      </c>
      <c r="C697" s="207" t="str">
        <f t="shared" si="698"/>
        <v>#REF!</v>
      </c>
      <c r="D697" s="207" t="str">
        <f t="shared" si="4"/>
        <v>#REF!</v>
      </c>
    </row>
    <row r="698" ht="15.75" customHeight="1">
      <c r="A698" s="207" t="str">
        <f t="shared" ref="A698:C698" si="699">#REF!</f>
        <v>#REF!</v>
      </c>
      <c r="B698" s="207" t="str">
        <f t="shared" si="699"/>
        <v>#REF!</v>
      </c>
      <c r="C698" s="207" t="str">
        <f t="shared" si="699"/>
        <v>#REF!</v>
      </c>
      <c r="D698" s="207" t="str">
        <f t="shared" si="4"/>
        <v>#REF!</v>
      </c>
    </row>
    <row r="699" ht="15.75" customHeight="1">
      <c r="A699" s="207" t="str">
        <f t="shared" ref="A699:C699" si="700">#REF!</f>
        <v>#REF!</v>
      </c>
      <c r="B699" s="207" t="str">
        <f t="shared" si="700"/>
        <v>#REF!</v>
      </c>
      <c r="C699" s="207" t="str">
        <f t="shared" si="700"/>
        <v>#REF!</v>
      </c>
      <c r="D699" s="207" t="str">
        <f t="shared" si="4"/>
        <v>#REF!</v>
      </c>
    </row>
    <row r="700" ht="15.75" customHeight="1">
      <c r="A700" s="207" t="str">
        <f t="shared" ref="A700:C700" si="701">#REF!</f>
        <v>#REF!</v>
      </c>
      <c r="B700" s="207" t="str">
        <f t="shared" si="701"/>
        <v>#REF!</v>
      </c>
      <c r="C700" s="207" t="str">
        <f t="shared" si="701"/>
        <v>#REF!</v>
      </c>
      <c r="D700" s="207" t="str">
        <f t="shared" si="4"/>
        <v>#REF!</v>
      </c>
    </row>
    <row r="701" ht="15.75" customHeight="1">
      <c r="A701" s="207" t="str">
        <f t="shared" ref="A701:C701" si="702">#REF!</f>
        <v>#REF!</v>
      </c>
      <c r="B701" s="207" t="str">
        <f t="shared" si="702"/>
        <v>#REF!</v>
      </c>
      <c r="C701" s="207" t="str">
        <f t="shared" si="702"/>
        <v>#REF!</v>
      </c>
      <c r="D701" s="207" t="str">
        <f t="shared" si="4"/>
        <v>#REF!</v>
      </c>
    </row>
    <row r="702" ht="15.75" customHeight="1">
      <c r="A702" s="207" t="str">
        <f>Seeds!AB482</f>
        <v>M2-G-5a-I-1</v>
      </c>
      <c r="B702" s="207" t="str">
        <f t="shared" ref="B702:C702" si="703">#REF!</f>
        <v>#REF!</v>
      </c>
      <c r="C702" s="207" t="str">
        <f t="shared" si="703"/>
        <v>#REF!</v>
      </c>
      <c r="D702" s="207" t="str">
        <f t="shared" si="4"/>
        <v>#REF!</v>
      </c>
    </row>
    <row r="703" ht="15.75" customHeight="1">
      <c r="A703" s="207" t="str">
        <f>Seeds!AB483</f>
        <v>M2-G-5a-I-2</v>
      </c>
      <c r="B703" s="207" t="str">
        <f t="shared" ref="B703:C703" si="704">#REF!</f>
        <v>#REF!</v>
      </c>
      <c r="C703" s="207" t="str">
        <f t="shared" si="704"/>
        <v>#REF!</v>
      </c>
      <c r="D703" s="207" t="str">
        <f t="shared" si="4"/>
        <v>#REF!</v>
      </c>
    </row>
    <row r="704" ht="15.75" customHeight="1">
      <c r="A704" s="207" t="str">
        <f>Seeds!AB484</f>
        <v>M2-G-5a-I-3</v>
      </c>
      <c r="B704" s="207" t="str">
        <f t="shared" ref="B704:C704" si="705">#REF!</f>
        <v>#REF!</v>
      </c>
      <c r="C704" s="207" t="str">
        <f t="shared" si="705"/>
        <v>#REF!</v>
      </c>
      <c r="D704" s="207" t="str">
        <f t="shared" si="4"/>
        <v>#REF!</v>
      </c>
    </row>
    <row r="705" ht="15.75" customHeight="1">
      <c r="A705" s="207" t="str">
        <f t="shared" ref="A705:C705" si="706">#REF!</f>
        <v>#REF!</v>
      </c>
      <c r="B705" s="207" t="str">
        <f t="shared" si="706"/>
        <v>#REF!</v>
      </c>
      <c r="C705" s="207" t="str">
        <f t="shared" si="706"/>
        <v>#REF!</v>
      </c>
      <c r="D705" s="207" t="str">
        <f t="shared" si="4"/>
        <v>#REF!</v>
      </c>
    </row>
    <row r="706" ht="15.75" customHeight="1">
      <c r="A706" s="207" t="str">
        <f t="shared" ref="A706:C706" si="707">#REF!</f>
        <v>#REF!</v>
      </c>
      <c r="B706" s="207" t="str">
        <f t="shared" si="707"/>
        <v>#REF!</v>
      </c>
      <c r="C706" s="207" t="str">
        <f t="shared" si="707"/>
        <v>#REF!</v>
      </c>
      <c r="D706" s="207" t="str">
        <f t="shared" si="4"/>
        <v>#REF!</v>
      </c>
    </row>
    <row r="707" ht="15.75" customHeight="1">
      <c r="A707" s="207" t="str">
        <f t="shared" ref="A707:C707" si="708">#REF!</f>
        <v>#REF!</v>
      </c>
      <c r="B707" s="207" t="str">
        <f t="shared" si="708"/>
        <v>#REF!</v>
      </c>
      <c r="C707" s="207" t="str">
        <f t="shared" si="708"/>
        <v>#REF!</v>
      </c>
      <c r="D707" s="207" t="str">
        <f t="shared" si="4"/>
        <v>#REF!</v>
      </c>
    </row>
    <row r="708" ht="15.75" customHeight="1">
      <c r="A708" s="207" t="str">
        <f t="shared" ref="A708:C708" si="709">#REF!</f>
        <v>#REF!</v>
      </c>
      <c r="B708" s="207" t="str">
        <f t="shared" si="709"/>
        <v>#REF!</v>
      </c>
      <c r="C708" s="207" t="str">
        <f t="shared" si="709"/>
        <v>#REF!</v>
      </c>
      <c r="D708" s="207" t="str">
        <f t="shared" si="4"/>
        <v>#REF!</v>
      </c>
    </row>
    <row r="709" ht="15.75" customHeight="1">
      <c r="A709" s="207" t="str">
        <f t="shared" ref="A709:C709" si="710">#REF!</f>
        <v>#REF!</v>
      </c>
      <c r="B709" s="207" t="str">
        <f t="shared" si="710"/>
        <v>#REF!</v>
      </c>
      <c r="C709" s="207" t="str">
        <f t="shared" si="710"/>
        <v>#REF!</v>
      </c>
      <c r="D709" s="207" t="str">
        <f t="shared" si="4"/>
        <v>#REF!</v>
      </c>
    </row>
    <row r="710" ht="15.75" customHeight="1">
      <c r="A710" s="207" t="str">
        <f t="shared" ref="A710:C710" si="711">#REF!</f>
        <v>#REF!</v>
      </c>
      <c r="B710" s="207" t="str">
        <f t="shared" si="711"/>
        <v>#REF!</v>
      </c>
      <c r="C710" s="207" t="str">
        <f t="shared" si="711"/>
        <v>#REF!</v>
      </c>
      <c r="D710" s="207" t="str">
        <f t="shared" si="4"/>
        <v>#REF!</v>
      </c>
    </row>
    <row r="711" ht="15.75" customHeight="1">
      <c r="A711" s="207" t="str">
        <f t="shared" ref="A711:C711" si="712">#REF!</f>
        <v>#REF!</v>
      </c>
      <c r="B711" s="207" t="str">
        <f t="shared" si="712"/>
        <v>#REF!</v>
      </c>
      <c r="C711" s="207" t="str">
        <f t="shared" si="712"/>
        <v>#REF!</v>
      </c>
      <c r="D711" s="207" t="str">
        <f t="shared" si="4"/>
        <v>#REF!</v>
      </c>
    </row>
    <row r="712" ht="15.75" customHeight="1">
      <c r="A712" s="207" t="str">
        <f t="shared" ref="A712:C712" si="713">#REF!</f>
        <v>#REF!</v>
      </c>
      <c r="B712" s="207" t="str">
        <f t="shared" si="713"/>
        <v>#REF!</v>
      </c>
      <c r="C712" s="207" t="str">
        <f t="shared" si="713"/>
        <v>#REF!</v>
      </c>
      <c r="D712" s="207" t="str">
        <f t="shared" si="4"/>
        <v>#REF!</v>
      </c>
    </row>
    <row r="713" ht="15.75" customHeight="1">
      <c r="A713" s="207" t="str">
        <f t="shared" ref="A713:C713" si="714">#REF!</f>
        <v>#REF!</v>
      </c>
      <c r="B713" s="207" t="str">
        <f t="shared" si="714"/>
        <v>#REF!</v>
      </c>
      <c r="C713" s="207" t="str">
        <f t="shared" si="714"/>
        <v>#REF!</v>
      </c>
      <c r="D713" s="207" t="str">
        <f t="shared" si="4"/>
        <v>#REF!</v>
      </c>
    </row>
    <row r="714" ht="15.75" customHeight="1">
      <c r="A714" s="207" t="str">
        <f t="shared" ref="A714:C714" si="715">#REF!</f>
        <v>#REF!</v>
      </c>
      <c r="B714" s="207" t="str">
        <f t="shared" si="715"/>
        <v>#REF!</v>
      </c>
      <c r="C714" s="207" t="str">
        <f t="shared" si="715"/>
        <v>#REF!</v>
      </c>
      <c r="D714" s="207" t="str">
        <f t="shared" si="4"/>
        <v>#REF!</v>
      </c>
    </row>
    <row r="715" ht="15.75" customHeight="1">
      <c r="A715" s="207" t="str">
        <f t="shared" ref="A715:C715" si="716">#REF!</f>
        <v>#REF!</v>
      </c>
      <c r="B715" s="207" t="str">
        <f t="shared" si="716"/>
        <v>#REF!</v>
      </c>
      <c r="C715" s="207" t="str">
        <f t="shared" si="716"/>
        <v>#REF!</v>
      </c>
      <c r="D715" s="207" t="str">
        <f t="shared" si="4"/>
        <v>#REF!</v>
      </c>
    </row>
    <row r="716" ht="15.75" customHeight="1">
      <c r="A716" s="207" t="str">
        <f t="shared" ref="A716:C716" si="717">#REF!</f>
        <v>#REF!</v>
      </c>
      <c r="B716" s="207" t="str">
        <f t="shared" si="717"/>
        <v>#REF!</v>
      </c>
      <c r="C716" s="207" t="str">
        <f t="shared" si="717"/>
        <v>#REF!</v>
      </c>
      <c r="D716" s="207" t="str">
        <f t="shared" si="4"/>
        <v>#REF!</v>
      </c>
    </row>
    <row r="717" ht="15.75" customHeight="1">
      <c r="A717" s="207" t="str">
        <f t="shared" ref="A717:C717" si="718">#REF!</f>
        <v>#REF!</v>
      </c>
      <c r="B717" s="207" t="str">
        <f t="shared" si="718"/>
        <v>#REF!</v>
      </c>
      <c r="C717" s="207" t="str">
        <f t="shared" si="718"/>
        <v>#REF!</v>
      </c>
      <c r="D717" s="207" t="str">
        <f t="shared" si="4"/>
        <v>#REF!</v>
      </c>
    </row>
    <row r="718" ht="15.75" customHeight="1">
      <c r="A718" s="207" t="str">
        <f t="shared" ref="A718:C718" si="719">#REF!</f>
        <v>#REF!</v>
      </c>
      <c r="B718" s="207" t="str">
        <f t="shared" si="719"/>
        <v>#REF!</v>
      </c>
      <c r="C718" s="207" t="str">
        <f t="shared" si="719"/>
        <v>#REF!</v>
      </c>
      <c r="D718" s="207" t="str">
        <f t="shared" si="4"/>
        <v>#REF!</v>
      </c>
    </row>
    <row r="719" ht="15.75" customHeight="1">
      <c r="A719" s="207" t="str">
        <f t="shared" ref="A719:C719" si="720">#REF!</f>
        <v>#REF!</v>
      </c>
      <c r="B719" s="207" t="str">
        <f t="shared" si="720"/>
        <v>#REF!</v>
      </c>
      <c r="C719" s="207" t="str">
        <f t="shared" si="720"/>
        <v>#REF!</v>
      </c>
      <c r="D719" s="207" t="str">
        <f t="shared" si="4"/>
        <v>#REF!</v>
      </c>
    </row>
    <row r="720" ht="15.75" customHeight="1">
      <c r="A720" s="207" t="str">
        <f t="shared" ref="A720:C720" si="721">#REF!</f>
        <v>#REF!</v>
      </c>
      <c r="B720" s="207" t="str">
        <f t="shared" si="721"/>
        <v>#REF!</v>
      </c>
      <c r="C720" s="207" t="str">
        <f t="shared" si="721"/>
        <v>#REF!</v>
      </c>
      <c r="D720" s="207" t="str">
        <f t="shared" si="4"/>
        <v>#REF!</v>
      </c>
    </row>
    <row r="721" ht="15.75" customHeight="1">
      <c r="A721" s="207" t="str">
        <f t="shared" ref="A721:C721" si="722">#REF!</f>
        <v>#REF!</v>
      </c>
      <c r="B721" s="207" t="str">
        <f t="shared" si="722"/>
        <v>#REF!</v>
      </c>
      <c r="C721" s="207" t="str">
        <f t="shared" si="722"/>
        <v>#REF!</v>
      </c>
      <c r="D721" s="207" t="str">
        <f t="shared" si="4"/>
        <v>#REF!</v>
      </c>
    </row>
    <row r="722" ht="15.75" customHeight="1">
      <c r="A722" s="207" t="str">
        <f>Seeds!AB485</f>
        <v>M2-G-7a-I-1</v>
      </c>
      <c r="B722" s="207" t="str">
        <f t="shared" ref="B722:C722" si="723">#REF!</f>
        <v>#REF!</v>
      </c>
      <c r="C722" s="207" t="str">
        <f t="shared" si="723"/>
        <v>#REF!</v>
      </c>
      <c r="D722" s="207" t="str">
        <f t="shared" si="4"/>
        <v>#REF!</v>
      </c>
    </row>
    <row r="723" ht="15.75" customHeight="1">
      <c r="A723" s="207" t="str">
        <f>Seeds!AB486</f>
        <v>M2-G-7a-I-2</v>
      </c>
      <c r="B723" s="207" t="str">
        <f t="shared" ref="B723:C723" si="724">#REF!</f>
        <v>#REF!</v>
      </c>
      <c r="C723" s="207" t="str">
        <f t="shared" si="724"/>
        <v>#REF!</v>
      </c>
      <c r="D723" s="207" t="str">
        <f t="shared" si="4"/>
        <v>#REF!</v>
      </c>
    </row>
    <row r="724" ht="15.75" customHeight="1">
      <c r="A724" s="207" t="str">
        <f>Seeds!AB487</f>
        <v>M2-G-7a-E-1</v>
      </c>
      <c r="B724" s="207" t="str">
        <f t="shared" ref="B724:C724" si="725">#REF!</f>
        <v>#REF!</v>
      </c>
      <c r="C724" s="207" t="str">
        <f t="shared" si="725"/>
        <v>#REF!</v>
      </c>
      <c r="D724" s="207" t="str">
        <f t="shared" si="4"/>
        <v>#REF!</v>
      </c>
    </row>
    <row r="725" ht="15.75" customHeight="1">
      <c r="A725" s="207" t="str">
        <f>Seeds!AB488</f>
        <v>M2-G-7a-E-2</v>
      </c>
      <c r="B725" s="207" t="str">
        <f t="shared" ref="B725:C725" si="726">#REF!</f>
        <v>#REF!</v>
      </c>
      <c r="C725" s="207" t="str">
        <f t="shared" si="726"/>
        <v>#REF!</v>
      </c>
      <c r="D725" s="207" t="str">
        <f t="shared" si="4"/>
        <v>#REF!</v>
      </c>
    </row>
    <row r="726" ht="15.75" customHeight="1">
      <c r="A726" s="207" t="str">
        <f>Seeds!AB489</f>
        <v>M2-G-7a-A-1</v>
      </c>
      <c r="B726" s="207" t="str">
        <f t="shared" ref="B726:C726" si="727">#REF!</f>
        <v>#REF!</v>
      </c>
      <c r="C726" s="207" t="str">
        <f t="shared" si="727"/>
        <v>#REF!</v>
      </c>
      <c r="D726" s="207" t="str">
        <f t="shared" si="4"/>
        <v>#REF!</v>
      </c>
    </row>
    <row r="727" ht="15.75" customHeight="1">
      <c r="A727" s="207" t="str">
        <f>Seeds!AB490</f>
        <v>M2-G-7a-A-2</v>
      </c>
      <c r="B727" s="207" t="str">
        <f t="shared" ref="B727:C727" si="728">#REF!</f>
        <v>#REF!</v>
      </c>
      <c r="C727" s="207" t="str">
        <f t="shared" si="728"/>
        <v>#REF!</v>
      </c>
      <c r="D727" s="207" t="str">
        <f t="shared" si="4"/>
        <v>#REF!</v>
      </c>
    </row>
    <row r="728" ht="15.75" customHeight="1">
      <c r="A728" s="207" t="str">
        <f>Seeds!AB491</f>
        <v>M2-G-7a-A-3</v>
      </c>
      <c r="B728" s="207" t="str">
        <f t="shared" ref="B728:C728" si="729">#REF!</f>
        <v>#REF!</v>
      </c>
      <c r="C728" s="207" t="str">
        <f t="shared" si="729"/>
        <v>#REF!</v>
      </c>
      <c r="D728" s="207" t="str">
        <f t="shared" si="4"/>
        <v>#REF!</v>
      </c>
    </row>
    <row r="729" ht="15.75" customHeight="1">
      <c r="A729" s="207" t="str">
        <f>Seeds!AB492</f>
        <v>M2-G-15a-I-1</v>
      </c>
      <c r="B729" s="207" t="str">
        <f t="shared" ref="B729:B746" si="730">#REF!</f>
        <v>#REF!</v>
      </c>
      <c r="C729" s="207" t="str">
        <f>Seeds!AA492</f>
        <v>{
    "id": "M2-G-15a-I-1",
    "stimulus": "&lt;p&gt;Select the scalene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D729" s="207" t="str">
        <f t="shared" si="4"/>
        <v>#REF!</v>
      </c>
    </row>
    <row r="730" ht="15.75" customHeight="1">
      <c r="A730" s="207" t="str">
        <f>Seeds!AB493</f>
        <v>M2-G-15a-I-2</v>
      </c>
      <c r="B730" s="207" t="str">
        <f t="shared" si="730"/>
        <v>#REF!</v>
      </c>
      <c r="C730" s="207" t="str">
        <f>Seeds!AA493</f>
        <v>{
    "id": "M2-G-15a-I-2",
    "stimulus": "&lt;p&gt;Select the isosceles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"incorrect": true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
        ],
        "uniques": true
    },
    "algorithm": {
        "name": "trueFalse",
        "template": "Multiple choice – standard",
        "params": {
            "countCorrect": 1,
            "countIncorrect": 2,
            "showCheckIcon": false,
            "columns": 3
        }
    }
}</v>
      </c>
      <c r="D730" s="207" t="str">
        <f t="shared" si="4"/>
        <v>#REF!</v>
      </c>
    </row>
    <row r="731" ht="15.75" customHeight="1">
      <c r="A731" s="207" t="str">
        <f>Seeds!AB494</f>
        <v>M2-G-15a-I-3</v>
      </c>
      <c r="B731" s="207" t="str">
        <f t="shared" si="730"/>
        <v>#REF!</v>
      </c>
      <c r="C731" s="207" t="str">
        <f>Seeds!AA494</f>
        <v>{
    "id": "M2-G-15a-I-3",
    "stimulus": "&lt;p&gt;Select the equilateral triangle.&lt;/p&gt;",
    "hint": "&lt;div style=\"display:flex; justify-content:center;\"&gt;&lt;img src=\"https://blueberry-assets.oneclick.es/M2_G_15a_4.svg\" width=\"450\"&gt;&lt;/img&gt;&lt;/div&gt;",
    "feedback": "&lt;div style=\"display:flex; justify-content:center;\"&gt;&lt;img src=\"https://blueberry-assets.oneclick.es/M2_G_15a_4.svg\" width=\"450\"&gt;&lt;/img&gt;&lt;/div&gt;",
    "seed": {
        "parameters": [],
        "calculated": [
            {
                "name": "A1",
                "label": "{{function}}",
                "function": "&lt;div style=\"display:flex; justify-content:center;\"&gt;&lt;img src=\"https://blueberry-assets.oneclick.es/M2_G_15a_1.svg\" width=\"300\"&gt;&lt;/img&gt;&lt;/div&gt;"
            },
            {
                "name": "A2",
                "label": "{{function}}",
                "function": "&lt;div style=\"display:flex; justify-content:center;\"&gt;&lt;img src=\"https://blueberry-assets.oneclick.es/M2_G_15a_2.svg\" width=\"300\"&gt;&lt;/img&gt;&lt;/div&gt;",
                "incorrect": true
            },
            {
                "name": "A3",
                "label": "{{function}}",
                "function": "&lt;div style=\"display:flex; justify-content:center;\"&gt;&lt;img src=\"https://blueberry-assets.oneclick.es/M2_G_15a_3.svg\" width=\"300\"&gt;&lt;/img&gt;&lt;/div&gt;",
                "incorrect": true
            }
        ],
        "uniques": true
    },
    "algorithm": {
        "name": "trueFalse",
        "template": "Multiple choice – standard",
        "params": {
            "countCorrect": 1,
            "countIncorrect": 2,
            "showCheckIcon": false,
            "columns": 3
        }
    }
}</v>
      </c>
      <c r="D731" s="207" t="str">
        <f t="shared" si="4"/>
        <v>#REF!</v>
      </c>
    </row>
    <row r="732" ht="15.75" customHeight="1">
      <c r="A732" s="207" t="str">
        <f>Seeds!AB495</f>
        <v>M2-G-15a-E-1</v>
      </c>
      <c r="B732" s="207" t="str">
        <f t="shared" si="730"/>
        <v>#REF!</v>
      </c>
      <c r="C732" s="207" t="str">
        <f t="shared" ref="C732:C746" si="731">#REF!</f>
        <v>#REF!</v>
      </c>
      <c r="D732" s="207" t="str">
        <f t="shared" si="4"/>
        <v>#REF!</v>
      </c>
    </row>
    <row r="733" ht="15.75" customHeight="1">
      <c r="A733" s="207" t="str">
        <f>Seeds!AB496</f>
        <v>M2-G-15a-E-2</v>
      </c>
      <c r="B733" s="207" t="str">
        <f t="shared" si="730"/>
        <v>#REF!</v>
      </c>
      <c r="C733" s="207" t="str">
        <f t="shared" si="731"/>
        <v>#REF!</v>
      </c>
      <c r="D733" s="207" t="str">
        <f t="shared" si="4"/>
        <v>#REF!</v>
      </c>
    </row>
    <row r="734" ht="15.75" customHeight="1">
      <c r="A734" s="207" t="str">
        <f>Seeds!AB497</f>
        <v>M2-G-15a-E-3</v>
      </c>
      <c r="B734" s="207" t="str">
        <f t="shared" si="730"/>
        <v>#REF!</v>
      </c>
      <c r="C734" s="207" t="str">
        <f t="shared" si="731"/>
        <v>#REF!</v>
      </c>
      <c r="D734" s="207" t="str">
        <f t="shared" si="4"/>
        <v>#REF!</v>
      </c>
    </row>
    <row r="735" ht="15.75" customHeight="1">
      <c r="A735" s="207" t="str">
        <f>Seeds!AB498</f>
        <v>M2-G-15a-E-4</v>
      </c>
      <c r="B735" s="207" t="str">
        <f t="shared" si="730"/>
        <v>#REF!</v>
      </c>
      <c r="C735" s="207" t="str">
        <f t="shared" si="731"/>
        <v>#REF!</v>
      </c>
      <c r="D735" s="207" t="str">
        <f t="shared" si="4"/>
        <v>#REF!</v>
      </c>
    </row>
    <row r="736" ht="15.75" customHeight="1">
      <c r="A736" s="207" t="str">
        <f>Seeds!AB499</f>
        <v>M2-G-7c-I-1</v>
      </c>
      <c r="B736" s="207" t="str">
        <f t="shared" si="730"/>
        <v>#REF!</v>
      </c>
      <c r="C736" s="207" t="str">
        <f t="shared" si="731"/>
        <v>#REF!</v>
      </c>
      <c r="D736" s="207" t="str">
        <f t="shared" si="4"/>
        <v>#REF!</v>
      </c>
    </row>
    <row r="737" ht="15.75" customHeight="1">
      <c r="A737" s="207" t="str">
        <f>Seeds!AB500</f>
        <v>M2-G-7c-I-2</v>
      </c>
      <c r="B737" s="207" t="str">
        <f t="shared" si="730"/>
        <v>#REF!</v>
      </c>
      <c r="C737" s="207" t="str">
        <f t="shared" si="731"/>
        <v>#REF!</v>
      </c>
      <c r="D737" s="207" t="str">
        <f t="shared" si="4"/>
        <v>#REF!</v>
      </c>
    </row>
    <row r="738" ht="15.75" customHeight="1">
      <c r="A738" s="207" t="str">
        <f>Seeds!AB501</f>
        <v>M2-G-7c-I-3</v>
      </c>
      <c r="B738" s="207" t="str">
        <f t="shared" si="730"/>
        <v>#REF!</v>
      </c>
      <c r="C738" s="207" t="str">
        <f t="shared" si="731"/>
        <v>#REF!</v>
      </c>
      <c r="D738" s="207" t="str">
        <f t="shared" si="4"/>
        <v>#REF!</v>
      </c>
    </row>
    <row r="739" ht="15.75" customHeight="1">
      <c r="A739" s="207" t="str">
        <f>Seeds!AB502</f>
        <v>M2-G-7c-I-4</v>
      </c>
      <c r="B739" s="207" t="str">
        <f t="shared" si="730"/>
        <v>#REF!</v>
      </c>
      <c r="C739" s="207" t="str">
        <f t="shared" si="731"/>
        <v>#REF!</v>
      </c>
      <c r="D739" s="207" t="str">
        <f t="shared" si="4"/>
        <v>#REF!</v>
      </c>
    </row>
    <row r="740" ht="15.75" customHeight="1">
      <c r="A740" s="207" t="str">
        <f>Seeds!AB503</f>
        <v>M2-G-7c-E-1</v>
      </c>
      <c r="B740" s="207" t="str">
        <f t="shared" si="730"/>
        <v>#REF!</v>
      </c>
      <c r="C740" s="207" t="str">
        <f t="shared" si="731"/>
        <v>#REF!</v>
      </c>
      <c r="D740" s="207" t="str">
        <f t="shared" si="4"/>
        <v>#REF!</v>
      </c>
    </row>
    <row r="741" ht="15.75" customHeight="1">
      <c r="A741" s="207" t="str">
        <f>Seeds!AB504</f>
        <v>M2-G-7c-E-2</v>
      </c>
      <c r="B741" s="207" t="str">
        <f t="shared" si="730"/>
        <v>#REF!</v>
      </c>
      <c r="C741" s="207" t="str">
        <f t="shared" si="731"/>
        <v>#REF!</v>
      </c>
      <c r="D741" s="207" t="str">
        <f t="shared" si="4"/>
        <v>#REF!</v>
      </c>
    </row>
    <row r="742" ht="15.75" customHeight="1">
      <c r="A742" s="207" t="str">
        <f>Seeds!AB505</f>
        <v>M2-G-7c-E-3</v>
      </c>
      <c r="B742" s="207" t="str">
        <f t="shared" si="730"/>
        <v>#REF!</v>
      </c>
      <c r="C742" s="207" t="str">
        <f t="shared" si="731"/>
        <v>#REF!</v>
      </c>
      <c r="D742" s="207" t="str">
        <f t="shared" si="4"/>
        <v>#REF!</v>
      </c>
    </row>
    <row r="743" ht="15.75" customHeight="1">
      <c r="A743" s="207" t="str">
        <f>Seeds!AB506</f>
        <v>M2-G-8a-I-1</v>
      </c>
      <c r="B743" s="207" t="str">
        <f t="shared" si="730"/>
        <v>#REF!</v>
      </c>
      <c r="C743" s="207" t="str">
        <f t="shared" si="731"/>
        <v>#REF!</v>
      </c>
      <c r="D743" s="207" t="str">
        <f t="shared" si="4"/>
        <v>#REF!</v>
      </c>
    </row>
    <row r="744" ht="15.75" customHeight="1">
      <c r="A744" s="207" t="str">
        <f>Seeds!AB507</f>
        <v>M2-G-8a-I-2</v>
      </c>
      <c r="B744" s="207" t="str">
        <f t="shared" si="730"/>
        <v>#REF!</v>
      </c>
      <c r="C744" s="207" t="str">
        <f t="shared" si="731"/>
        <v>#REF!</v>
      </c>
      <c r="D744" s="207" t="str">
        <f t="shared" si="4"/>
        <v>#REF!</v>
      </c>
    </row>
    <row r="745" ht="15.75" customHeight="1">
      <c r="A745" s="207" t="str">
        <f>Seeds!AB508</f>
        <v>M2-G-8a-I-3</v>
      </c>
      <c r="B745" s="207" t="str">
        <f t="shared" si="730"/>
        <v>#REF!</v>
      </c>
      <c r="C745" s="207" t="str">
        <f t="shared" si="731"/>
        <v>#REF!</v>
      </c>
      <c r="D745" s="207" t="str">
        <f t="shared" si="4"/>
        <v>#REF!</v>
      </c>
    </row>
    <row r="746" ht="15.75" customHeight="1">
      <c r="A746" s="207" t="str">
        <f>Seeds!AB509</f>
        <v>M2-G-8a-E-1</v>
      </c>
      <c r="B746" s="207" t="str">
        <f t="shared" si="730"/>
        <v>#REF!</v>
      </c>
      <c r="C746" s="207" t="str">
        <f t="shared" si="731"/>
        <v>#REF!</v>
      </c>
      <c r="D746" s="207" t="str">
        <f t="shared" si="4"/>
        <v>#REF!</v>
      </c>
    </row>
    <row r="747" ht="15.75" customHeight="1">
      <c r="A747" s="207" t="str">
        <f t="shared" ref="A747:C747" si="732">#REF!</f>
        <v>#REF!</v>
      </c>
      <c r="B747" s="207" t="str">
        <f t="shared" si="732"/>
        <v>#REF!</v>
      </c>
      <c r="C747" s="207" t="str">
        <f t="shared" si="732"/>
        <v>#REF!</v>
      </c>
      <c r="D747" s="207" t="str">
        <f t="shared" si="4"/>
        <v>#REF!</v>
      </c>
    </row>
    <row r="748" ht="15.75" customHeight="1">
      <c r="A748" s="207" t="str">
        <f t="shared" ref="A748:C748" si="733">#REF!</f>
        <v>#REF!</v>
      </c>
      <c r="B748" s="207" t="str">
        <f t="shared" si="733"/>
        <v>#REF!</v>
      </c>
      <c r="C748" s="207" t="str">
        <f t="shared" si="733"/>
        <v>#REF!</v>
      </c>
      <c r="D748" s="207" t="str">
        <f t="shared" si="4"/>
        <v>#REF!</v>
      </c>
    </row>
    <row r="749" ht="15.75" customHeight="1">
      <c r="A749" s="207" t="str">
        <f>Seeds!AB318</f>
        <v>M2-NyO-61b-I-1</v>
      </c>
      <c r="B749" s="207" t="str">
        <f t="shared" ref="B749:C749" si="734">#REF!</f>
        <v>#REF!</v>
      </c>
      <c r="C749" s="207" t="str">
        <f t="shared" si="734"/>
        <v>#REF!</v>
      </c>
      <c r="D749" s="207" t="str">
        <f t="shared" si="4"/>
        <v>#REF!</v>
      </c>
    </row>
    <row r="750" ht="15.75" customHeight="1">
      <c r="A750" s="207" t="str">
        <f>Seeds!AB319</f>
        <v>M2-NyO-61b-I-2</v>
      </c>
      <c r="B750" s="207" t="str">
        <f t="shared" ref="B750:C750" si="735">#REF!</f>
        <v>#REF!</v>
      </c>
      <c r="C750" s="207" t="str">
        <f t="shared" si="735"/>
        <v>#REF!</v>
      </c>
      <c r="D750" s="207" t="str">
        <f t="shared" si="4"/>
        <v>#REF!</v>
      </c>
    </row>
    <row r="751" ht="15.75" customHeight="1">
      <c r="A751" s="207" t="str">
        <f>Seeds!AB320</f>
        <v>M2-NyO-61b-E-1</v>
      </c>
      <c r="B751" s="207" t="str">
        <f t="shared" ref="B751:C751" si="736">#REF!</f>
        <v>#REF!</v>
      </c>
      <c r="C751" s="207" t="str">
        <f t="shared" si="736"/>
        <v>#REF!</v>
      </c>
      <c r="D751" s="207" t="str">
        <f t="shared" si="4"/>
        <v>#REF!</v>
      </c>
    </row>
    <row r="752" ht="15.75" customHeight="1">
      <c r="A752" s="207" t="str">
        <f t="shared" ref="A752:C752" si="737">#REF!</f>
        <v>#REF!</v>
      </c>
      <c r="B752" s="207" t="str">
        <f t="shared" si="737"/>
        <v>#REF!</v>
      </c>
      <c r="C752" s="207" t="str">
        <f t="shared" si="737"/>
        <v>#REF!</v>
      </c>
      <c r="D752" s="207" t="str">
        <f t="shared" si="4"/>
        <v>#REF!</v>
      </c>
    </row>
    <row r="753" ht="15.75" customHeight="1">
      <c r="A753" s="207" t="str">
        <f>Seeds!AB321</f>
        <v>M2-NyO-61b-E-2</v>
      </c>
      <c r="B753" s="207" t="str">
        <f t="shared" ref="B753:C753" si="738">#REF!</f>
        <v>#REF!</v>
      </c>
      <c r="C753" s="207" t="str">
        <f t="shared" si="738"/>
        <v>#REF!</v>
      </c>
      <c r="D753" s="207" t="str">
        <f t="shared" si="4"/>
        <v>#REF!</v>
      </c>
    </row>
    <row r="754" ht="15.75" customHeight="1">
      <c r="A754" s="207" t="str">
        <f t="shared" ref="A754:C754" si="739">#REF!</f>
        <v>#REF!</v>
      </c>
      <c r="B754" s="207" t="str">
        <f t="shared" si="739"/>
        <v>#REF!</v>
      </c>
      <c r="C754" s="207" t="str">
        <f t="shared" si="739"/>
        <v>#REF!</v>
      </c>
      <c r="D754" s="207" t="str">
        <f t="shared" si="4"/>
        <v>#REF!</v>
      </c>
    </row>
    <row r="755" ht="15.75" customHeight="1">
      <c r="A755" s="207" t="str">
        <f t="shared" ref="A755:C755" si="740">#REF!</f>
        <v>#REF!</v>
      </c>
      <c r="B755" s="207" t="str">
        <f t="shared" si="740"/>
        <v>#REF!</v>
      </c>
      <c r="C755" s="207" t="str">
        <f t="shared" si="740"/>
        <v>#REF!</v>
      </c>
      <c r="D755" s="207" t="str">
        <f t="shared" si="4"/>
        <v>#REF!</v>
      </c>
    </row>
    <row r="756" ht="15.75" customHeight="1">
      <c r="A756" s="207" t="str">
        <f t="shared" ref="A756:C756" si="741">#REF!</f>
        <v>#REF!</v>
      </c>
      <c r="B756" s="207" t="str">
        <f t="shared" si="741"/>
        <v>#REF!</v>
      </c>
      <c r="C756" s="207" t="str">
        <f t="shared" si="741"/>
        <v>#REF!</v>
      </c>
      <c r="D756" s="207" t="str">
        <f t="shared" si="4"/>
        <v>#REF!</v>
      </c>
    </row>
    <row r="757" ht="15.75" customHeight="1">
      <c r="A757" s="207" t="str">
        <f t="shared" ref="A757:C757" si="742">#REF!</f>
        <v>#REF!</v>
      </c>
      <c r="B757" s="207" t="str">
        <f t="shared" si="742"/>
        <v>#REF!</v>
      </c>
      <c r="C757" s="207" t="str">
        <f t="shared" si="742"/>
        <v>#REF!</v>
      </c>
      <c r="D757" s="207" t="str">
        <f t="shared" si="4"/>
        <v>#REF!</v>
      </c>
    </row>
    <row r="758" ht="15.75" customHeight="1">
      <c r="A758" s="207" t="str">
        <f t="shared" ref="A758:C758" si="743">#REF!</f>
        <v>#REF!</v>
      </c>
      <c r="B758" s="207" t="str">
        <f t="shared" si="743"/>
        <v>#REF!</v>
      </c>
      <c r="C758" s="207" t="str">
        <f t="shared" si="743"/>
        <v>#REF!</v>
      </c>
      <c r="D758" s="207" t="str">
        <f t="shared" si="4"/>
        <v>#REF!</v>
      </c>
    </row>
    <row r="759" ht="15.75" customHeight="1">
      <c r="A759" s="207" t="str">
        <f t="shared" ref="A759:C759" si="744">#REF!</f>
        <v>#REF!</v>
      </c>
      <c r="B759" s="207" t="str">
        <f t="shared" si="744"/>
        <v>#REF!</v>
      </c>
      <c r="C759" s="207" t="str">
        <f t="shared" si="744"/>
        <v>#REF!</v>
      </c>
      <c r="D759" s="207" t="str">
        <f t="shared" si="4"/>
        <v>#REF!</v>
      </c>
    </row>
    <row r="760" ht="15.75" customHeight="1">
      <c r="A760" s="207" t="str">
        <f t="shared" ref="A760:C760" si="745">#REF!</f>
        <v>#REF!</v>
      </c>
      <c r="B760" s="207" t="str">
        <f t="shared" si="745"/>
        <v>#REF!</v>
      </c>
      <c r="C760" s="207" t="str">
        <f t="shared" si="745"/>
        <v>#REF!</v>
      </c>
      <c r="D760" s="207" t="str">
        <f t="shared" si="4"/>
        <v>#REF!</v>
      </c>
    </row>
    <row r="761" ht="15.75" customHeight="1">
      <c r="A761" s="207" t="str">
        <f t="shared" ref="A761:C761" si="746">#REF!</f>
        <v>#REF!</v>
      </c>
      <c r="B761" s="207" t="str">
        <f t="shared" si="746"/>
        <v>#REF!</v>
      </c>
      <c r="C761" s="207" t="str">
        <f t="shared" si="746"/>
        <v>#REF!</v>
      </c>
      <c r="D761" s="207" t="str">
        <f t="shared" si="4"/>
        <v>#REF!</v>
      </c>
    </row>
    <row r="762" ht="15.75" customHeight="1">
      <c r="A762" s="207" t="str">
        <f t="shared" ref="A762:C762" si="747">#REF!</f>
        <v>#REF!</v>
      </c>
      <c r="B762" s="207" t="str">
        <f t="shared" si="747"/>
        <v>#REF!</v>
      </c>
      <c r="C762" s="207" t="str">
        <f t="shared" si="747"/>
        <v>#REF!</v>
      </c>
      <c r="D762" s="207" t="str">
        <f t="shared" si="4"/>
        <v>#REF!</v>
      </c>
    </row>
    <row r="763" ht="15.75" customHeight="1">
      <c r="A763" s="207" t="str">
        <f t="shared" ref="A763:C763" si="748">#REF!</f>
        <v>#REF!</v>
      </c>
      <c r="B763" s="207" t="str">
        <f t="shared" si="748"/>
        <v>#REF!</v>
      </c>
      <c r="C763" s="207" t="str">
        <f t="shared" si="748"/>
        <v>#REF!</v>
      </c>
      <c r="D763" s="207" t="str">
        <f t="shared" si="4"/>
        <v>#REF!</v>
      </c>
    </row>
    <row r="764" ht="15.75" customHeight="1">
      <c r="A764" s="207" t="str">
        <f t="shared" ref="A764:C764" si="749">#REF!</f>
        <v>#REF!</v>
      </c>
      <c r="B764" s="207" t="str">
        <f t="shared" si="749"/>
        <v>#REF!</v>
      </c>
      <c r="C764" s="207" t="str">
        <f t="shared" si="749"/>
        <v>#REF!</v>
      </c>
      <c r="D764" s="207" t="str">
        <f t="shared" si="4"/>
        <v>#REF!</v>
      </c>
    </row>
    <row r="765" ht="15.75" customHeight="1">
      <c r="A765" s="207" t="str">
        <f t="shared" ref="A765:C765" si="750">#REF!</f>
        <v>#REF!</v>
      </c>
      <c r="B765" s="207" t="str">
        <f t="shared" si="750"/>
        <v>#REF!</v>
      </c>
      <c r="C765" s="207" t="str">
        <f t="shared" si="750"/>
        <v>#REF!</v>
      </c>
      <c r="D765" s="207" t="str">
        <f t="shared" si="4"/>
        <v>#REF!</v>
      </c>
    </row>
    <row r="766" ht="15.75" customHeight="1">
      <c r="A766" s="207" t="str">
        <f t="shared" ref="A766:C766" si="751">#REF!</f>
        <v>#REF!</v>
      </c>
      <c r="B766" s="207" t="str">
        <f t="shared" si="751"/>
        <v>#REF!</v>
      </c>
      <c r="C766" s="207" t="str">
        <f t="shared" si="751"/>
        <v>#REF!</v>
      </c>
      <c r="D766" s="207" t="str">
        <f t="shared" si="4"/>
        <v>#REF!</v>
      </c>
    </row>
    <row r="767" ht="15.75" customHeight="1">
      <c r="A767" s="207" t="str">
        <f t="shared" ref="A767:C767" si="752">#REF!</f>
        <v>#REF!</v>
      </c>
      <c r="B767" s="207" t="str">
        <f t="shared" si="752"/>
        <v>#REF!</v>
      </c>
      <c r="C767" s="207" t="str">
        <f t="shared" si="752"/>
        <v>#REF!</v>
      </c>
      <c r="D767" s="207" t="str">
        <f t="shared" si="4"/>
        <v>#REF!</v>
      </c>
    </row>
    <row r="768" ht="15.75" customHeight="1">
      <c r="A768" s="207" t="str">
        <f t="shared" ref="A768:C768" si="753">#REF!</f>
        <v>#REF!</v>
      </c>
      <c r="B768" s="207" t="str">
        <f t="shared" si="753"/>
        <v>#REF!</v>
      </c>
      <c r="C768" s="207" t="str">
        <f t="shared" si="753"/>
        <v>#REF!</v>
      </c>
      <c r="D768" s="207" t="str">
        <f t="shared" si="4"/>
        <v>#REF!</v>
      </c>
    </row>
    <row r="769" ht="15.75" customHeight="1">
      <c r="A769" s="207" t="str">
        <f t="shared" ref="A769:C769" si="754">#REF!</f>
        <v>#REF!</v>
      </c>
      <c r="B769" s="207" t="str">
        <f t="shared" si="754"/>
        <v>#REF!</v>
      </c>
      <c r="C769" s="207" t="str">
        <f t="shared" si="754"/>
        <v>#REF!</v>
      </c>
      <c r="D769" s="207" t="str">
        <f t="shared" si="4"/>
        <v>#REF!</v>
      </c>
    </row>
    <row r="770" ht="15.75" customHeight="1">
      <c r="A770" s="207" t="str">
        <f>Seeds!AB510</f>
        <v>M2-G-11a-I-1</v>
      </c>
      <c r="B770" s="207" t="str">
        <f t="shared" ref="B770:C770" si="755">#REF!</f>
        <v>#REF!</v>
      </c>
      <c r="C770" s="207" t="str">
        <f t="shared" si="755"/>
        <v>#REF!</v>
      </c>
      <c r="D770" s="207" t="str">
        <f t="shared" si="4"/>
        <v>#REF!</v>
      </c>
    </row>
    <row r="771" ht="15.75" customHeight="1">
      <c r="A771" s="207" t="str">
        <f>Seeds!AB511</f>
        <v>M2-G-11a-E-1</v>
      </c>
      <c r="B771" s="207" t="str">
        <f t="shared" ref="B771:C771" si="756">#REF!</f>
        <v>#REF!</v>
      </c>
      <c r="C771" s="207" t="str">
        <f t="shared" si="756"/>
        <v>#REF!</v>
      </c>
      <c r="D771" s="207" t="str">
        <f t="shared" si="4"/>
        <v>#REF!</v>
      </c>
    </row>
    <row r="772" ht="15.75" customHeight="1">
      <c r="A772" s="207" t="str">
        <f>Seeds!AB512</f>
        <v>M2-G-11a-E-2</v>
      </c>
      <c r="B772" s="207" t="str">
        <f t="shared" ref="B772:C772" si="757">#REF!</f>
        <v>#REF!</v>
      </c>
      <c r="C772" s="207" t="str">
        <f t="shared" si="757"/>
        <v>#REF!</v>
      </c>
      <c r="D772" s="207" t="str">
        <f t="shared" si="4"/>
        <v>#REF!</v>
      </c>
    </row>
    <row r="773" ht="15.75" customHeight="1">
      <c r="A773" s="207" t="str">
        <f>Seeds!AB513</f>
        <v>M2-G-11a-E-3</v>
      </c>
      <c r="B773" s="207" t="str">
        <f t="shared" ref="B773:C773" si="758">#REF!</f>
        <v>#REF!</v>
      </c>
      <c r="C773" s="207" t="str">
        <f t="shared" si="758"/>
        <v>#REF!</v>
      </c>
      <c r="D773" s="207" t="str">
        <f t="shared" si="4"/>
        <v>#REF!</v>
      </c>
    </row>
    <row r="774" ht="15.75" customHeight="1">
      <c r="A774" s="207" t="str">
        <f>Seeds!AB514</f>
        <v>M2-G-11b-I-1</v>
      </c>
      <c r="B774" s="207" t="str">
        <f t="shared" ref="B774:C774" si="759">#REF!</f>
        <v>#REF!</v>
      </c>
      <c r="C774" s="207" t="str">
        <f t="shared" si="759"/>
        <v>#REF!</v>
      </c>
      <c r="D774" s="207" t="str">
        <f t="shared" si="4"/>
        <v>#REF!</v>
      </c>
    </row>
    <row r="775" ht="15.75" customHeight="1">
      <c r="A775" s="207" t="str">
        <f>Seeds!AB515</f>
        <v>M2-G-11b-E-1</v>
      </c>
      <c r="B775" s="207" t="str">
        <f t="shared" ref="B775:C775" si="760">#REF!</f>
        <v>#REF!</v>
      </c>
      <c r="C775" s="207" t="str">
        <f t="shared" si="760"/>
        <v>#REF!</v>
      </c>
      <c r="D775" s="207" t="str">
        <f t="shared" si="4"/>
        <v>#REF!</v>
      </c>
    </row>
    <row r="776" ht="15.75" customHeight="1">
      <c r="A776" s="207" t="str">
        <f>Seeds!AB516</f>
        <v>M2-G-11b-E-2</v>
      </c>
      <c r="B776" s="207" t="str">
        <f t="shared" ref="B776:C776" si="761">#REF!</f>
        <v>#REF!</v>
      </c>
      <c r="C776" s="207" t="str">
        <f t="shared" si="761"/>
        <v>#REF!</v>
      </c>
      <c r="D776" s="207" t="str">
        <f t="shared" si="4"/>
        <v>#REF!</v>
      </c>
    </row>
    <row r="777" ht="15.75" customHeight="1">
      <c r="A777" s="207" t="str">
        <f>Seeds!AB517</f>
        <v>M2-G-11b-E-3</v>
      </c>
      <c r="B777" s="207" t="str">
        <f t="shared" ref="B777:C777" si="762">#REF!</f>
        <v>#REF!</v>
      </c>
      <c r="C777" s="207" t="str">
        <f t="shared" si="762"/>
        <v>#REF!</v>
      </c>
      <c r="D777" s="207" t="str">
        <f t="shared" si="4"/>
        <v>#REF!</v>
      </c>
    </row>
    <row r="778" ht="15.75" customHeight="1">
      <c r="A778" s="207" t="str">
        <f>Seeds!AB518</f>
        <v>M2-G-11c-I-1</v>
      </c>
      <c r="B778" s="207" t="str">
        <f t="shared" ref="B778:C778" si="763">#REF!</f>
        <v>#REF!</v>
      </c>
      <c r="C778" s="207" t="str">
        <f t="shared" si="763"/>
        <v>#REF!</v>
      </c>
      <c r="D778" s="207" t="str">
        <f t="shared" si="4"/>
        <v>#REF!</v>
      </c>
    </row>
    <row r="779" ht="15.75" customHeight="1">
      <c r="A779" s="207" t="str">
        <f>Seeds!AB519</f>
        <v>M2-G-11c-E-1</v>
      </c>
      <c r="B779" s="207" t="str">
        <f t="shared" ref="B779:C779" si="764">#REF!</f>
        <v>#REF!</v>
      </c>
      <c r="C779" s="207" t="str">
        <f t="shared" si="764"/>
        <v>#REF!</v>
      </c>
      <c r="D779" s="207" t="str">
        <f t="shared" si="4"/>
        <v>#REF!</v>
      </c>
    </row>
    <row r="780" ht="15.75" customHeight="1">
      <c r="A780" s="207" t="str">
        <f>Seeds!AB520</f>
        <v>M2-G-11c-E-2</v>
      </c>
      <c r="B780" s="207" t="str">
        <f t="shared" ref="B780:C780" si="765">#REF!</f>
        <v>#REF!</v>
      </c>
      <c r="C780" s="207" t="str">
        <f t="shared" si="765"/>
        <v>#REF!</v>
      </c>
      <c r="D780" s="207" t="str">
        <f t="shared" si="4"/>
        <v>#REF!</v>
      </c>
    </row>
    <row r="781" ht="15.75" customHeight="1">
      <c r="A781" s="207" t="str">
        <f>Seeds!AB521</f>
        <v>M2-G-11c-E-3</v>
      </c>
      <c r="B781" s="207" t="str">
        <f t="shared" ref="B781:C781" si="766">#REF!</f>
        <v>#REF!</v>
      </c>
      <c r="C781" s="207" t="str">
        <f t="shared" si="766"/>
        <v>#REF!</v>
      </c>
      <c r="D781" s="207" t="str">
        <f t="shared" si="4"/>
        <v>#REF!</v>
      </c>
    </row>
    <row r="782" ht="15.75" customHeight="1">
      <c r="A782" s="207" t="str">
        <f>Seeds!AB522</f>
        <v>M2-G-12a-I-1</v>
      </c>
      <c r="B782" s="207" t="str">
        <f t="shared" ref="B782:C782" si="767">#REF!</f>
        <v>#REF!</v>
      </c>
      <c r="C782" s="207" t="str">
        <f t="shared" si="767"/>
        <v>#REF!</v>
      </c>
      <c r="D782" s="207" t="str">
        <f t="shared" si="4"/>
        <v>#REF!</v>
      </c>
    </row>
    <row r="783" ht="15.75" customHeight="1">
      <c r="A783" s="207" t="str">
        <f>Seeds!AB523</f>
        <v>M2-G-12a-E-1</v>
      </c>
      <c r="B783" s="207" t="str">
        <f t="shared" ref="B783:C783" si="768">#REF!</f>
        <v>#REF!</v>
      </c>
      <c r="C783" s="207" t="str">
        <f t="shared" si="768"/>
        <v>#REF!</v>
      </c>
      <c r="D783" s="207" t="str">
        <f t="shared" si="4"/>
        <v>#REF!</v>
      </c>
    </row>
    <row r="784" ht="15.75" customHeight="1">
      <c r="A784" s="207" t="str">
        <f>Seeds!AB524</f>
        <v>M2-G-12a-E-2</v>
      </c>
      <c r="B784" s="207" t="str">
        <f t="shared" ref="B784:C784" si="769">#REF!</f>
        <v>#REF!</v>
      </c>
      <c r="C784" s="207" t="str">
        <f t="shared" si="769"/>
        <v>#REF!</v>
      </c>
      <c r="D784" s="207" t="str">
        <f t="shared" si="4"/>
        <v>#REF!</v>
      </c>
    </row>
    <row r="785" ht="15.75" customHeight="1">
      <c r="A785" s="207" t="str">
        <f>Seeds!AB525</f>
        <v>M2-G-12a-E-3</v>
      </c>
      <c r="B785" s="207" t="str">
        <f t="shared" ref="B785:C785" si="770">#REF!</f>
        <v>#REF!</v>
      </c>
      <c r="C785" s="207" t="str">
        <f t="shared" si="770"/>
        <v>#REF!</v>
      </c>
      <c r="D785" s="207" t="str">
        <f t="shared" si="4"/>
        <v>#REF!</v>
      </c>
    </row>
    <row r="786" ht="15.75" customHeight="1">
      <c r="A786" s="207" t="str">
        <f>Seeds!AB526</f>
        <v>M2-G-12b-I-1</v>
      </c>
      <c r="B786" s="207" t="str">
        <f t="shared" ref="B786:C786" si="771">#REF!</f>
        <v>#REF!</v>
      </c>
      <c r="C786" s="207" t="str">
        <f t="shared" si="771"/>
        <v>#REF!</v>
      </c>
      <c r="D786" s="207" t="str">
        <f t="shared" si="4"/>
        <v>#REF!</v>
      </c>
    </row>
    <row r="787" ht="15.75" customHeight="1">
      <c r="A787" s="207" t="str">
        <f>Seeds!AB527</f>
        <v>M2-G-12b-E-1</v>
      </c>
      <c r="B787" s="207" t="str">
        <f t="shared" ref="B787:C787" si="772">#REF!</f>
        <v>#REF!</v>
      </c>
      <c r="C787" s="207" t="str">
        <f t="shared" si="772"/>
        <v>#REF!</v>
      </c>
      <c r="D787" s="207" t="str">
        <f t="shared" si="4"/>
        <v>#REF!</v>
      </c>
    </row>
    <row r="788" ht="15.75" customHeight="1">
      <c r="A788" s="207" t="str">
        <f>Seeds!AB528</f>
        <v>M2-G-12b-E-2</v>
      </c>
      <c r="B788" s="207" t="str">
        <f t="shared" ref="B788:C788" si="773">#REF!</f>
        <v>#REF!</v>
      </c>
      <c r="C788" s="207" t="str">
        <f t="shared" si="773"/>
        <v>#REF!</v>
      </c>
      <c r="D788" s="207" t="str">
        <f t="shared" si="4"/>
        <v>#REF!</v>
      </c>
    </row>
    <row r="789" ht="15.75" customHeight="1">
      <c r="A789" s="207" t="str">
        <f>Seeds!AB529</f>
        <v>M2-G-12b-E-3</v>
      </c>
      <c r="B789" s="207" t="str">
        <f t="shared" ref="B789:C789" si="774">#REF!</f>
        <v>#REF!</v>
      </c>
      <c r="C789" s="207" t="str">
        <f t="shared" si="774"/>
        <v>#REF!</v>
      </c>
      <c r="D789" s="207" t="str">
        <f t="shared" si="4"/>
        <v>#REF!</v>
      </c>
    </row>
    <row r="790" ht="15.75" customHeight="1">
      <c r="A790" s="207" t="str">
        <f>Seeds!AB530</f>
        <v>M2-G-12c-I-1</v>
      </c>
      <c r="B790" s="207" t="str">
        <f t="shared" ref="B790:C790" si="775">#REF!</f>
        <v>#REF!</v>
      </c>
      <c r="C790" s="207" t="str">
        <f t="shared" si="775"/>
        <v>#REF!</v>
      </c>
      <c r="D790" s="207" t="str">
        <f t="shared" si="4"/>
        <v>#REF!</v>
      </c>
    </row>
    <row r="791" ht="15.75" customHeight="1">
      <c r="A791" s="207" t="str">
        <f>Seeds!AB531</f>
        <v>M2-G-12c-E-1</v>
      </c>
      <c r="B791" s="207" t="str">
        <f t="shared" ref="B791:C791" si="776">#REF!</f>
        <v>#REF!</v>
      </c>
      <c r="C791" s="207" t="str">
        <f t="shared" si="776"/>
        <v>#REF!</v>
      </c>
      <c r="D791" s="207" t="str">
        <f t="shared" si="4"/>
        <v>#REF!</v>
      </c>
    </row>
    <row r="792" ht="15.75" customHeight="1">
      <c r="A792" s="207" t="str">
        <f>Seeds!AB532</f>
        <v>M2-G-12c-E-2</v>
      </c>
      <c r="B792" s="207" t="str">
        <f t="shared" ref="B792:C792" si="777">#REF!</f>
        <v>#REF!</v>
      </c>
      <c r="C792" s="207" t="str">
        <f t="shared" si="777"/>
        <v>#REF!</v>
      </c>
      <c r="D792" s="207" t="str">
        <f t="shared" si="4"/>
        <v>#REF!</v>
      </c>
    </row>
    <row r="793" ht="15.75" customHeight="1">
      <c r="A793" s="207" t="str">
        <f>Seeds!AB533</f>
        <v>M2-G-12c-E-3</v>
      </c>
      <c r="B793" s="207" t="str">
        <f t="shared" ref="B793:C793" si="778">#REF!</f>
        <v>#REF!</v>
      </c>
      <c r="C793" s="207" t="str">
        <f t="shared" si="778"/>
        <v>#REF!</v>
      </c>
      <c r="D793" s="207" t="str">
        <f t="shared" si="4"/>
        <v>#REF!</v>
      </c>
    </row>
    <row r="794" ht="15.75" customHeight="1">
      <c r="A794" s="207" t="str">
        <f t="shared" ref="A794:C794" si="779">#REF!</f>
        <v>#REF!</v>
      </c>
      <c r="B794" s="207" t="str">
        <f t="shared" si="779"/>
        <v>#REF!</v>
      </c>
      <c r="C794" s="207" t="str">
        <f t="shared" si="779"/>
        <v>#REF!</v>
      </c>
      <c r="D794" s="207" t="str">
        <f t="shared" si="4"/>
        <v>#REF!</v>
      </c>
    </row>
    <row r="795" ht="15.75" customHeight="1">
      <c r="A795" s="207" t="str">
        <f t="shared" ref="A795:C795" si="780">#REF!</f>
        <v>#REF!</v>
      </c>
      <c r="B795" s="207" t="str">
        <f t="shared" si="780"/>
        <v>#REF!</v>
      </c>
      <c r="C795" s="207" t="str">
        <f t="shared" si="780"/>
        <v>#REF!</v>
      </c>
      <c r="D795" s="207" t="str">
        <f t="shared" si="4"/>
        <v>#REF!</v>
      </c>
    </row>
    <row r="796" ht="15.75" customHeight="1">
      <c r="A796" s="207" t="str">
        <f t="shared" ref="A796:C796" si="781">#REF!</f>
        <v>#REF!</v>
      </c>
      <c r="B796" s="207" t="str">
        <f t="shared" si="781"/>
        <v>#REF!</v>
      </c>
      <c r="C796" s="207" t="str">
        <f t="shared" si="781"/>
        <v>#REF!</v>
      </c>
      <c r="D796" s="207" t="str">
        <f t="shared" si="4"/>
        <v>#REF!</v>
      </c>
    </row>
    <row r="797" ht="15.75" customHeight="1">
      <c r="A797" s="207" t="str">
        <f t="shared" ref="A797:C797" si="782">#REF!</f>
        <v>#REF!</v>
      </c>
      <c r="B797" s="207" t="str">
        <f t="shared" si="782"/>
        <v>#REF!</v>
      </c>
      <c r="C797" s="207" t="str">
        <f t="shared" si="782"/>
        <v>#REF!</v>
      </c>
      <c r="D797" s="207" t="str">
        <f t="shared" si="4"/>
        <v>#REF!</v>
      </c>
    </row>
    <row r="798" ht="15.75" customHeight="1">
      <c r="A798" s="207" t="str">
        <f t="shared" ref="A798:C798" si="783">#REF!</f>
        <v>#REF!</v>
      </c>
      <c r="B798" s="207" t="str">
        <f t="shared" si="783"/>
        <v>#REF!</v>
      </c>
      <c r="C798" s="207" t="str">
        <f t="shared" si="783"/>
        <v>#REF!</v>
      </c>
      <c r="D798" s="207" t="str">
        <f t="shared" si="4"/>
        <v>#REF!</v>
      </c>
    </row>
    <row r="799" ht="15.75" customHeight="1">
      <c r="A799" s="207" t="str">
        <f t="shared" ref="A799:C799" si="784">#REF!</f>
        <v>#REF!</v>
      </c>
      <c r="B799" s="207" t="str">
        <f t="shared" si="784"/>
        <v>#REF!</v>
      </c>
      <c r="C799" s="207" t="str">
        <f t="shared" si="784"/>
        <v>#REF!</v>
      </c>
      <c r="D799" s="207" t="str">
        <f t="shared" si="4"/>
        <v>#REF!</v>
      </c>
    </row>
    <row r="800" ht="15.75" customHeight="1">
      <c r="A800" s="207" t="str">
        <f t="shared" ref="A800:C800" si="785">#REF!</f>
        <v>#REF!</v>
      </c>
      <c r="B800" s="207" t="str">
        <f t="shared" si="785"/>
        <v>#REF!</v>
      </c>
      <c r="C800" s="207" t="str">
        <f t="shared" si="785"/>
        <v>#REF!</v>
      </c>
      <c r="D800" s="207" t="str">
        <f t="shared" si="4"/>
        <v>#REF!</v>
      </c>
    </row>
    <row r="801" ht="15.75" customHeight="1">
      <c r="A801" s="207" t="str">
        <f t="shared" ref="A801:C801" si="786">#REF!</f>
        <v>#REF!</v>
      </c>
      <c r="B801" s="207" t="str">
        <f t="shared" si="786"/>
        <v>#REF!</v>
      </c>
      <c r="C801" s="207" t="str">
        <f t="shared" si="786"/>
        <v>#REF!</v>
      </c>
      <c r="D801" s="207" t="str">
        <f t="shared" si="4"/>
        <v>#REF!</v>
      </c>
    </row>
    <row r="802" ht="15.75" customHeight="1">
      <c r="A802" s="207" t="str">
        <f t="shared" ref="A802:C802" si="787">#REF!</f>
        <v>#REF!</v>
      </c>
      <c r="B802" s="207" t="str">
        <f t="shared" si="787"/>
        <v>#REF!</v>
      </c>
      <c r="C802" s="207" t="str">
        <f t="shared" si="787"/>
        <v>#REF!</v>
      </c>
      <c r="D802" s="207" t="str">
        <f t="shared" si="4"/>
        <v>#REF!</v>
      </c>
    </row>
    <row r="803" ht="15.75" customHeight="1">
      <c r="A803" s="207" t="str">
        <f t="shared" ref="A803:C803" si="788">#REF!</f>
        <v>#REF!</v>
      </c>
      <c r="B803" s="207" t="str">
        <f t="shared" si="788"/>
        <v>#REF!</v>
      </c>
      <c r="C803" s="207" t="str">
        <f t="shared" si="788"/>
        <v>#REF!</v>
      </c>
      <c r="D803" s="207" t="str">
        <f t="shared" si="4"/>
        <v>#REF!</v>
      </c>
    </row>
    <row r="804" ht="15.75" customHeight="1">
      <c r="A804" s="207" t="str">
        <f t="shared" ref="A804:C804" si="789">#REF!</f>
        <v>#REF!</v>
      </c>
      <c r="B804" s="207" t="str">
        <f t="shared" si="789"/>
        <v>#REF!</v>
      </c>
      <c r="C804" s="207" t="str">
        <f t="shared" si="789"/>
        <v>#REF!</v>
      </c>
      <c r="D804" s="207" t="str">
        <f t="shared" si="4"/>
        <v>#REF!</v>
      </c>
    </row>
    <row r="805" ht="15.75" customHeight="1">
      <c r="A805" s="207" t="str">
        <f t="shared" ref="A805:C805" si="790">#REF!</f>
        <v>#REF!</v>
      </c>
      <c r="B805" s="207" t="str">
        <f t="shared" si="790"/>
        <v>#REF!</v>
      </c>
      <c r="C805" s="207" t="str">
        <f t="shared" si="790"/>
        <v>#REF!</v>
      </c>
      <c r="D805" s="207" t="str">
        <f t="shared" si="4"/>
        <v>#REF!</v>
      </c>
    </row>
    <row r="806" ht="15.75" customHeight="1">
      <c r="A806" s="207" t="str">
        <f t="shared" ref="A806:C806" si="791">#REF!</f>
        <v>#REF!</v>
      </c>
      <c r="B806" s="207" t="str">
        <f t="shared" si="791"/>
        <v>#REF!</v>
      </c>
      <c r="C806" s="207" t="str">
        <f t="shared" si="791"/>
        <v>#REF!</v>
      </c>
      <c r="D806" s="207" t="str">
        <f t="shared" si="4"/>
        <v>#REF!</v>
      </c>
    </row>
    <row r="807" ht="15.75" customHeight="1">
      <c r="A807" s="207" t="str">
        <f t="shared" ref="A807:C807" si="792">#REF!</f>
        <v>#REF!</v>
      </c>
      <c r="B807" s="207" t="str">
        <f t="shared" si="792"/>
        <v>#REF!</v>
      </c>
      <c r="C807" s="207" t="str">
        <f t="shared" si="792"/>
        <v>#REF!</v>
      </c>
      <c r="D807" s="207" t="str">
        <f t="shared" si="4"/>
        <v>#REF!</v>
      </c>
    </row>
    <row r="808" ht="15.75" customHeight="1">
      <c r="A808" s="207" t="str">
        <f t="shared" ref="A808:C808" si="793">#REF!</f>
        <v>#REF!</v>
      </c>
      <c r="B808" s="207" t="str">
        <f t="shared" si="793"/>
        <v>#REF!</v>
      </c>
      <c r="C808" s="207" t="str">
        <f t="shared" si="793"/>
        <v>#REF!</v>
      </c>
      <c r="D808" s="207" t="str">
        <f t="shared" si="4"/>
        <v>#REF!</v>
      </c>
    </row>
    <row r="809" ht="15.75" customHeight="1">
      <c r="A809" s="207" t="str">
        <f>Seeds!AB537</f>
        <v>M2-EyP-2b-I-1</v>
      </c>
      <c r="B809" s="207" t="str">
        <f t="shared" ref="B809:C809" si="794">#REF!</f>
        <v>#REF!</v>
      </c>
      <c r="C809" s="207" t="str">
        <f t="shared" si="794"/>
        <v>#REF!</v>
      </c>
      <c r="D809" s="207" t="str">
        <f t="shared" si="4"/>
        <v>#REF!</v>
      </c>
    </row>
    <row r="810" ht="15.75" customHeight="1">
      <c r="A810" s="207" t="str">
        <f>Seeds!AB538</f>
        <v>M2-EyP-2b-I-2</v>
      </c>
      <c r="B810" s="207" t="str">
        <f t="shared" ref="B810:C810" si="795">#REF!</f>
        <v>#REF!</v>
      </c>
      <c r="C810" s="207" t="str">
        <f t="shared" si="795"/>
        <v>#REF!</v>
      </c>
      <c r="D810" s="207" t="str">
        <f t="shared" si="4"/>
        <v>#REF!</v>
      </c>
    </row>
    <row r="811" ht="15.75" customHeight="1">
      <c r="A811" s="207" t="str">
        <f>Seeds!AB539</f>
        <v>M2-EyP-2b-I-3</v>
      </c>
      <c r="B811" s="207" t="str">
        <f t="shared" ref="B811:C811" si="796">#REF!</f>
        <v>#REF!</v>
      </c>
      <c r="C811" s="207" t="str">
        <f t="shared" si="796"/>
        <v>#REF!</v>
      </c>
      <c r="D811" s="207" t="str">
        <f t="shared" si="4"/>
        <v>#REF!</v>
      </c>
    </row>
    <row r="812" ht="15.75" customHeight="1">
      <c r="A812" s="207" t="str">
        <f>Seeds!AB540</f>
        <v>M2-EyP-2b-E-1</v>
      </c>
      <c r="B812" s="207" t="str">
        <f t="shared" ref="B812:C812" si="797">#REF!</f>
        <v>#REF!</v>
      </c>
      <c r="C812" s="207" t="str">
        <f t="shared" si="797"/>
        <v>#REF!</v>
      </c>
      <c r="D812" s="207" t="str">
        <f t="shared" si="4"/>
        <v>#REF!</v>
      </c>
    </row>
    <row r="813" ht="15.75" customHeight="1">
      <c r="A813" s="207" t="str">
        <f>Seeds!AB541</f>
        <v>M2-EyP-2b-E-2</v>
      </c>
      <c r="B813" s="207" t="str">
        <f t="shared" ref="B813:C813" si="798">#REF!</f>
        <v>#REF!</v>
      </c>
      <c r="C813" s="207" t="str">
        <f t="shared" si="798"/>
        <v>#REF!</v>
      </c>
      <c r="D813" s="207" t="str">
        <f t="shared" si="4"/>
        <v>#REF!</v>
      </c>
    </row>
    <row r="814" ht="15.75" customHeight="1">
      <c r="A814" s="207" t="str">
        <f>Seeds!AB542</f>
        <v>M2-EyP-2b-E-3</v>
      </c>
      <c r="B814" s="207" t="str">
        <f t="shared" ref="B814:C814" si="799">#REF!</f>
        <v>#REF!</v>
      </c>
      <c r="C814" s="207" t="str">
        <f t="shared" si="799"/>
        <v>#REF!</v>
      </c>
      <c r="D814" s="207" t="str">
        <f t="shared" si="4"/>
        <v>#REF!</v>
      </c>
    </row>
    <row r="815" ht="15.75" customHeight="1">
      <c r="A815" s="207" t="str">
        <f>Seeds!AB546</f>
        <v>M2-EyP-3b-I-1</v>
      </c>
      <c r="B815" s="207" t="str">
        <f t="shared" ref="B815:B820" si="800">#REF!</f>
        <v>#REF!</v>
      </c>
      <c r="C815" s="207" t="str">
        <f>Seeds!AA546</f>
        <v>{
    "id": "M2-EyP-3b-I-1",
    "stimulus": "&lt;p&gt;The graph represents the favorite sports of a group of children. Select if the statements are correct or incorrect.&lt;/p&gt;&lt;div style=\"display: flex; justify-content: center;\"&gt;&lt;div class=\"fr-chart\" data-chart='{\"type\": \"pictograph\", \"series\": [{\"img\": \"{{Q1.img}}\", \"value\":{{Q1}} },{\"img\": \"{{Q2.img}}\", \"value\":{{Q2}}},{\"img\": \"{{Q3.img}}\", \"value\":{{Q3}}}], \"labels\":[\"{{Q1.label}}\",\"{{Q2.label}}\",\"{{Q3.label}}\"]}'&gt;&lt;/div&gt;&lt;/div&gt;",
    "hint": "&lt;p&gt;Count the number of balls for each sport.&lt;/p&gt;",
    "feedback": "&lt;p&gt;The number of balls represents the number of children who prefer that sport.&lt;/p&gt;",
    "seed": {
        "parameters": [
            {
                "name": "Q1",
                "label": "Soccer",
                "img": "https://blueberry-assets.oneclick.es/M2_G_12c_4.svg",
                "list": [
                    2,
                    3,
                    4,
                    5
                ]
            },
            {
                "name": "Q2",
                "label": "Tennis",
                "img": "https://blueberry-assets.oneclick.es/M2_EyP_3b_11.svg",
                "list": [
                    2,
                    3,
                    4,
                    5
                ]
            },
            {
                "name": "Q3",
                "label": "Basketball",
                "img": "https://blueberry-assets.oneclick.es/M2_G_12c_6.svg",
                "list": [
                    2,
                    3,
                    4,
                    5
                ]
            }
        ],
        "calculated": [
            {
                "name": "A1",
                "label": "{{Q1}} children prefer soccer.",
                "function": ""
            },
            {
                "name": "A2",
                "label": "{{Q2}} children prefer tennis.",
                "function": ""
            },
            {
                "name": "A3",
                "label": "{{Q3}} children prefer basketball.",
                "function": ""
            },
            {
                "name": "A4",
                "label": "{{Q3}} children prefer soccer.",
                "function": "",
                "incorrect": true
            },
            {
                "name": "TO 5",
                "label": "{{Q1}} children prefer basketball.",
                "function": "",
                "incorrect": true
            },
            {
                "name": "A6",
                "label": "{{Q3}} children prefer tennis.",
                "function": "",
                "incorrect": true
            }
        ],
        "uniques": true
    },
    "algorithm": {
        "name": "trueFalse",
        "template": "Choice matrix – inline",
        "params": {
            "countCorrect": 1,
            "countIncorrect": 2,
            "showCheckIcon": false,
            "options": [
                "Correct",
                "Incorrect"
            ]
        }
    }
}</v>
      </c>
      <c r="D815" s="207" t="str">
        <f t="shared" si="4"/>
        <v>#REF!</v>
      </c>
    </row>
    <row r="816" ht="15.75" customHeight="1">
      <c r="A816" s="207" t="str">
        <f>Seeds!AB547</f>
        <v>M2-EyP-3b-I-2</v>
      </c>
      <c r="B816" s="207" t="str">
        <f t="shared" si="800"/>
        <v>#REF!</v>
      </c>
      <c r="C816" s="207" t="str">
        <f>Seeds!AA547</f>
        <v>{
    "id": "M2-EyP-3b-I-2",
    "stimulus": "&lt;p&gt;This graph represents the means of transportation used by {{T4}} students to go to school. Each image equals 5 students. Click on the correct sentence.&lt;/p&gt;&lt;div style=\"display: flex; justify-content: center;\"&gt;&lt;div class=\"fr-chart\" data-chart='{\"type\": \"pictograph\", \"series\": [{\"img\": \"{{Q1.img}}\", \"value\":{{Q1}} },{\"img\": \"{{Q2.img}}\", \"value\":{{Q2}}},{\"img\": \"{{Q3.img}}\", \"value\":{{Q3}}}], \"labels\":[\"{{Q1.label}}\",\"{{Q2.label}}\",\"{{Q3.label}}\"]}'&gt;&lt;/div&gt;&lt;/div&gt;",
    "hint": "&lt;p&gt;Count the number of times each image is repeated and multiply it by 5.&lt;/p&gt;",
    "feedback": "&lt;p&gt;Count the number of times each image is repeated and multiply it by 5.&lt;/p&gt;",
    "seed": {
        "parameters": [
            {
                "name": "Q1",
                "label": "Car",
                "img": "https://blueberry-assets.oneclick.es/M2_EyP_1b_2.svg",
                "list": [
                    1,
                    2,
                    3,
                    4,
                    5
                ]
            },
            {
                "name": "Q2",
                "label": "Bicycle",
                "img": "https://blueberry-assets.oneclick.es/M2_EyP_1b_3.svg",
                "list": [
                    1,
                    2,
                    3,
                    4,
                    5
                ]
            },
            {
                "name": "Q3",
                "label": "Bus",
                "img": "https://blueberry-assets.oneclick.es/M2_EyP_1b_1.svg",
                "list": [
                    1,
                    2,
                    3,
                    4,
                    5
                ]
            }
        ],
        "calculated": [
            {
                "name": "T1",
                "label": "{{function}}",
                "function": "{{Q1}}*5",
                "temp": true
            },
            {
                "name": "T2",
                "label": "{{function}}",
                "function": "{{Q2}}*5",
                "temp": true
            },
            {
                "name": "T3",
                "label": "{{function}}",
                "function": "{{Q3}}*5",
                "temp": true
            },
            {
                "name": "T4",
                "label": "{{function}}",
                "function": "{{Q1}}*5+{{Q2}}*5+{{Q3}}*5",
                "temp": true
            },
            {
                "name": "A1",
                "label": "{{T1}} children arrive by car.",
                "function": ""
            },
            {
                "name": "A2",
                "label": "{{T2}} children arrive by bicycle.",
                "function": ""
            },
            {
                "name": "A3",
                "label": "{{T3}} children arrive by bus.",
                "function": ""
            },
            {
                "name": "A4",
                "label": "{{T2}} children arrive by bus.",
                "function": "",
                "incorrect": true
            },
            {
                "name": "TO 5",
                "label": "{{T3}} children arrive by car.",
                "function": "",
                "incorrect": true
            },
            {
                "name": "A6",
                "label": "{{T1}} children arrive by bicycle.",
                "function": "",
                "incorrect": true
            }
        ],
        "uniques": true
    },
    "algorithm": {
        "name": "trueFalse",
        "template": "Multiple choice – standard",
        "params": {
            "countCorrect": 1,
            "countIncorrect": 2,
            "showCheckIcon": false,"columns":true
        }
    }
}</v>
      </c>
      <c r="D816" s="207" t="str">
        <f t="shared" si="4"/>
        <v>#REF!</v>
      </c>
    </row>
    <row r="817" ht="15.75" customHeight="1">
      <c r="A817" s="207" t="str">
        <f>Seeds!AB548</f>
        <v>M2-EyP-3b-I-3</v>
      </c>
      <c r="B817" s="207" t="str">
        <f t="shared" si="800"/>
        <v>#REF!</v>
      </c>
      <c r="C817" s="207" t="str">
        <f>Seeds!AA548</f>
        <v>{
    "id": "M2-EyP-3b-I-3",
    "stimulus": "&lt;p&gt;This graph represents the movie genres preferred by a group of {{T1}} people. Choose the correct sentence.&lt;/p&gt;&lt;div style=\"display: flex; justify-content: center;\"&gt;&lt;div class=\"fr-chart\" data-chart='{\"type\": \"pictograph\", \"series\": [{\"img\": \"{{Q1.img}}\", \"value\":{{Q1}} },{\"img\": \"{{Q2.img}}\", \"value\":{{Q2}}},{\"img\": \"{{Q3.img}}\", \"value\":{{Q3}}}], \"labels\":[\"{{Q1.label}}\",\"{{Q2.label}}\",\"{{Q3.label}}\"]}'&gt;&lt;/div&gt;&lt;/div&gt;",
    "hint": "&lt;p&gt;Count the number of emojis in each movie category.&lt;/p&gt;",
    "feedback": "&lt;p&gt;Count the number of emojis in each movie category.&lt;/p&gt;",
    "seed": {
        "parameters": [
            {
                "name": "Q1",
                "label": "Horror",
                "img": "https://blueberry-assets.oneclick.es/M2_EyP_3b_2.svg",
                "list": [
                    2,
                    3,
                    4,
                    5
                ]
            },
            {
                "name": "Q2",
                "label": "Comedy",
                "img": "https://blueberry-assets.oneclick.es/M2_EyP_3b_1.svg",
                "list": [
                    2,
                    3,
                    4,
                    5
                ]
            },
            {
                "name": "Q3",
                "label": "Musical",
                "img": "https://blueberry-assets.oneclick.es/M2_EyP_3b_3.svg",
                "list": [
                    2,
                    3,
                    4,
                    5
                ]
            }
        ],
        "calculated": [
            {
                "name": "T1",
                "label": "{{function}}",
                "function": "{{Q1}}+{{Q2}}+{{Q3}}",
                "temp": true
            },
            {
                "name": "A1",
                "label": "{{Q1}} prefer horror movies.",
                "function": ""
            },
            {
                "name": "A2",
                "label": "{{Q2}} prefer comedies.",
                "function": ""
            },
            {
                "name": "A3",
                "label": "{{Q3}} prefer musicals.",
                "function": ""
            },
            {
                "name": "A4",
                "label": "{{Q2}} prefer horror movies.",
                "function": "",
                "incorrect": true
            },
            {
                "name": "TO 5",
                "label": "{{Q3}} prefer comedies.",
                "function": "",
                "incorrect": true
            },
            {
                "name": "A6",
                "label": "{{Q1}} prefer musicals.",
                "function": "",
                "incorrect": true
            }
        ],
        "uniques": true
    },
    "algorithm": {
        "name": "trueFalse",
        "template": "Multiple choice – standard",
        "params": {
            "countCorrect": 1,
            "countIncorrect": 2,
            "showCheckIcon": false,
            "columns": 3
        }
    }
}</v>
      </c>
      <c r="D817" s="207" t="str">
        <f t="shared" si="4"/>
        <v>#REF!</v>
      </c>
    </row>
    <row r="818" ht="15.75" customHeight="1">
      <c r="A818" s="207" t="str">
        <f>Seeds!AB549</f>
        <v>M2-EyP-3b-E-1</v>
      </c>
      <c r="B818" s="207" t="str">
        <f t="shared" si="800"/>
        <v>#REF!</v>
      </c>
      <c r="C818" s="207" t="str">
        <f t="shared" ref="C818:C820" si="801">#REF!</f>
        <v>#REF!</v>
      </c>
      <c r="D818" s="207" t="str">
        <f t="shared" si="4"/>
        <v>#REF!</v>
      </c>
    </row>
    <row r="819" ht="15.75" customHeight="1">
      <c r="A819" s="207" t="str">
        <f>Seeds!AB550</f>
        <v>M2-EyP-3b-E-2</v>
      </c>
      <c r="B819" s="207" t="str">
        <f t="shared" si="800"/>
        <v>#REF!</v>
      </c>
      <c r="C819" s="207" t="str">
        <f t="shared" si="801"/>
        <v>#REF!</v>
      </c>
      <c r="D819" s="207" t="str">
        <f t="shared" si="4"/>
        <v>#REF!</v>
      </c>
    </row>
    <row r="820" ht="15.75" customHeight="1">
      <c r="A820" s="207" t="str">
        <f>Seeds!AB551</f>
        <v>M2-EyP-3b-E-3</v>
      </c>
      <c r="B820" s="207" t="str">
        <f t="shared" si="800"/>
        <v>#REF!</v>
      </c>
      <c r="C820" s="207" t="str">
        <f t="shared" si="801"/>
        <v>#REF!</v>
      </c>
      <c r="D820" s="207" t="str">
        <f t="shared" si="4"/>
        <v>#REF!</v>
      </c>
    </row>
    <row r="821" ht="15.75" customHeight="1">
      <c r="A821" s="207" t="str">
        <f t="shared" ref="A821:C821" si="802">#REF!</f>
        <v>#REF!</v>
      </c>
      <c r="B821" s="207" t="str">
        <f t="shared" si="802"/>
        <v>#REF!</v>
      </c>
      <c r="C821" s="207" t="str">
        <f t="shared" si="802"/>
        <v>#REF!</v>
      </c>
      <c r="D821" s="207" t="str">
        <f t="shared" si="4"/>
        <v>#REF!</v>
      </c>
    </row>
    <row r="822" ht="15.75" customHeight="1">
      <c r="A822" s="207" t="str">
        <f t="shared" ref="A822:C822" si="803">#REF!</f>
        <v>#REF!</v>
      </c>
      <c r="B822" s="207" t="str">
        <f t="shared" si="803"/>
        <v>#REF!</v>
      </c>
      <c r="C822" s="207" t="str">
        <f t="shared" si="803"/>
        <v>#REF!</v>
      </c>
      <c r="D822" s="207" t="str">
        <f t="shared" si="4"/>
        <v>#REF!</v>
      </c>
    </row>
    <row r="823" ht="15.75" customHeight="1">
      <c r="A823" s="207" t="str">
        <f t="shared" ref="A823:C823" si="804">#REF!</f>
        <v>#REF!</v>
      </c>
      <c r="B823" s="207" t="str">
        <f t="shared" si="804"/>
        <v>#REF!</v>
      </c>
      <c r="C823" s="207" t="str">
        <f t="shared" si="804"/>
        <v>#REF!</v>
      </c>
      <c r="D823" s="207" t="str">
        <f t="shared" si="4"/>
        <v>#REF!</v>
      </c>
    </row>
    <row r="824" ht="15.75" customHeight="1">
      <c r="A824" s="207" t="str">
        <f t="shared" ref="A824:C824" si="805">#REF!</f>
        <v>#REF!</v>
      </c>
      <c r="B824" s="207" t="str">
        <f t="shared" si="805"/>
        <v>#REF!</v>
      </c>
      <c r="C824" s="207" t="str">
        <f t="shared" si="805"/>
        <v>#REF!</v>
      </c>
      <c r="D824" s="207" t="str">
        <f t="shared" si="4"/>
        <v>#REF!</v>
      </c>
    </row>
    <row r="825" ht="15.75" customHeight="1">
      <c r="A825" s="207" t="str">
        <f t="shared" ref="A825:C825" si="806">#REF!</f>
        <v>#REF!</v>
      </c>
      <c r="B825" s="207" t="str">
        <f t="shared" si="806"/>
        <v>#REF!</v>
      </c>
      <c r="C825" s="207" t="str">
        <f t="shared" si="806"/>
        <v>#REF!</v>
      </c>
      <c r="D825" s="207" t="str">
        <f t="shared" si="4"/>
        <v>#REF!</v>
      </c>
    </row>
    <row r="826" ht="15.75" customHeight="1">
      <c r="A826" s="207" t="str">
        <f t="shared" ref="A826:C826" si="807">#REF!</f>
        <v>#REF!</v>
      </c>
      <c r="B826" s="207" t="str">
        <f t="shared" si="807"/>
        <v>#REF!</v>
      </c>
      <c r="C826" s="207" t="str">
        <f t="shared" si="807"/>
        <v>#REF!</v>
      </c>
      <c r="D826" s="207" t="str">
        <f t="shared" si="4"/>
        <v>#REF!</v>
      </c>
    </row>
    <row r="827" ht="15.75" customHeight="1">
      <c r="A827" s="207" t="str">
        <f t="shared" ref="A827:C827" si="808">#REF!</f>
        <v>#REF!</v>
      </c>
      <c r="B827" s="207" t="str">
        <f t="shared" si="808"/>
        <v>#REF!</v>
      </c>
      <c r="C827" s="207" t="str">
        <f t="shared" si="808"/>
        <v>#REF!</v>
      </c>
      <c r="D827" s="207" t="str">
        <f t="shared" si="4"/>
        <v>#REF!</v>
      </c>
    </row>
    <row r="828" ht="15.75" customHeight="1">
      <c r="A828" s="207" t="str">
        <f t="shared" ref="A828:C828" si="809">#REF!</f>
        <v>#REF!</v>
      </c>
      <c r="B828" s="207" t="str">
        <f t="shared" si="809"/>
        <v>#REF!</v>
      </c>
      <c r="C828" s="207" t="str">
        <f t="shared" si="809"/>
        <v>#REF!</v>
      </c>
      <c r="D828" s="207" t="str">
        <f t="shared" si="4"/>
        <v>#REF!</v>
      </c>
    </row>
    <row r="829" ht="15.75" customHeight="1">
      <c r="A829" s="207" t="str">
        <f t="shared" ref="A829:C829" si="810">#REF!</f>
        <v>#REF!</v>
      </c>
      <c r="B829" s="207" t="str">
        <f t="shared" si="810"/>
        <v>#REF!</v>
      </c>
      <c r="C829" s="207" t="str">
        <f t="shared" si="810"/>
        <v>#REF!</v>
      </c>
      <c r="D829" s="207" t="str">
        <f t="shared" si="4"/>
        <v>#REF!</v>
      </c>
    </row>
    <row r="830" ht="15.75" customHeight="1">
      <c r="A830" s="207" t="str">
        <f t="shared" ref="A830:C830" si="811">#REF!</f>
        <v>#REF!</v>
      </c>
      <c r="B830" s="207" t="str">
        <f t="shared" si="811"/>
        <v>#REF!</v>
      </c>
      <c r="C830" s="207" t="str">
        <f t="shared" si="811"/>
        <v>#REF!</v>
      </c>
      <c r="D830" s="207" t="str">
        <f t="shared" si="4"/>
        <v>#REF!</v>
      </c>
    </row>
    <row r="831" ht="15.75" customHeight="1">
      <c r="A831" s="207" t="str">
        <f t="shared" ref="A831:C831" si="812">#REF!</f>
        <v>#REF!</v>
      </c>
      <c r="B831" s="207" t="str">
        <f t="shared" si="812"/>
        <v>#REF!</v>
      </c>
      <c r="C831" s="207" t="str">
        <f t="shared" si="812"/>
        <v>#REF!</v>
      </c>
      <c r="D831" s="207" t="str">
        <f t="shared" si="4"/>
        <v>#REF!</v>
      </c>
    </row>
    <row r="832" ht="15.75" customHeight="1">
      <c r="A832" s="207" t="str">
        <f t="shared" ref="A832:C832" si="813">#REF!</f>
        <v>#REF!</v>
      </c>
      <c r="B832" s="207" t="str">
        <f t="shared" si="813"/>
        <v>#REF!</v>
      </c>
      <c r="C832" s="207" t="str">
        <f t="shared" si="813"/>
        <v>#REF!</v>
      </c>
      <c r="D832" s="207" t="str">
        <f t="shared" si="4"/>
        <v>#REF!</v>
      </c>
    </row>
  </sheetData>
  <drawing r:id="rId1"/>
</worksheet>
</file>